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worksheets/sheet4.xml" ContentType="application/vnd.openxmlformats-officedocument.spreadsheetml.worksheet+xml"/>
  <Override PartName="/xl/pivotTables/pivotTable1.xml" ContentType="application/vnd.openxmlformats-officedocument.spreadsheetml.pivotTable+xml"/>
  <Override PartName="/xl/worksheets/sheet5.xml" ContentType="application/vnd.openxmlformats-officedocument.spreadsheetml.worksheet+xml"/>
  <Override PartName="/xl/pivotTables/pivotTable2.xml" ContentType="application/vnd.openxmlformats-officedocument.spreadsheetml.pivot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comments2.xml" ContentType="application/vnd.openxmlformats-officedocument.spreadsheetml.comments+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samanth"/>
  <workbookPr/>
  <bookViews>
    <workbookView activeTab="10" xWindow="240" yWindow="60" windowWidth="14400" windowHeight="7363" tabRatio="913"/>
  </bookViews>
  <sheets>
    <sheet name="Executive Summary" sheetId="1" r:id="rId4"/>
    <sheet name="Executive Summary2-Projectwise" sheetId="2" r:id="rId5"/>
    <sheet name="Executive Summary1-Responsewise" sheetId="3" r:id="rId6"/>
    <sheet name="Sheet1" sheetId="4" state="hidden" r:id="rId7"/>
    <sheet name="Sheet2" sheetId="5" state="hidden" r:id="rId8"/>
    <sheet name="Details" sheetId="6" r:id="rId9"/>
    <sheet name="Comparision" sheetId="7" r:id="rId10"/>
    <sheet name="Wtd.CSAT &amp; NPS" sheetId="8" state="hidden" r:id="rId11"/>
    <sheet name="CSAT Responses_Mar'2019" sheetId="9" r:id="rId12"/>
    <sheet name="Co-Managed" sheetId="10" r:id="rId13"/>
    <sheet name="Client-Managed" sheetId="11" r:id="rId14"/>
    <sheet name="Tracker" sheetId="12" r:id="rId15"/>
  </sheets>
  <definedNames>
    <definedName name="_xlnm._FilterDatabase" localSheetId="5" hidden="1">Details!$A$2:$P$80</definedName>
    <definedName name="_xlnm._FilterDatabase" localSheetId="8" hidden="1">"CSAT Responses_Mar'2019"!$A$1:$AE$1</definedName>
    <definedName name="_xlnm._FilterDatabase" localSheetId="9" hidden="1">'Co-Managed'!$A$1:$AP$56</definedName>
  </definedNames>
  <calcPr/>
  <pivotCaches>
    <pivotCache cacheId="1" r:id="rId16"/>
  </pivotCaches>
  <extLst>
    <ext uri="smNativeData">
      <pm:revision xmlns:pm="smNativeData" day="1580793637" val="972" rev="124" rev64="64" revOS="3" revMin="124" revMax="0"/>
      <pm:docPrefs xmlns:pm="smNativeData" id="1580793637" fixedDigits="0" showNotice="1" showFrameBounds="1" autoChart="1" recalcOnPrint="1" recalcOnCopy="1" finalRounding="1" compatTextArt="1" tab="567" useDefinedPrintRange="1" printArea="currentSheet"/>
      <pm:compatibility xmlns:pm="smNativeData" id="1580793637" overlapCells="1"/>
      <pm:defCurrency xmlns:pm="smNativeData" id="1580793637"/>
    </ext>
  </extLst>
</workbook>
</file>

<file path=xl/comments1.xml><?xml version="1.0" encoding="utf-8"?>
<comments xmlns="http://schemas.openxmlformats.org/spreadsheetml/2006/main">
  <authors>
    <author>Unknown</author>
  </authors>
  <commentList>
    <comment ref="K75" authorId="0">
      <text>
        <r>
          <rPr>
            <rFont val="Tahoma"/>
            <charset val="0"/>
            <family val="2"/>
            <sz val="9"/>
            <b/>
            <i val="0"/>
            <extLst>
              <ext uri="smNativeData">
                <pm:charSpec xmlns:pm="smNativeData" id="1580793637">
                  <pm:latin face="Tahoma" sz="180" weight="bold" i="0"/>
                  <pm:cs face="Tahoma" sz="180" weight="bold"/>
                  <pm:ea face="Tahoma" sz="180" weight="bold"/>
                </pm:charSpec>
              </ext>
            </extLst>
          </rPr>
          <t>Shipra Barot:</t>
        </r>
        <r>
          <rPr>
            <rFont val="Tahoma"/>
            <charset val="0"/>
            <family val="2"/>
            <sz val="9"/>
            <b val="0"/>
            <i val="0"/>
            <extLst>
              <ext uri="smNativeData">
                <pm:charSpec xmlns:pm="smNativeData" id="1580793637">
                  <pm:latin face="Tahoma" sz="180" weight="normal" i="0"/>
                  <pm:cs weight="normal"/>
                  <pm:ea weight="normal"/>
                </pm:charSpec>
              </ext>
            </extLst>
          </rPr>
          <t xml:space="preserve">
Kshitij has shared the Co managed link</t>
        </r>
      </text>
    </comment>
    <comment ref="N72" authorId="0">
      <text>
        <r>
          <rPr>
            <rFont val="Tahoma"/>
            <charset val="0"/>
            <family val="2"/>
            <sz val="9"/>
            <b/>
            <i val="0"/>
            <extLst>
              <ext uri="smNativeData">
                <pm:charSpec xmlns:pm="smNativeData" id="1580793637">
                  <pm:latin face="Tahoma" sz="180" weight="bold" i="0"/>
                  <pm:cs face="Tahoma" sz="180" weight="bold"/>
                  <pm:ea face="Tahoma" sz="180" weight="bold"/>
                </pm:charSpec>
              </ext>
            </extLst>
          </rPr>
          <t>Shipra Barot:</t>
        </r>
        <r>
          <rPr>
            <rFont val="Tahoma"/>
            <charset val="0"/>
            <family val="2"/>
            <sz val="9"/>
            <b val="0"/>
            <i val="0"/>
            <extLst>
              <ext uri="smNativeData">
                <pm:charSpec xmlns:pm="smNativeData" id="1580793637">
                  <pm:latin face="Tahoma" sz="180" weight="normal" i="0"/>
                  <pm:cs weight="normal"/>
                  <pm:ea weight="normal"/>
                </pm:charSpec>
              </ext>
            </extLst>
          </rPr>
          <t xml:space="preserve">
Feedback received from Greg Horton </t>
        </r>
      </text>
    </comment>
    <comment ref="N73" authorId="0">
      <text>
        <r>
          <rPr>
            <rFont val="Tahoma"/>
            <charset val="0"/>
            <family val="2"/>
            <sz val="9"/>
            <b/>
            <i val="0"/>
            <extLst>
              <ext uri="smNativeData">
                <pm:charSpec xmlns:pm="smNativeData" id="1580793637">
                  <pm:latin face="Tahoma" sz="180" weight="bold" i="0"/>
                  <pm:cs face="Tahoma" sz="180" weight="bold"/>
                  <pm:ea face="Tahoma" sz="180" weight="bold"/>
                </pm:charSpec>
              </ext>
            </extLst>
          </rPr>
          <t>Shipra Barot:</t>
        </r>
        <r>
          <rPr>
            <rFont val="Tahoma"/>
            <charset val="0"/>
            <family val="2"/>
            <sz val="9"/>
            <b val="0"/>
            <i val="0"/>
            <extLst>
              <ext uri="smNativeData">
                <pm:charSpec xmlns:pm="smNativeData" id="1580793637">
                  <pm:latin face="Tahoma" sz="180" weight="normal" i="0"/>
                  <pm:cs weight="normal"/>
                  <pm:ea weight="normal"/>
                </pm:charSpec>
              </ext>
            </extLst>
          </rPr>
          <t xml:space="preserve">
Feedback received from Greg Horton </t>
        </r>
      </text>
    </comment>
    <comment ref="D15" authorId="0">
      <text>
        <r>
          <rPr>
            <rFont val="Tahoma"/>
            <charset val="0"/>
            <family val="2"/>
            <sz val="9"/>
            <b/>
            <i val="0"/>
            <extLst>
              <ext uri="smNativeData">
                <pm:charSpec xmlns:pm="smNativeData" id="1580793637">
                  <pm:latin face="Tahoma" sz="180" weight="bold" i="0"/>
                  <pm:cs face="Tahoma" sz="180" weight="bold"/>
                  <pm:ea face="Tahoma" sz="180" weight="bold"/>
                </pm:charSpec>
              </ext>
            </extLst>
          </rPr>
          <t>Shipra Barot:</t>
        </r>
        <r>
          <rPr>
            <rFont val="Tahoma"/>
            <charset val="0"/>
            <family val="2"/>
            <sz val="9"/>
            <b val="0"/>
            <i val="0"/>
            <extLst>
              <ext uri="smNativeData">
                <pm:charSpec xmlns:pm="smNativeData" id="1580793637">
                  <pm:latin face="Tahoma" sz="180" weight="normal" i="0"/>
                  <pm:cs weight="normal"/>
                  <pm:ea weight="normal"/>
                </pm:charSpec>
              </ext>
            </extLst>
          </rPr>
          <t xml:space="preserve">
Ownership was client managed</t>
        </r>
      </text>
    </comment>
    <comment ref="N42" authorId="0">
      <text>
        <r>
          <rPr>
            <rFont val="Tahoma"/>
            <charset val="0"/>
            <family val="2"/>
            <sz val="9"/>
            <b/>
            <i val="0"/>
            <extLst>
              <ext uri="smNativeData">
                <pm:charSpec xmlns:pm="smNativeData" id="1580793637">
                  <pm:latin face="Tahoma" sz="180" weight="bold" i="0"/>
                  <pm:cs face="Tahoma" sz="180" weight="bold"/>
                  <pm:ea face="Tahoma" sz="180" weight="bold"/>
                </pm:charSpec>
              </ext>
            </extLst>
          </rPr>
          <t>Shipra Barot:</t>
        </r>
        <r>
          <rPr>
            <rFont val="Tahoma"/>
            <charset val="0"/>
            <family val="2"/>
            <sz val="9"/>
            <b val="0"/>
            <i val="0"/>
            <extLst>
              <ext uri="smNativeData">
                <pm:charSpec xmlns:pm="smNativeData" id="1580793637">
                  <pm:latin face="Tahoma" sz="180" weight="normal" i="0"/>
                  <pm:cs weight="normal"/>
                  <pm:ea weight="normal"/>
                </pm:charSpec>
              </ext>
            </extLst>
          </rPr>
          <t xml:space="preserve">
Feedback received from Krishnan Bhagavath </t>
        </r>
      </text>
    </comment>
    <comment ref="N37" authorId="0">
      <text>
        <r>
          <rPr>
            <rFont val="Tahoma"/>
            <charset val="0"/>
            <family val="2"/>
            <sz val="9"/>
            <b/>
            <i val="0"/>
            <extLst>
              <ext uri="smNativeData">
                <pm:charSpec xmlns:pm="smNativeData" id="1580793637">
                  <pm:latin face="Tahoma" sz="180" weight="bold" i="0"/>
                  <pm:cs face="Tahoma" sz="180" weight="bold"/>
                  <pm:ea face="Tahoma" sz="180" weight="bold"/>
                </pm:charSpec>
              </ext>
            </extLst>
          </rPr>
          <t>Shipra Barot:</t>
        </r>
        <r>
          <rPr>
            <rFont val="Tahoma"/>
            <charset val="0"/>
            <family val="2"/>
            <sz val="9"/>
            <b val="0"/>
            <i val="0"/>
            <extLst>
              <ext uri="smNativeData">
                <pm:charSpec xmlns:pm="smNativeData" id="1580793637">
                  <pm:latin face="Tahoma" sz="180" weight="normal" i="0"/>
                  <pm:cs weight="normal"/>
                  <pm:ea weight="normal"/>
                </pm:charSpec>
              </ext>
            </extLst>
          </rPr>
          <t xml:space="preserve">
Receieved the feebdback from Lance Boverhof</t>
        </r>
      </text>
    </comment>
    <comment ref="W4" authorId="0">
      <text>
        <r>
          <rPr>
            <rFont val="Tahoma"/>
            <charset val="0"/>
            <family val="2"/>
            <sz val="9"/>
            <b/>
            <i val="0"/>
            <extLst>
              <ext uri="smNativeData">
                <pm:charSpec xmlns:pm="smNativeData" id="1580793637">
                  <pm:latin face="Tahoma" sz="180" weight="bold" i="0"/>
                  <pm:cs face="Tahoma" sz="180" weight="bold"/>
                  <pm:ea face="Tahoma" sz="180" weight="bold"/>
                </pm:charSpec>
              </ext>
            </extLst>
          </rPr>
          <t>Shipra Barot:</t>
        </r>
        <r>
          <rPr>
            <rFont val="Tahoma"/>
            <charset val="0"/>
            <family val="2"/>
            <sz val="9"/>
            <b val="0"/>
            <i val="0"/>
            <extLst>
              <ext uri="smNativeData">
                <pm:charSpec xmlns:pm="smNativeData" id="1580793637">
                  <pm:latin face="Tahoma" sz="180" weight="normal" i="0"/>
                  <pm:cs weight="normal"/>
                  <pm:ea weight="normal"/>
                </pm:charSpec>
              </ext>
            </extLst>
          </rPr>
          <t xml:space="preserve">
As confirmed by Laksh considered Code and design as NA</t>
        </r>
      </text>
    </comment>
    <comment ref="W64" authorId="0">
      <text>
        <r>
          <rPr>
            <rFont val="Tahoma"/>
            <charset val="0"/>
            <family val="2"/>
            <sz val="9"/>
            <b/>
            <i val="0"/>
            <extLst>
              <ext uri="smNativeData">
                <pm:charSpec xmlns:pm="smNativeData" id="1580793637">
                  <pm:latin face="Tahoma" sz="180" weight="bold" i="0"/>
                  <pm:cs face="Tahoma" sz="180" weight="bold"/>
                  <pm:ea face="Tahoma" sz="180" weight="bold"/>
                </pm:charSpec>
              </ext>
            </extLst>
          </rPr>
          <t>Shipra Barot:</t>
        </r>
        <r>
          <rPr>
            <rFont val="Tahoma"/>
            <charset val="0"/>
            <family val="2"/>
            <sz val="9"/>
            <b val="0"/>
            <i val="0"/>
            <extLst>
              <ext uri="smNativeData">
                <pm:charSpec xmlns:pm="smNativeData" id="1580793637">
                  <pm:latin face="Tahoma" sz="180" weight="normal" i="0"/>
                  <pm:cs weight="normal"/>
                  <pm:ea weight="normal"/>
                </pm:charSpec>
              </ext>
            </extLst>
          </rPr>
          <t xml:space="preserve">
As confirmed by Laksh, considered Code quality as NA for Vasiliki Nikolodimou feedback</t>
        </r>
      </text>
    </comment>
    <comment ref="D75" authorId="0">
      <text>
        <r>
          <rPr>
            <rFont val="Tahoma"/>
            <charset val="0"/>
            <family val="2"/>
            <sz val="9"/>
            <b/>
            <i val="0"/>
            <extLst>
              <ext uri="smNativeData">
                <pm:charSpec xmlns:pm="smNativeData" id="1580793637">
                  <pm:latin face="Tahoma" sz="180" weight="bold" i="0"/>
                  <pm:cs face="Tahoma" sz="180" weight="bold"/>
                  <pm:ea face="Tahoma" sz="180" weight="bold"/>
                </pm:charSpec>
              </ext>
            </extLst>
          </rPr>
          <t>Shipra Barot:</t>
        </r>
        <r>
          <rPr>
            <rFont val="Tahoma"/>
            <charset val="0"/>
            <family val="2"/>
            <sz val="9"/>
            <b val="0"/>
            <i val="0"/>
            <extLst>
              <ext uri="smNativeData">
                <pm:charSpec xmlns:pm="smNativeData" id="1580793637">
                  <pm:latin face="Tahoma" sz="180" weight="normal" i="0"/>
                  <pm:cs weight="normal"/>
                  <pm:ea weight="normal"/>
                </pm:charSpec>
              </ext>
            </extLst>
          </rPr>
          <t xml:space="preserve">
Feedback recorded for co managed</t>
        </r>
      </text>
    </comment>
    <comment ref="N19" authorId="0">
      <text>
        <r>
          <rPr>
            <rFont val="Tahoma"/>
            <charset val="0"/>
            <family val="2"/>
            <sz val="9"/>
            <b/>
            <i val="0"/>
            <extLst>
              <ext uri="smNativeData">
                <pm:charSpec xmlns:pm="smNativeData" id="1580793637">
                  <pm:latin face="Tahoma" sz="180" weight="bold" i="0"/>
                  <pm:cs face="Tahoma" sz="180" weight="bold"/>
                  <pm:ea face="Tahoma" sz="180" weight="bold"/>
                </pm:charSpec>
              </ext>
            </extLst>
          </rPr>
          <t>Shipra Barot:</t>
        </r>
        <r>
          <rPr>
            <rFont val="Tahoma"/>
            <charset val="0"/>
            <family val="2"/>
            <sz val="9"/>
            <b val="0"/>
            <i val="0"/>
            <extLst>
              <ext uri="smNativeData">
                <pm:charSpec xmlns:pm="smNativeData" id="1580793637">
                  <pm:latin face="Tahoma" sz="180" weight="normal" i="0"/>
                  <pm:cs weight="normal"/>
                  <pm:ea weight="normal"/>
                </pm:charSpec>
              </ext>
            </extLst>
          </rPr>
          <t xml:space="preserve">
Feedback receieved from Lizette Ramos</t>
        </r>
      </text>
    </comment>
  </commentList>
</comments>
</file>

<file path=xl/comments2.xml><?xml version="1.0" encoding="utf-8"?>
<comments xmlns="http://schemas.openxmlformats.org/spreadsheetml/2006/main">
  <authors>
    <author>Unknown</author>
  </authors>
  <commentList>
    <comment ref="A15" authorId="0">
      <text>
        <r>
          <rPr>
            <rFont val="Tahoma"/>
            <charset val="0"/>
            <family val="2"/>
            <sz val="9"/>
            <b/>
            <i val="0"/>
            <extLst>
              <ext uri="smNativeData">
                <pm:charSpec xmlns:pm="smNativeData" id="1580793637">
                  <pm:latin face="Tahoma" sz="180" weight="bold" i="0"/>
                  <pm:cs face="Tahoma" sz="180" weight="bold"/>
                  <pm:ea face="Tahoma" sz="180" weight="bold"/>
                </pm:charSpec>
              </ext>
            </extLst>
          </rPr>
          <t>Shipra Barot:</t>
        </r>
        <r>
          <rPr>
            <rFont val="Tahoma"/>
            <charset val="0"/>
            <family val="2"/>
            <sz val="9"/>
            <b val="0"/>
            <i val="0"/>
            <extLst>
              <ext uri="smNativeData">
                <pm:charSpec xmlns:pm="smNativeData" id="1580793637">
                  <pm:latin face="Tahoma" sz="180" weight="normal" i="0"/>
                  <pm:cs weight="normal"/>
                  <pm:ea weight="normal"/>
                </pm:charSpec>
              </ext>
            </extLst>
          </rPr>
          <t xml:space="preserve">
Co managed feedback back</t>
        </r>
      </text>
    </comment>
  </commentList>
</comments>
</file>

<file path=xl/sharedStrings.xml><?xml version="1.0" encoding="utf-8"?>
<sst xmlns="http://schemas.openxmlformats.org/spreadsheetml/2006/main" count="3342" uniqueCount="1008">
  <si>
    <t>Org Level</t>
  </si>
  <si>
    <t>Payer</t>
  </si>
  <si>
    <t>HTS</t>
  </si>
  <si>
    <t>PROVIDER</t>
  </si>
  <si>
    <t>CSAT - Measures &amp; Metrics</t>
  </si>
  <si>
    <t>CSAT</t>
  </si>
  <si>
    <t>Requests Sent (%)</t>
  </si>
  <si>
    <t>Response Rate (%)</t>
  </si>
  <si>
    <t>Satisfaction % (Overall)</t>
  </si>
  <si>
    <t>Satisfaction % (Code Quality)</t>
  </si>
  <si>
    <t xml:space="preserve">Wtd. Satisfaction % </t>
  </si>
  <si>
    <t># RESPONDENTS</t>
  </si>
  <si>
    <t>Requests Sent</t>
  </si>
  <si>
    <t>Feedbacks Received</t>
  </si>
  <si>
    <t>Code Quality Applicable</t>
  </si>
  <si>
    <t># Satisfied Responses (Overall)</t>
  </si>
  <si>
    <t># Satisfied Responses (Code Quality)</t>
  </si>
  <si>
    <t># Projects</t>
  </si>
  <si>
    <t>Requests Sent (# Projects)</t>
  </si>
  <si>
    <t>Wtd.CSAT</t>
  </si>
  <si>
    <t>Delivery Partner</t>
  </si>
  <si>
    <t>(All items)</t>
  </si>
  <si>
    <t>Row labels</t>
  </si>
  <si>
    <t xml:space="preserve"> # of Respondents</t>
  </si>
  <si>
    <t># Feedbacks</t>
  </si>
  <si>
    <t>Satisfied Response</t>
  </si>
  <si>
    <t>AETNA</t>
  </si>
  <si>
    <t>Aliera Healthcare Inc.</t>
  </si>
  <si>
    <t>APPRISS HEALTH</t>
  </si>
  <si>
    <t>Aris Global</t>
  </si>
  <si>
    <t>BCBS AL</t>
  </si>
  <si>
    <t>CHANGE HEALTHCARE</t>
  </si>
  <si>
    <t>Community Health Systems, Inc.</t>
  </si>
  <si>
    <t>Connecture Inc</t>
  </si>
  <si>
    <t>Optum Insight</t>
  </si>
  <si>
    <t>Grand total</t>
  </si>
  <si>
    <t>CLIENT MANAGER NAME_x000a_(CSAT SPOC)</t>
  </si>
  <si>
    <t># Feedbacks Received</t>
  </si>
  <si>
    <t>Satisfied Response (Overall)</t>
  </si>
  <si>
    <t>1. Jim McCay_x000a_2. Becky Patterson</t>
  </si>
  <si>
    <t>(blank)</t>
  </si>
  <si>
    <t>1. Williams, Steve _x000a_2. Baker, Loren</t>
  </si>
  <si>
    <t>Avro Deb</t>
  </si>
  <si>
    <t>Carmen Sessoms</t>
  </si>
  <si>
    <t>CY Song</t>
  </si>
  <si>
    <t>Dave Genovese</t>
  </si>
  <si>
    <t>Fred Sinyak</t>
  </si>
  <si>
    <t>Gowri Muthumalai</t>
  </si>
  <si>
    <t xml:space="preserve">Gunjan Sheth </t>
  </si>
  <si>
    <t>Howard Stein</t>
  </si>
  <si>
    <t>Jayachandrakumar Velanki</t>
  </si>
  <si>
    <t>Jayson Aguirre</t>
  </si>
  <si>
    <t>Joey Manansala</t>
  </si>
  <si>
    <t> Keith Fleming</t>
  </si>
  <si>
    <t>Khadar Shaik</t>
  </si>
  <si>
    <t>Meeran Mohideen</t>
  </si>
  <si>
    <t>Nour Elmerse</t>
  </si>
  <si>
    <t>Pavan kopparthi</t>
  </si>
  <si>
    <t>Pranav Joshipura</t>
  </si>
  <si>
    <t>Rajaram Rao</t>
  </si>
  <si>
    <t>Richard Moulton</t>
  </si>
  <si>
    <t>Robert Bates</t>
  </si>
  <si>
    <t>Rohit Kumar</t>
  </si>
  <si>
    <t>Shantanu Paul</t>
  </si>
  <si>
    <t>Sridhar Potabattula</t>
  </si>
  <si>
    <t>Vishal Gandhi</t>
  </si>
  <si>
    <t>BUName</t>
  </si>
  <si>
    <t>CustomerName</t>
  </si>
  <si>
    <t>ProjectName</t>
  </si>
  <si>
    <t># Respondents</t>
  </si>
  <si>
    <t># Requests Sent</t>
  </si>
  <si>
    <t># Responses received</t>
  </si>
  <si>
    <t>Code Quality Applicability</t>
  </si>
  <si>
    <t>AC Wtg</t>
  </si>
  <si>
    <t>Wtd.score (Tot)</t>
  </si>
  <si>
    <t>Wtd.score (Sat)</t>
  </si>
  <si>
    <t>Wtd.CSAT%</t>
  </si>
  <si>
    <t>3M</t>
  </si>
  <si>
    <t>3M - 360 Encompass support</t>
  </si>
  <si>
    <t>AETNA - Application Support</t>
  </si>
  <si>
    <t>AETNA - BA</t>
  </si>
  <si>
    <t>AETNA - BI - Sales Effectiveness</t>
  </si>
  <si>
    <t>AETNA - DataMart QA</t>
  </si>
  <si>
    <t>AETNA - Digital Transformation</t>
  </si>
  <si>
    <t>AETNA - QA</t>
  </si>
  <si>
    <t>AETNA - Service Now</t>
  </si>
  <si>
    <t>AIM - DT Payor</t>
  </si>
  <si>
    <t>ALIERA - Business Transformation</t>
  </si>
  <si>
    <t>ALIERA - Portal Development</t>
  </si>
  <si>
    <t>ALIERA - HealthRules Implementation</t>
  </si>
  <si>
    <t>APPRISS HEALTH - QA</t>
  </si>
  <si>
    <t>ARIS GLOBAL</t>
  </si>
  <si>
    <t>CHC - PACE</t>
  </si>
  <si>
    <t>CHC - RCS</t>
  </si>
  <si>
    <t>CHC - Relay Health Migration</t>
  </si>
  <si>
    <t>CHC - ROS</t>
  </si>
  <si>
    <t>CHC - RCM Advisory Team Staffing</t>
  </si>
  <si>
    <t>Provider</t>
  </si>
  <si>
    <t>CHS - (Overall)</t>
  </si>
  <si>
    <t>CHS - HL7 Integration Support</t>
  </si>
  <si>
    <t>CHS - SharePoint Administrator</t>
  </si>
  <si>
    <t>CNXR and BENEFITFOCUS - Overall</t>
  </si>
  <si>
    <t>CNXR - Connecture</t>
  </si>
  <si>
    <t>BENEFITFOCUS - Polaris - Artemis</t>
  </si>
  <si>
    <t>BENEFITFOCUS - UHG Prod Support - Triton</t>
  </si>
  <si>
    <t>COTIVITI</t>
  </si>
  <si>
    <t>COTIVITI - CAC Integration</t>
  </si>
  <si>
    <t>COTIVITI - CDIP</t>
  </si>
  <si>
    <t>COTIVITI - Enterprise Data Platform Development</t>
  </si>
  <si>
    <t>COTIVITI - Executive Dashboards</t>
  </si>
  <si>
    <t>COTIVITI - Quality Reporter</t>
  </si>
  <si>
    <t>COTIVITI - Star Navigator M&amp;S</t>
  </si>
  <si>
    <t>DaVita</t>
  </si>
  <si>
    <t>DAVITA - Capella</t>
  </si>
  <si>
    <t>FlexTech</t>
  </si>
  <si>
    <t>FLEXTECH - Oracle SOA</t>
  </si>
  <si>
    <t>Greenway</t>
  </si>
  <si>
    <t>GREENWAY - GCS - Kingfisher</t>
  </si>
  <si>
    <t>GREENWAY - Polaris Development - Navy</t>
  </si>
  <si>
    <t>GREENWAY - PS - NFT 1 - Patriots</t>
  </si>
  <si>
    <t>GREENWAY - QA Regression1</t>
  </si>
  <si>
    <t>GREENWAY - SuccessEHS - NFT</t>
  </si>
  <si>
    <t>HEALTHEDGE</t>
  </si>
  <si>
    <t>HEALTHEDGE - Data Lake Development</t>
  </si>
  <si>
    <t>INFLUENCE HEALTH</t>
  </si>
  <si>
    <t>IH - Predict ETL\BI</t>
  </si>
  <si>
    <t>INOVALON</t>
  </si>
  <si>
    <t>INOVALON - ABILITY</t>
  </si>
  <si>
    <t>INOVALON - CREEHAN</t>
  </si>
  <si>
    <t>IQVIA</t>
  </si>
  <si>
    <t>IQVIA - Data Migration</t>
  </si>
  <si>
    <t>IQVIA - IRP1 (Team 6)</t>
  </si>
  <si>
    <t>IQVIA - IRP1 (Team 13)</t>
  </si>
  <si>
    <t>IQVIA - IRP2</t>
  </si>
  <si>
    <t>IQVIA - IRP3 (Team 10)</t>
  </si>
  <si>
    <t>IQVIA - IRP3 (Team 16)</t>
  </si>
  <si>
    <t>IQVIA - IRP4</t>
  </si>
  <si>
    <t>IQVIA - PLP</t>
  </si>
  <si>
    <t>IQVIA - eCOA</t>
  </si>
  <si>
    <t>IQVIA - eCOA Data Integration and Reporting</t>
  </si>
  <si>
    <t>LCCA</t>
  </si>
  <si>
    <t>LCCA - Sofcare2Support</t>
  </si>
  <si>
    <t>MAGELLAN HEALTH</t>
  </si>
  <si>
    <t>MAGELLAN - Project Focus</t>
  </si>
  <si>
    <t>MAGELLAN - Webchecks Remediation</t>
  </si>
  <si>
    <t>Medidata</t>
  </si>
  <si>
    <t>Medidata - Overall</t>
  </si>
  <si>
    <t>MEDIDATA - CTMS</t>
  </si>
  <si>
    <t>MEDIDATA - ICF Staff Aug</t>
  </si>
  <si>
    <t>MEDIDATA - Payments</t>
  </si>
  <si>
    <t>MEDIDATA - RACT</t>
  </si>
  <si>
    <t>MEDIDATA - SiM/IM/NT</t>
  </si>
  <si>
    <t>MEDIDATA - Study Management</t>
  </si>
  <si>
    <t>myNEXUS</t>
  </si>
  <si>
    <t>myNEXUS - Data Gov &amp; EDW Track</t>
  </si>
  <si>
    <t>naviHealth</t>
  </si>
  <si>
    <t>NAVIHEALTH - BI</t>
  </si>
  <si>
    <t>Navvis and Company</t>
  </si>
  <si>
    <t>NAVVIS - Coreo Sustenance</t>
  </si>
  <si>
    <t>NAVVIS - CoreoView</t>
  </si>
  <si>
    <t>New Ocean Health Solutions</t>
  </si>
  <si>
    <t>NEW OCEAN - Rules Engine Support</t>
  </si>
  <si>
    <t>Onlife Health Inc</t>
  </si>
  <si>
    <t>ONLIFE HEALTH - AlwaysOn</t>
  </si>
  <si>
    <t>ONLIFE HEALTH - Development</t>
  </si>
  <si>
    <t>Optuminsight KBPO</t>
  </si>
  <si>
    <t>OPTUM - UHC Claims</t>
  </si>
  <si>
    <t>R1</t>
  </si>
  <si>
    <t>R1 - Scalability and Interoperability</t>
  </si>
  <si>
    <t>Rocky Mountain Health Plan</t>
  </si>
  <si>
    <t>RMHP - Facets Support</t>
  </si>
  <si>
    <t>SAS Solutions</t>
  </si>
  <si>
    <t>SAS - Edit Research</t>
  </si>
  <si>
    <t>TeamHealth</t>
  </si>
  <si>
    <t>TEAMHEALTH - Application Migration</t>
  </si>
  <si>
    <t>TEAMHEALTH - RPA - Escalation Matrix</t>
  </si>
  <si>
    <t>Project Wise CSAT</t>
  </si>
  <si>
    <t>Respondent Wise</t>
  </si>
  <si>
    <t>Satisfaction % (Without Wtg)</t>
  </si>
  <si>
    <t>Satisfaction % (With Wtg)</t>
  </si>
  <si>
    <t>Survey Name</t>
  </si>
  <si>
    <t>No. of Responses Received</t>
  </si>
  <si>
    <t>No. of Satisfied Responses</t>
  </si>
  <si>
    <t>Satisfaction %</t>
  </si>
  <si>
    <t>H1 2016 CSAT</t>
  </si>
  <si>
    <t>H2 2016 CSAT</t>
  </si>
  <si>
    <t>2016 NPS</t>
  </si>
  <si>
    <t>CSAT + NPS (Y2016)</t>
  </si>
  <si>
    <t>H1 2017 CSAT</t>
  </si>
  <si>
    <t>H2 2017 CSAT (as on 24th Oct)</t>
  </si>
  <si>
    <t>2017 NPS (as on 24th Oct)</t>
  </si>
  <si>
    <t>CSAT + NPS (Y2017) 
(as on 24th Oct)</t>
  </si>
  <si>
    <t>HES</t>
  </si>
  <si>
    <t>BU</t>
  </si>
  <si>
    <t>Project Name</t>
  </si>
  <si>
    <t>Ownership Level</t>
  </si>
  <si>
    <t>Survey Type</t>
  </si>
  <si>
    <t>Survey Link</t>
  </si>
  <si>
    <t>Project Manager</t>
  </si>
  <si>
    <t>GPM</t>
  </si>
  <si>
    <t>DeliveryManager</t>
  </si>
  <si>
    <t>OPM</t>
  </si>
  <si>
    <t>Account Manager</t>
  </si>
  <si>
    <t>BUHead</t>
  </si>
  <si>
    <t>CLIENT MANAGER NAME
(CSAT SPOC)</t>
  </si>
  <si>
    <t>CLIENT MANAGER ROLE /
 DESIGNATION</t>
  </si>
  <si>
    <t>Client Respondent email id</t>
  </si>
  <si>
    <t># of Respondents</t>
  </si>
  <si>
    <t>CSAT Request Sent (Y/N)</t>
  </si>
  <si>
    <t># Requests sent</t>
  </si>
  <si>
    <t># Feedbacks Shared with Team</t>
  </si>
  <si>
    <t>Satisfied Response (Code Quality)</t>
  </si>
  <si>
    <t>Remarks</t>
  </si>
  <si>
    <t>AC</t>
  </si>
  <si>
    <t>Wtg</t>
  </si>
  <si>
    <t>Tot Wtg</t>
  </si>
  <si>
    <t>Sat.Wtg</t>
  </si>
  <si>
    <t>emids Managed</t>
  </si>
  <si>
    <t/>
  </si>
  <si>
    <t>Vishal Pillai</t>
  </si>
  <si>
    <t>Shanthi Narra</t>
  </si>
  <si>
    <t>Jerry JR Buchanan</t>
  </si>
  <si>
    <t>Kumar Kolin</t>
  </si>
  <si>
    <t>Software Development Project Manager</t>
  </si>
  <si>
    <t> kfleming@mmm.com</t>
  </si>
  <si>
    <t>Y</t>
  </si>
  <si>
    <t>Platinum</t>
  </si>
  <si>
    <t>Client Managed</t>
  </si>
  <si>
    <t>Harish Gandikote Manjunath</t>
  </si>
  <si>
    <t>Venkateswaran Vagulabaranan</t>
  </si>
  <si>
    <t>Akash Swain</t>
  </si>
  <si>
    <t>Sunil Kumar</t>
  </si>
  <si>
    <t>Praveen Soti</t>
  </si>
  <si>
    <t>Director, AHM Operations</t>
  </si>
  <si>
    <t>MMohideen@activehealth.com</t>
  </si>
  <si>
    <t>Diamond</t>
  </si>
  <si>
    <t>Co Managed</t>
  </si>
  <si>
    <t>Sr. Director, Product Management</t>
  </si>
  <si>
    <t>HStein@activehealth.net</t>
  </si>
  <si>
    <t>Radhika Gupta</t>
  </si>
  <si>
    <t>Hariprasad Reddy Elavarthi</t>
  </si>
  <si>
    <t>Nidhish Sadashiv Shetty</t>
  </si>
  <si>
    <t>Exec Director, Aetna Business</t>
  </si>
  <si>
    <t>KumarR@Aetna.com</t>
  </si>
  <si>
    <t>Akhil Shukla</t>
  </si>
  <si>
    <t>Pavan Vasudevan</t>
  </si>
  <si>
    <t>Krishnaprasad Balasundaram</t>
  </si>
  <si>
    <t>Director, AHM Data Mart</t>
  </si>
  <si>
    <t>KhadarShaik@Aetna.com</t>
  </si>
  <si>
    <t>Swanu Pathalil Thomas</t>
  </si>
  <si>
    <t>Sr Director, Head AHM Digital</t>
  </si>
  <si>
    <t>SinyakF@Aetna.com</t>
  </si>
  <si>
    <t>Director Quality Mgmt</t>
  </si>
  <si>
    <t>JVelanki@activehealth.net</t>
  </si>
  <si>
    <t>Director, Aetna Infrastructure</t>
  </si>
  <si>
    <t>PotabattulaS@Aetna.com</t>
  </si>
  <si>
    <t>https://www.surveymonkey.com/r/emidsSurvey</t>
  </si>
  <si>
    <t>Irfan Ahmed Dalwale</t>
  </si>
  <si>
    <t>Pradeep Kumar Mullur Ramakrishna</t>
  </si>
  <si>
    <t>Vinitha Shama Rao</t>
  </si>
  <si>
    <t>gunjan.sheth@optum.com</t>
  </si>
  <si>
    <t>Gold</t>
  </si>
  <si>
    <t>Jayesh Vijay Sanyashiv</t>
  </si>
  <si>
    <t>Chiraag Shah</t>
  </si>
  <si>
    <t>spaul@alierahealthcare.com</t>
  </si>
  <si>
    <t>COO</t>
  </si>
  <si>
    <t>Feedback not triggered from ARC as confirmed by Laksh</t>
  </si>
  <si>
    <t>Jayesh Vijay Sanyashiv, Paramita Bhattacharya</t>
  </si>
  <si>
    <t>Vinay Pal</t>
  </si>
  <si>
    <t>Vijay Rajan</t>
  </si>
  <si>
    <t>Gurpreet Vohra</t>
  </si>
  <si>
    <t>nelmerse@apprisshealth.com</t>
  </si>
  <si>
    <t>Select</t>
  </si>
  <si>
    <t>Deepti Mallenahalli Prahalad</t>
  </si>
  <si>
    <t>Pramodh Rachakatla</t>
  </si>
  <si>
    <t>Director, Platform Engineering</t>
  </si>
  <si>
    <t>Rajaram.Rao@arisglobal.com</t>
  </si>
  <si>
    <t>Steve Wilkins</t>
  </si>
  <si>
    <t>Ayyappa Ponnambalam</t>
  </si>
  <si>
    <t>1. Jim McCay
2. Becky Patterson</t>
  </si>
  <si>
    <t>1. Unit Manager
2. Business Owner</t>
  </si>
  <si>
    <t>1. jmccay@bcbsal.org
2. rpatterson@bcbsal.org</t>
  </si>
  <si>
    <t>Naveen Mohan</t>
  </si>
  <si>
    <t xml:space="preserve">Michael James Walters </t>
  </si>
  <si>
    <t>Director, Product Engineering</t>
  </si>
  <si>
    <t>pjoshipura@changehealthcare.com</t>
  </si>
  <si>
    <t>1. Williams, Steve 
2. Baker, Loren</t>
  </si>
  <si>
    <t>IT Managers</t>
  </si>
  <si>
    <t>1. StWilliams@changehealthcare.com
2. LBaker@changehealthcare.com</t>
  </si>
  <si>
    <t>Praveen Basavaraj</t>
  </si>
  <si>
    <t>VP of RCM Services</t>
  </si>
  <si>
    <t>dave.genovese@changehealthcare.com</t>
  </si>
  <si>
    <t>Director IT Ops</t>
  </si>
  <si>
    <t>jaguirre@changehealthcare.com</t>
  </si>
  <si>
    <t>Armand Morrison</t>
  </si>
  <si>
    <t>Tim McMullen</t>
  </si>
  <si>
    <t>Vice President, Information Systems</t>
  </si>
  <si>
    <t xml:space="preserve">Gowri_Muthumalai@chs.net </t>
  </si>
  <si>
    <t>Ravi Shankar Ghosh</t>
  </si>
  <si>
    <t>Arnab Roy Chowdhury</t>
  </si>
  <si>
    <t>Sr. Director, IS — Interoperability, Patient Engagement, Public Health Reporting &amp; P2</t>
  </si>
  <si>
    <t xml:space="preserve">Joey_Manansala@chs.net </t>
  </si>
  <si>
    <t>Manager, Enterprise Business Intelligence &amp; Data Warehousing IS Shared Services</t>
  </si>
  <si>
    <t>richard_moulton@chs.net</t>
  </si>
  <si>
    <t>Madhura Veeraiah, Saravana Sridharan Kumar</t>
  </si>
  <si>
    <t>Somya Jaiswal</t>
  </si>
  <si>
    <t>Kshitij Shah</t>
  </si>
  <si>
    <t>Michelle
Ardaman</t>
  </si>
  <si>
    <t>President of Commercial Software Services</t>
  </si>
  <si>
    <t>rbates@benefitfocus.com</t>
  </si>
  <si>
    <t>VP, Engineering</t>
  </si>
  <si>
    <t>cysong@connecture.com</t>
  </si>
  <si>
    <t>Madhura Veeraiah</t>
  </si>
  <si>
    <t>Director</t>
  </si>
  <si>
    <t>vgandhi@benefitfocus.com</t>
  </si>
  <si>
    <t>Director of Software Engineering</t>
  </si>
  <si>
    <t>pkopparthi@benefitfocus.com</t>
  </si>
  <si>
    <t>Sachin Tripathi</t>
  </si>
  <si>
    <t>Anupama Dasgupta</t>
  </si>
  <si>
    <t>Shilpa Joshi</t>
  </si>
  <si>
    <t xml:space="preserve">Ben Lyman </t>
  </si>
  <si>
    <t>Director Engineering</t>
  </si>
  <si>
    <t>1. Ben.Lyman@verscend.com</t>
  </si>
  <si>
    <t>Raghunandan Bangalore Srinivasa</t>
  </si>
  <si>
    <t>Ashok Amilineni</t>
  </si>
  <si>
    <t> Mahesh Regmee</t>
  </si>
  <si>
    <t> Manager, Data Ops</t>
  </si>
  <si>
    <t>Mahesh.Regmee@verscend.com</t>
  </si>
  <si>
    <t>Gaurav Srivastava</t>
  </si>
  <si>
    <t>1. Sumant Rao
2. Kalyan V</t>
  </si>
  <si>
    <t>SVP, PopH and Quality</t>
  </si>
  <si>
    <t>1. Sumant.Rao@verscend.com;
2. Kalyan.Valluripalli@verscend.com</t>
  </si>
  <si>
    <t>Mahesh Ramchandra Kulkarni</t>
  </si>
  <si>
    <t>Choo Lee</t>
  </si>
  <si>
    <t>David Costello</t>
  </si>
  <si>
    <t xml:space="preserve"> Chief Analytics Officer</t>
  </si>
  <si>
    <t>David.Costello@verscend.com</t>
  </si>
  <si>
    <t>Paras Kumar, Shilpa Joshi</t>
  </si>
  <si>
    <t> Eswar Penmetsa</t>
  </si>
  <si>
    <t> Director of Software Development, Quality Solutions</t>
  </si>
  <si>
    <t>Eswara.Penmatsa@verscend.com</t>
  </si>
  <si>
    <t>Louis Popa</t>
  </si>
  <si>
    <t>1. Director Engineering</t>
  </si>
  <si>
    <t>Louis.Popa@verscend.com</t>
  </si>
  <si>
    <t>1. Velu Muniswamy
2. Sonakshi Das</t>
  </si>
  <si>
    <t>1. Dev Manager
2. QA Manager</t>
  </si>
  <si>
    <t>1. Veluswamy.Muniswamy@davita.com
2. Sonakshi.Das@villagehealth.com</t>
  </si>
  <si>
    <t>https://www.surveymonkey.com/r/emidsCMProjectsSurvey</t>
  </si>
  <si>
    <t>Jim Mandas</t>
  </si>
  <si>
    <t>Santanu Chowdhury</t>
  </si>
  <si>
    <t>Dave Munson</t>
  </si>
  <si>
    <t>VP, Business Development</t>
  </si>
  <si>
    <t>dmunson@flextech.com</t>
  </si>
  <si>
    <t>Manoj Madhavan</t>
  </si>
  <si>
    <t>Shashikiran Madhukar</t>
  </si>
  <si>
    <t>Krishnaraddi Hulihalli</t>
  </si>
  <si>
    <t>Shai Mittelman</t>
  </si>
  <si>
    <t>VP, Product Development</t>
  </si>
  <si>
    <t>Shai.Mittelman@greenwayhealth.com</t>
  </si>
  <si>
    <t>Sumit Daripa</t>
  </si>
  <si>
    <t>Jim Bell</t>
  </si>
  <si>
    <t>VP Platform &amp; API Engineering</t>
  </si>
  <si>
    <t>Jim.bell@greenwayhealth.com</t>
  </si>
  <si>
    <t>Ashwin Kumar Chandrashekaraiah</t>
  </si>
  <si>
    <t>Matt Clark</t>
  </si>
  <si>
    <t>Director R&amp;D</t>
  </si>
  <si>
    <t>matt.clark@greenwayhealth.com</t>
  </si>
  <si>
    <t>Baiju Therootharammal</t>
  </si>
  <si>
    <t>Sam Townsend</t>
  </si>
  <si>
    <t>Senior Director, Product Development &amp; Quality Assurance</t>
  </si>
  <si>
    <t>Samuel.townsend@greenwayhealth.com</t>
  </si>
  <si>
    <t>Vinod Satyanarayana</t>
  </si>
  <si>
    <t>Venkata Bhaskar Ramakrishna Gorty</t>
  </si>
  <si>
    <t>Sanjeev Sawai</t>
  </si>
  <si>
    <t>EVP Product Management</t>
  </si>
  <si>
    <t>mailto:ssawai@healthedge.com</t>
  </si>
  <si>
    <t>Vijay Bhaskar Murthy</t>
  </si>
  <si>
    <t>Manoj Kumar Bhaskaran</t>
  </si>
  <si>
    <t>Kara Burkhalter</t>
  </si>
  <si>
    <t>SVP, IT</t>
  </si>
  <si>
    <t>burkhalter@healthgrades.com</t>
  </si>
  <si>
    <t>Ananda Gokhle</t>
  </si>
  <si>
    <t>Faisal Khalid</t>
  </si>
  <si>
    <t xml:space="preserve"> SVP</t>
  </si>
  <si>
    <t>Faisal.Khalid@inovalon.com</t>
  </si>
  <si>
    <t> Geoff Charron</t>
  </si>
  <si>
    <t>Geoff.Charron@ABILITYNetwork.com</t>
  </si>
  <si>
    <t>Hariharan Kuppusamy Venkatesan</t>
  </si>
  <si>
    <t>Shwetabh Kumar</t>
  </si>
  <si>
    <t>Pampan Gowda</t>
  </si>
  <si>
    <t>Vipul Kartik</t>
  </si>
  <si>
    <t>Merchant, Shamsuddin (QBAN Lead)</t>
  </si>
  <si>
    <t>Director, IT</t>
  </si>
  <si>
    <t>Shamsuddin.Merchant@quintiles.com</t>
  </si>
  <si>
    <t>Rohit Sodhi</t>
  </si>
  <si>
    <t>Rakesh Kumar Govindu</t>
  </si>
  <si>
    <t>Nigam, Navin</t>
  </si>
  <si>
    <t>Navin.Nigam@quintiles.com</t>
  </si>
  <si>
    <t>Sunil Kumar Ramakrishnaiah</t>
  </si>
  <si>
    <t>Mulla, Zaheer</t>
  </si>
  <si>
    <t>Zaheer.Mulla@quintiles.com</t>
  </si>
  <si>
    <t>Santhosha Kumar</t>
  </si>
  <si>
    <t>Nick Gilbert</t>
  </si>
  <si>
    <t> Sr. Director – IT</t>
  </si>
  <si>
    <t>Nick.Gilbert@iqvia.com</t>
  </si>
  <si>
    <t>Arshad Mohammad</t>
  </si>
  <si>
    <t>Arshad.Mohammed@iqvia.com</t>
  </si>
  <si>
    <t>Devendra Partap</t>
  </si>
  <si>
    <t>Mandar Athalye</t>
  </si>
  <si>
    <t>Joy Abraham</t>
  </si>
  <si>
    <t>VP, IT</t>
  </si>
  <si>
    <t>Joy_Abraham@lcca.com</t>
  </si>
  <si>
    <t>Reecha Sinha</t>
  </si>
  <si>
    <t>Reichert, Michelle M</t>
  </si>
  <si>
    <t>MMReichert@magellanhealth.com</t>
  </si>
  <si>
    <t>1. Andrew Zylla
2. Kristine Karr</t>
  </si>
  <si>
    <t>1. Director, Applications
2. Vice President, Provider</t>
  </si>
  <si>
    <t>1. awzylla@magellanhealth.com
2. karrk@magellanhealth.com</t>
  </si>
  <si>
    <t>MEDIDATA - Overall</t>
  </si>
  <si>
    <t>Suyash Kumar Nigam</t>
  </si>
  <si>
    <t>Kevin Morris</t>
  </si>
  <si>
    <t>Vice President, Engineering</t>
  </si>
  <si>
    <t>kmorris@mdsol.com</t>
  </si>
  <si>
    <t>Kosala Ram Gangaiah</t>
  </si>
  <si>
    <t>1. Muraliraj Manickavasagam
2. Utku Yildiz</t>
  </si>
  <si>
    <t>1. Senior Director, Engineering
2. Product Owner</t>
  </si>
  <si>
    <t>mmanickavasagam@mdsol.com</t>
  </si>
  <si>
    <t>Vivek Kumar</t>
  </si>
  <si>
    <t>1. Sasha Zucker
2. Drew Morrell</t>
  </si>
  <si>
    <t>1. Sr. Manager, Software Quality Assurance Engineering
2. Vice President, Engineering</t>
  </si>
  <si>
    <t>1. szucker@mdsol.com
2. dmorrell@mdsol.com</t>
  </si>
  <si>
    <t>Emids Managed/Comanaged</t>
  </si>
  <si>
    <t xml:space="preserve">1. Richard Meinesz </t>
  </si>
  <si>
    <t> Sr. Director engineering </t>
  </si>
  <si>
    <t> rmeinesz@mdsol.com</t>
  </si>
  <si>
    <t>Senthil Perumal Arumugapandian Murugan</t>
  </si>
  <si>
    <t>1. Andrew Smith
2. Vasiliki Nikolodimou
3. Ian Williams</t>
  </si>
  <si>
    <t>1. Sr Director
2. Director, Product Management
3. Program Manager</t>
  </si>
  <si>
    <t>1. asmith@mdsol.com
2. vnikolodimou@mdsol.com
3. iwilliams@mdsol.com</t>
  </si>
  <si>
    <t>Sandhya Krishna</t>
  </si>
  <si>
    <t>Andrew Smith</t>
  </si>
  <si>
    <t>1. Senior Director, Engineering</t>
  </si>
  <si>
    <t>1. asmith@mdsol.com</t>
  </si>
  <si>
    <t>Praveen Kumar Hiriyanna</t>
  </si>
  <si>
    <t>1. Muraliraj Manickavasagam
2. Ali Mashhadi</t>
  </si>
  <si>
    <t>1. Senior Director of Technology
2. Lead Product Manager</t>
  </si>
  <si>
    <t>1. mmanickavasagam@mdsol.com
2. wmorohan@mdsol.com</t>
  </si>
  <si>
    <t>Srinivas Kuldeep Dixith</t>
  </si>
  <si>
    <t xml:space="preserve">Babar Maqsood 
Scott Blanchette </t>
  </si>
  <si>
    <t>VP, Data Analytics</t>
  </si>
  <si>
    <t>bmaqsood@mynexuscare.com</t>
  </si>
  <si>
    <t>Vipul Tyagi</t>
  </si>
  <si>
    <t>Director, Data Engineering</t>
  </si>
  <si>
    <t>vipul.tyagi@navihealth.com</t>
  </si>
  <si>
    <t>Girish Gupta</t>
  </si>
  <si>
    <t>Rachit Srivastava</t>
  </si>
  <si>
    <t> Josh Wilson
Jeff Garibaldi</t>
  </si>
  <si>
    <t>Director, Product</t>
  </si>
  <si>
    <t>josh.wilson@navvishealthcare.com</t>
  </si>
  <si>
    <t>Anitha Talapaneni Suresh</t>
  </si>
  <si>
    <t>Chief Product Officer</t>
  </si>
  <si>
    <t>jeff.garibaldi@navvishealthcare.com</t>
  </si>
  <si>
    <t>1. Fred Marinari (for App. Dev &amp; Maintenance)
2. Bill Clemens (for DFE Configuration)</t>
  </si>
  <si>
    <t>1. Release Manager
2. Development Manager</t>
  </si>
  <si>
    <t>. fred.marinari@newoceanhealth.com
2. bill.clemens@newoceanhealth.com</t>
  </si>
  <si>
    <t>Srinivasan Natarajan</t>
  </si>
  <si>
    <t>Kevin Jett</t>
  </si>
  <si>
    <t>CTO</t>
  </si>
  <si>
    <t>Kevin_jett@onlifehealth.com</t>
  </si>
  <si>
    <t>For onlife there will be 1 feedback from Kevin</t>
  </si>
  <si>
    <t>Som Subhra Chakraborty</t>
  </si>
  <si>
    <t>Vasudevan Manavalan</t>
  </si>
  <si>
    <t>Tyler Blaser</t>
  </si>
  <si>
    <t>tyler_a_blaser@uhc.com</t>
  </si>
  <si>
    <t>Balakrishna Kunduru</t>
  </si>
  <si>
    <t> Director, IT</t>
  </si>
  <si>
    <t>BKunduru@R1RCM.COM</t>
  </si>
  <si>
    <t>1. Glen McDaniel
2.Nandan Menon</t>
  </si>
  <si>
    <t>1. Senior Manager, Application Development.
2. CTO</t>
  </si>
  <si>
    <t>1. Glen.Mcdaniel@rmhp.org
2. Nandan.Menon@rmhp.org</t>
  </si>
  <si>
    <t>Seema Revanasiddappa Tonashyal</t>
  </si>
  <si>
    <t>Kasturi Talapatra</t>
  </si>
  <si>
    <t>Analytical Consultant</t>
  </si>
  <si>
    <t>Kasturi.Talapatra@sas.com</t>
  </si>
  <si>
    <t>Mohnish Pandya</t>
  </si>
  <si>
    <t>Stephen</t>
  </si>
  <si>
    <t>Technical Director</t>
  </si>
  <si>
    <t>Benson Melo</t>
  </si>
  <si>
    <t>Director, Process Automation</t>
  </si>
  <si>
    <t>Benson_melo@teamhealth.com</t>
  </si>
  <si>
    <t>Respondent ID</t>
  </si>
  <si>
    <t>Collector ID</t>
  </si>
  <si>
    <t>Start Date</t>
  </si>
  <si>
    <t>End Date</t>
  </si>
  <si>
    <t>IP Address</t>
  </si>
  <si>
    <t>Email Address</t>
  </si>
  <si>
    <t>First Name</t>
  </si>
  <si>
    <t>Last Name</t>
  </si>
  <si>
    <t>Custom Data 1</t>
  </si>
  <si>
    <t>Name of respondent</t>
  </si>
  <si>
    <t>Respondent's Company Name</t>
  </si>
  <si>
    <t>Designation/Role</t>
  </si>
  <si>
    <t>Duration of personal association with emids (months)</t>
  </si>
  <si>
    <t>Frequency of interaction</t>
  </si>
  <si>
    <t>Work planning and estimation</t>
  </si>
  <si>
    <t>Managing changes in priorities and schedules</t>
  </si>
  <si>
    <t>Proactive identification and management of risks</t>
  </si>
  <si>
    <t>Understanding and following the required project processes (tools, procedures, reviews etc.)</t>
  </si>
  <si>
    <t>Understanding of healthcare domain and its application in business context</t>
  </si>
  <si>
    <t>Quality of Design and Code deliverables (based on mutually agreed criteria)</t>
  </si>
  <si>
    <t>Quality of other project deliverablesÂ (based on mutually agreed criteria)</t>
  </si>
  <si>
    <t>Timeliness of deliverables</t>
  </si>
  <si>
    <t>Adequacy, accuracy and transparency in status reporting</t>
  </si>
  <si>
    <t>Value add beyond original expectations</t>
  </si>
  <si>
    <t>Ability to communicate with clarity</t>
  </si>
  <si>
    <t>emids team productivity</t>
  </si>
  <si>
    <t>Please tell us what we do well and what you value most about emids :</t>
  </si>
  <si>
    <t>Please tell us if there are any areas of improvement :</t>
  </si>
  <si>
    <t>OVERALL SATISFACTION</t>
  </si>
  <si>
    <t>CONNECTURE</t>
  </si>
  <si>
    <t>VP</t>
  </si>
  <si>
    <t>Very Satisfied</t>
  </si>
  <si>
    <t>Saravana is doing a great job working w/ the teams getting planned and estimated.  Estimations are pretty consistent.</t>
  </si>
  <si>
    <t>Satisfied</t>
  </si>
  <si>
    <t>Team is proactive finding issue and do report as early as possible.</t>
  </si>
  <si>
    <t xml:space="preserve">Somewhat Satisfied
</t>
  </si>
  <si>
    <t>Not always meeting for code freeze, but the team tries hard to meet the dates in the sprint.</t>
  </si>
  <si>
    <t xml:space="preserve">Engineers should suggest the creative solutions to problems and there are some WCAG issues having hard time resolving. </t>
  </si>
  <si>
    <t xml:space="preserve">I think the team can do a bit more, but velocity staying constant.  Story Pointing seems consistent, but a bit bigger still given constant capacity (~75 SP) for each sprint </t>
  </si>
  <si>
    <t>Mostly teams provide what's been done all along pretty consistently.  I think though the team can provide a bit more productivity.</t>
  </si>
  <si>
    <t>192.84.88.2</t>
  </si>
  <si>
    <t>Influence Health/Healthgrades</t>
  </si>
  <si>
    <t>Healthgrades</t>
  </si>
  <si>
    <t>VP Data Engineering</t>
  </si>
  <si>
    <t>Weekly</t>
  </si>
  <si>
    <t>Somewhat Satisfied</t>
  </si>
  <si>
    <t>68.156.21.39</t>
  </si>
  <si>
    <t>TeamHealth Application Migration</t>
  </si>
  <si>
    <t>Stephen Caldwell</t>
  </si>
  <si>
    <t>Daily</t>
  </si>
  <si>
    <t xml:space="preserve">This has been a joint effort between TeamHealth and eMids. It has worked well. </t>
  </si>
  <si>
    <t xml:space="preserve">I've been notified of risks early so that we are able to mitigate. </t>
  </si>
  <si>
    <t>BA resources and documentation are great!</t>
  </si>
  <si>
    <t xml:space="preserve">The QA effort has been fantastic and not originally a big part of the scope of work. I appreciate flexing the team to accommodate.  </t>
  </si>
  <si>
    <t>Communication has never been an issue.</t>
  </si>
  <si>
    <t>For this particular project the BA/QA work has been invaluable. We really needed someone to work through and understand the business processes that the old (Windows Forms) application supports. Shreya and the QA team have done a great job with that. They've also been able to document test scenarios for future regression.</t>
  </si>
  <si>
    <t>12.252.19.134</t>
  </si>
  <si>
    <t>Aetna Digital AHM</t>
  </si>
  <si>
    <t>Aetna</t>
  </si>
  <si>
    <t>Senior Director, Engineering</t>
  </si>
  <si>
    <t>Not Applicable</t>
  </si>
  <si>
    <t xml:space="preserve">I appreciate the valuable talent Emids is able to bring to bear on our business problems.   We tend to be very satisfied with the bright, skilled, and motivated staff emids can introduce onto our teams.  </t>
  </si>
  <si>
    <t>Speed and responsiveness in recruiting and onboarding can be faster and more responsive.  I need to be able to rely on my staffing partners to staff positions more efficiently, especially in challenging markets and skillsets.</t>
  </si>
  <si>
    <t>162.44.250.30</t>
  </si>
  <si>
    <t>Team 12</t>
  </si>
  <si>
    <t>Shamsuddin Merchant</t>
  </si>
  <si>
    <t>Hari and his team has shown great flexibility without any reminders and ensure effectively delivery. Hari is always supportive and has been open to offer required support.</t>
  </si>
  <si>
    <t>I would like to retain the current team members and not make any changes hereafter as it impacts our knowledgebase that members have learned over a period of time.</t>
  </si>
  <si>
    <t>Team 13</t>
  </si>
  <si>
    <t>From last 3 sprints, team has started planning it better and keeps all stakeholders informed about its planning before finalizing for each sprint</t>
  </si>
  <si>
    <t>Team has been juggling between priorities from various stakeholders</t>
  </si>
  <si>
    <t>I have seen proactive communication but nothing major on the mitigation plan</t>
  </si>
  <si>
    <t>Neutral</t>
  </si>
  <si>
    <t xml:space="preserve">Rohit as the SM manages the team well and tries to communicate to all stakeholders.  </t>
  </si>
  <si>
    <t xml:space="preserve">We need other members in the team to step up and take the ownership to communicate proactively and with complete context with all the stakeholders. Currently I don't see anybody else beyond Rohit whenever he is not available. Secondly, please do not continuously shuffle resources as it impacts our knowledge base that members have about the product and services platform  </t>
  </si>
  <si>
    <t>Team 6</t>
  </si>
  <si>
    <t>Rohit as the SM manages the team well and communicates effectively to all stakeholders.</t>
  </si>
  <si>
    <t>We need other members in the team to step up and take the ownership to communicate proactively and with complete context with all the stakeholders. Currently I don't see anybody else beyond Rohit whenever he is not available. Secondly, please do not continuous resource shuffling as it impacts our knowledge base members have about the product and services platform</t>
  </si>
  <si>
    <t>AetnaDigital AHM Enineering</t>
  </si>
  <si>
    <t>Jay Velanki</t>
  </si>
  <si>
    <t>CVS Aetna</t>
  </si>
  <si>
    <t>Director Quality Engineering &amp; Mgmt</t>
  </si>
  <si>
    <t xml:space="preserve">Skillset of the members and their uncompromising attitude towards the work and related deliverables. </t>
  </si>
  <si>
    <t>Members should be more vocal and should not shy away from hard (or heated) discussion to avoid confrontation. Should always challenge the status quo.</t>
  </si>
  <si>
    <t>185.76.228.248</t>
  </si>
  <si>
    <t>IQVIA PLP</t>
  </si>
  <si>
    <t>Senior Director</t>
  </si>
  <si>
    <t>Project seems to be going to plan</t>
  </si>
  <si>
    <t>The team think outside the box and come up with innovative solutions.  The are also very proactive and highlight issues and take corrective action before they occur.  Very good and clear communication from all members of the team.  Are very responsive and engaged and well thought of by the rest of the IQVIA team.</t>
  </si>
  <si>
    <t>Nothing springs to mind at this stage.</t>
  </si>
  <si>
    <t>51.148.138.76</t>
  </si>
  <si>
    <t>RACT</t>
  </si>
  <si>
    <t>Ian Williams</t>
  </si>
  <si>
    <t>MDSOL Europe Ltd. (Medidata)</t>
  </si>
  <si>
    <t>Program Manager</t>
  </si>
  <si>
    <t>Although improved, there is still room for further improvement where the emids team need to present design documents for review and decision-making. Again I would ask the team redouble their efforts to ensure the quality of documents is consistently high and they frame decisions and the options as effectively as possible</t>
  </si>
  <si>
    <t>Again please ensure quality of documentation is a key focus for the remainder of 2019</t>
  </si>
  <si>
    <t>See previous comments around documentation</t>
  </si>
  <si>
    <t>I continue to appreciate the dedication of the emids team and their flexible approach to solving late-breaking challenges.</t>
  </si>
  <si>
    <t>Please ensure we continue to focus on quality of information provided.     Also please over-communicate where necessary if it will help ensure there is no gap in understanding.     In other words just because something may have been agreed verbally and confirmed in writing once, sometimes it is necessary to restate what was agreed when providing an update just to help recollection.</t>
  </si>
  <si>
    <t>149.173.8.77</t>
  </si>
  <si>
    <t>Healthcare coverage and limitation policies</t>
  </si>
  <si>
    <t>SAS Institute</t>
  </si>
  <si>
    <t>Go through a large amount of manuals and deliver policies in a consistent format.   Able to change as requirement change or based on new knowledge.  The team is reachable easily and works hard to meet deadlines.</t>
  </si>
  <si>
    <t>Domain knowledge of the US healthcare sector can be improved and will be a big help</t>
  </si>
  <si>
    <t>81.128.213.114</t>
  </si>
  <si>
    <t>Medidata SiM/IM</t>
  </si>
  <si>
    <t>Ideally we would have seen more proactive reporting of issues around the MEDS "OIDs vs tagging" from the Foxes. It has also been a year since an action plan was initiated by Emids for us to get regular visibility into staff retention risks/plans.</t>
  </si>
  <si>
    <t>I have seen some evidence of more realistic test data being used since the comment last time. A better understanding of Rave EDC configuration would be very beneficial; see my comment on risk management.</t>
  </si>
  <si>
    <t>This continues to improve, especially with the FE engineers. However, there have been recent incidents when PRs were not following established and expected standards (e.g. extracting common component code, including appropriate logging and diagnostics) so we have a concern about the ability to maintain good level of quality.</t>
  </si>
  <si>
    <t>Communication between onshore and offshore teams continues to improve.</t>
  </si>
  <si>
    <t>Since the reorganisation in Nov/2018 overall productivity has improved to a satisfactory level, with impact on the onshore teams at an acceptable level. That said, we have a concern that teams like the Mustangs are still dependent on the onshore teams to fix the development sandbox environment if it becomes broken.</t>
  </si>
  <si>
    <t>The levels of engagement, transparency and flexibility, plus a willingness to challenge Medidata's assumptions.</t>
  </si>
  <si>
    <t>Medidata RACT</t>
  </si>
  <si>
    <t>A recent Urgent Software Update (USU) took 3 weeks to plan. Our expectation was that Emids project management would have actively chased this to conclusion within a few days. There seemed to be some confusion in ownership of this between Senthil and Subra.</t>
  </si>
  <si>
    <t>Somewhat Dissatisfied</t>
  </si>
  <si>
    <t>We have increasing concerns about the overall quality of testing given the number of bugs that are being discovered. We are also not confident in the team's ability to diagnose customer issues in the production environment; if logs do not provide adequate information the team become stuck.</t>
  </si>
  <si>
    <t>It became evident recently that service-level feature files were not automated. Our expectation was that in general they would be done. However, this was not made clear to the team when it was first created and the team themselves have identified and report this as a "value add" activity, so we consider this already in the process of being addressed.</t>
  </si>
  <si>
    <t>We see this from Saurabh specifically but not from the rest of the team. As with previous feedback, however, this is not a high priority to address.</t>
  </si>
  <si>
    <t>Saurabh gives clear, good quality architectural approach. However, there is a gap between this and the quality of implementation; we have seen items mandated by Saurabh go unimplemented.</t>
  </si>
  <si>
    <t>Under the closer scrutiny of Mario and Uxia, there are growing concerns about the quality of backlog management, specifically:  * Backlog items requested by Saurabh not being created (see question 12)  * Jira tickets without clear descriptions</t>
  </si>
  <si>
    <t>Recently communication from Senthil has been sporadic. Also, we experience getting different messages between Senthil, Saurabh, Chetan and Swami; please coordinate before communicating with us wherever possible.</t>
  </si>
  <si>
    <t>This most recent period has been challenging, with the team needing to operate in new ways to collaborate with the RCM team and adopt new techologies like AWS Lambda. We are concerned that the team is very reliant on Chetan for its producivity and becoming more hesitent about plans to see him moved to SiM/IM. It would be beneficial to hear other voices from the team more, including Giri, taking a lead in conversations.</t>
  </si>
  <si>
    <t>The quality of key individuals like Saurabh and Chetan, the open two-way conversations solutions that are in the best interests of Medidata.</t>
  </si>
  <si>
    <t>8.46.76.52</t>
  </si>
  <si>
    <t xml:space="preserve">Data LAke </t>
  </si>
  <si>
    <t xml:space="preserve">Sumant Rao </t>
  </si>
  <si>
    <t>Cotiviti</t>
  </si>
  <si>
    <t>SVP</t>
  </si>
  <si>
    <t xml:space="preserve">Partnership </t>
  </si>
  <si>
    <t xml:space="preserve">1. Improve SAFE model   2. Build up domain strength in the US </t>
  </si>
  <si>
    <t>209.31.87.150</t>
  </si>
  <si>
    <t>API Gateway</t>
  </si>
  <si>
    <t>R1 RCM Inc.</t>
  </si>
  <si>
    <t>Director - Enterprise Architecture</t>
  </si>
  <si>
    <t xml:space="preserve">Value the talent added to the project and their accommodation of changes requested at short notice. </t>
  </si>
  <si>
    <t>168.215.145.158</t>
  </si>
  <si>
    <t>Polaris</t>
  </si>
  <si>
    <t>Greenway Health</t>
  </si>
  <si>
    <t>VP Engineering</t>
  </si>
  <si>
    <t>Managing teams, ensuring and tracking individual skill levels, shifting allocation as needed, and reporting on progress.  Stable development throughput.</t>
  </si>
  <si>
    <t>165.225.39.11</t>
  </si>
  <si>
    <t>Data Lake</t>
  </si>
  <si>
    <t>Kalyan Valluripalli</t>
  </si>
  <si>
    <t>Mail</t>
  </si>
  <si>
    <t>Can be improved especailly identifying the milestone and tasks to meet the objectives</t>
  </si>
  <si>
    <t>Demonstrated extreme flexibility in aligned to change priorties especially related to licenses</t>
  </si>
  <si>
    <t>As it was a PoC, this was not a key focus for the engagement</t>
  </si>
  <si>
    <t>BA had a good domain understanding which helped especially in developing reports and finalizing data transfer specifications</t>
  </si>
  <si>
    <t xml:space="preserve">Development team delivered quality design and code. The team had good technical exoertise which helped achieve the same </t>
  </si>
  <si>
    <t>The quality of delievarbles for a PoC was satisfactory</t>
  </si>
  <si>
    <t>With the volatility with the environment, satisfied with timeliness of deliverables</t>
  </si>
  <si>
    <t>There was transperency and adequacy. However, the report was not always accurate and needs to be republished</t>
  </si>
  <si>
    <t>For BI, team evaluated alternative tools. Moreover, SnowFlake and Sisense was new tools which the team  was able to pickup</t>
  </si>
  <si>
    <t xml:space="preserve">No specific issue on written communication but would like them to improve oral communication especially during demo </t>
  </si>
  <si>
    <t>The team was productive in meeting the core deliveables targeted for a 1- week engagement</t>
  </si>
  <si>
    <t xml:space="preserve">eMids team domain knowledge and technical expertie (especially technical lead). </t>
  </si>
  <si>
    <t>Project Management function can be improved especially in project planning</t>
  </si>
  <si>
    <t>207.201.199.142</t>
  </si>
  <si>
    <t>Data Warehouse / ODS</t>
  </si>
  <si>
    <t>Scott Blanchette</t>
  </si>
  <si>
    <t>myNexus</t>
  </si>
  <si>
    <t xml:space="preserve">The team has deep healthcare domain experience, knows data reporting and warehousing well, and even has expertise in sub-domains (such as home health claims data, which is somewhat esoteric).  They are professional, hard-working, collaborative, and highly capable.  I have worked with them a great deal over the past decade and look forward to continuing to do so over the next.  </t>
  </si>
  <si>
    <t xml:space="preserve">The fluidity of some internal management people, processes, and points of view made progress difficult from time-to-time, no more so than difficult for the eMids team.  It would have been useful for them to be more aggressive, raise their collective hands, and make a strong case for course correction.  Not their particular problem to solve for, but sponsors who are not setting a particular project off in the right direction need to be addressed very early on to establish a clear course of action and correction.  </t>
  </si>
  <si>
    <t>40.138.84.202</t>
  </si>
  <si>
    <t>GCS</t>
  </si>
  <si>
    <t>Lance Boverhof</t>
  </si>
  <si>
    <t>Senior Manager, Product Development</t>
  </si>
  <si>
    <t>ProActive, per sprint, per project, risk and gap analysis could be better.  When a project is handed off to the BAs they are tasked with creating the story outline and stories for that project. They should also be proactively evaluating the work as a whole over and over throughout each sprint of the version to identify risks and gaps in functionality.  An example of this is DDE "Submit and Copy" where action on getting the details and stories weren't taken until the last minute possible.  We had to shuffle the project around to try to get this work done.    On the flip side, project management does a good job of identifying risk with the team.</t>
  </si>
  <si>
    <t xml:space="preserve">The teams are excellent at planning sprint work, running standups, and performing retros.    The teams have become more independent from a BA and developer perspective.    The teams did an excellent job of writing generic re-usable code for our DDE project.    The automation team is constantly adding value adds. Parallel processing, integration to Jenkins, SSO integration testing, training our other scrum teams, etc.  </t>
  </si>
  <si>
    <t>See â€œProactive identification and management of risksâ€.</t>
  </si>
  <si>
    <t>208.71.49.130</t>
  </si>
  <si>
    <t xml:space="preserve">Getting better at this...still, feel we often underestimate.  Perhaps due to pressure to hit dates. </t>
  </si>
  <si>
    <t>Literally could not be better at this.</t>
  </si>
  <si>
    <t xml:space="preserve">This has gotten much better as their knowledge of the product has grown. </t>
  </si>
  <si>
    <t xml:space="preserve">Getting there...still some knowledge build up to do. </t>
  </si>
  <si>
    <t xml:space="preserve">Have not had a lot of code go out over the last 6 months...what has gone out has been solid. </t>
  </si>
  <si>
    <t xml:space="preserve">Seems to be constant requests for additional documentation, rca, etc.  Emids has done a fantastic job with this. </t>
  </si>
  <si>
    <t xml:space="preserve">Always hit their dates. </t>
  </si>
  <si>
    <t>Never any issues with communication.</t>
  </si>
  <si>
    <t xml:space="preserve">Very pleased with the new feature teams...would like to see some increase with production teams. </t>
  </si>
  <si>
    <t xml:space="preserve">Hard-working, dedicated to meeting objectives, agile...just a high-quality team of individuals trying to make the product better. </t>
  </si>
  <si>
    <t xml:space="preserve">Continue to learn more about the product and how our customers are using it. </t>
  </si>
  <si>
    <t>206.213.209.37</t>
  </si>
  <si>
    <t>Aetna Digital</t>
  </si>
  <si>
    <t>H Stein</t>
  </si>
  <si>
    <t>CVS</t>
  </si>
  <si>
    <t>Senior Director/Product</t>
  </si>
  <si>
    <t>Improvement over prior years but more needs to be done.</t>
  </si>
  <si>
    <t>Keeping staff stable, and understanding the variours senior managers needs of the staff.</t>
  </si>
  <si>
    <t>As discussed I was very pleased about the value add from my visit. Please continue with that type of communication and conversation. Note I feel areas marked as neutral as not applicable as I dont view our engagement as a "project".</t>
  </si>
  <si>
    <t>32.214.195.240</t>
  </si>
  <si>
    <t>Commercial Sales</t>
  </si>
  <si>
    <t>Executive Director</t>
  </si>
  <si>
    <t>Initial set of resources were not right, but Sunil put a lot of focus to bring the best. His current team is best from all of onshore.</t>
  </si>
  <si>
    <t>A lot issues in 2018, very very satisfied in 2019.</t>
  </si>
  <si>
    <t>Change management, collaborative leadership who understands the issues and works hard to find the solutions.</t>
  </si>
  <si>
    <t>209.170.225.114</t>
  </si>
  <si>
    <t>Claims Project</t>
  </si>
  <si>
    <t>Aliera Healthcare</t>
  </si>
  <si>
    <t>Chief Operating Officer</t>
  </si>
  <si>
    <t>Being flexible and providing help across areas that may not have direct impact on the project.</t>
  </si>
  <si>
    <t>Need to have high level of Program/Engagement management skills. This is absolutely needed to transition from being staff augmentation types of engagement to full e2e project delivery.</t>
  </si>
  <si>
    <t>162.44.245.32</t>
  </si>
  <si>
    <t>eCOA Library</t>
  </si>
  <si>
    <t>Arshad Mohammed</t>
  </si>
  <si>
    <t>Senior Director, eCOA Technologies</t>
  </si>
  <si>
    <t>Flexibility, Availability and Learnability</t>
  </si>
  <si>
    <t>Let's learn together the art and science of eCOA.</t>
  </si>
  <si>
    <t>216.104.81.200</t>
  </si>
  <si>
    <t>MIC</t>
  </si>
  <si>
    <t>Becky</t>
  </si>
  <si>
    <t>BCBSAL</t>
  </si>
  <si>
    <t>Business Owner</t>
  </si>
  <si>
    <t>Monthly</t>
  </si>
  <si>
    <t>Aetna - Affiliate ServiceNow enhancements/Migration</t>
  </si>
  <si>
    <t>CVS Health</t>
  </si>
  <si>
    <t>Director, Systems Engg</t>
  </si>
  <si>
    <t xml:space="preserve">eMids team is well bound and manage tight ship.   Transparency, open conversation and understanding the dynamic change of client side org, tuning the team accordingly always helps to direct the team towards the end goals easily.   Thank you for your cooperation in this area. </t>
  </si>
  <si>
    <t xml:space="preserve">Though eMids team did the best in hiring process, there is a room for improvement w.r.t timing of hiring completion and getting the right skills for the project.   Holding the candidates once interviewed is another area that the team management can focus on, however, we do understand the logistics at offshore.   </t>
  </si>
  <si>
    <t>80.43.203.214</t>
  </si>
  <si>
    <t>Study Management</t>
  </si>
  <si>
    <t>Ali Mashhadi</t>
  </si>
  <si>
    <t>MDSOL</t>
  </si>
  <si>
    <t>Lead Product Manager</t>
  </si>
  <si>
    <t xml:space="preserve">I am not well versed to comment on it but the feedback I get from the team is that this is an area of improvement. </t>
  </si>
  <si>
    <t xml:space="preserve">Last few months, adjusting to changes was good. The team showed great commitment towards delivery. </t>
  </si>
  <si>
    <t xml:space="preserve">The velocity has been low in this release. If we compare the average velocity of eMids team in R04 vs R07, there is a 20-30 percent decrease. It would be good to understand the reasons for it and have in place actions to mitigate it in future. </t>
  </si>
  <si>
    <t>Vasiliki Nikolodimou</t>
  </si>
  <si>
    <t>Director, Product Management</t>
  </si>
  <si>
    <t>When the team has enough direction and clarity from Product and Architecture then estimates are quite accurate and reliable.</t>
  </si>
  <si>
    <t>Again, when the team has clear direction on process and responsibilities for prioritization, then the execution at the release level is coordinated and serves the agreed business objective.</t>
  </si>
  <si>
    <t>This is the most challenging area and one that requires close collaboration with MDSO teams across products/platform services. The team is good in identifying the gap yet then relies on Medidata to manage the risk in the best possible way not only for the viability of the next imminent target (release scope) but for the evolution of the product overall.</t>
  </si>
  <si>
    <t>The team has built up their understanding of the processes and implements with good standards.</t>
  </si>
  <si>
    <t>To me this is an area that is hard to compete in and one that Medidata needs to provide clear direction to the team in order for the team to execute on analysis and implementation.</t>
  </si>
  <si>
    <t>I would rather have this replied by Engineering and Architecture specialists, but my comment below is based on the amount and types of defects alongside a release: This is an area where we can pursue improvement considering a. we have built out a big part of core functionalities b. we have quite well established processes for analysis and design prior to implementation.</t>
  </si>
  <si>
    <t>Applies to documents, technical and business including stories in Jira and validation documents. The quality of those can improve and a plan needs to be put in place for that.</t>
  </si>
  <si>
    <t>Overall, response is good and reliable.</t>
  </si>
  <si>
    <t>Given the fact that new people have joined the team, my need for detailed reporting is less critical and therefore current status of reporting is good. The weekly meetings can certainly help in that direction and should be leveraged more for issue escalation and decision making.</t>
  </si>
  <si>
    <t>As this is being defined mostly from an engineering perspective I will leave it to engineering specialists to reply.</t>
  </si>
  <si>
    <t xml:space="preserve">There are still incidents where clarity and conciseness of message is hard to get but less so in the last few months. This is an area where new team members need to be always trained on and coached to ensure we keep collaborating in the most effective way. </t>
  </si>
  <si>
    <t>I appreciate the hard work form the team.</t>
  </si>
  <si>
    <t xml:space="preserve">I value the team's openness, receptiveness to feedback and ability to execute and course-correct fast. I also think we have built strong technical and business understanding. Lastly, the oversight of all activities (Analysis, technical, testing, planning etc) from the project manager is working well for roles like myself as I can rely on a single person being ultimately accountable for things getting done per agreement and expectations. </t>
  </si>
  <si>
    <t>- Quality of documentation  - Collaboration with Medidata when decisions or next steps are not clear. Let's make sure we do the right thing while addressing an issue.  - Discipline in administration and processes (Jira and Agile ceremonies). Especially as</t>
  </si>
  <si>
    <t>Jim McCay</t>
  </si>
  <si>
    <t>Blue Cross Blue Shield of Alabama</t>
  </si>
  <si>
    <t>Unit Manager - Information Management</t>
  </si>
  <si>
    <t>Aps is excellent scrum master with strong PM skills.  He does a good job interacting with our other PM on planning and scheduling.</t>
  </si>
  <si>
    <t>I get notified ahead of time when conditions start showing an issue may be coming up.</t>
  </si>
  <si>
    <t xml:space="preserve">The team we have onsite now is tightly integrated with my team.  </t>
  </si>
  <si>
    <t>The team that is on site with us have the skills needed to make our project successfully.  Each person has integrated with our existing team and we no longer distinguish between emids and BCBSAL employee.  They work as a team towards the goals of the project and that is what matters.</t>
  </si>
  <si>
    <t>Multiple Medidata Projects</t>
  </si>
  <si>
    <t xml:space="preserve">Medidata Solutions </t>
  </si>
  <si>
    <t xml:space="preserve">Definitely improved, but want to see continued building upon the value-adds and work to identify ways of improving efficiency. </t>
  </si>
  <si>
    <t xml:space="preserve">RACT, Classic CTMS, Very Satisfied.  Platform CTMS, satisfied - continued improvement is visible. </t>
  </si>
  <si>
    <t xml:space="preserve">See prior comment.  Have seen some great work in the last few months and if this continued then will be Very Satisfied. </t>
  </si>
  <si>
    <t>Very satisfied with engagement, focus and tenacity.  Overall thru-put somewhat lower than onshore teams, but could be that will always be the case due to remote interactions</t>
  </si>
  <si>
    <t xml:space="preserve">Transparency &amp; partnership.  I have a great deal of trust that emids will deliver and be transparent when challenges occur.   Communication. Frequent, timley and clear.   Flexibility: Willingness to work with a 3rd party test organization, adopt new reporting &amp; working processes </t>
  </si>
  <si>
    <t xml:space="preserve">As per prior comments, would like to see emids leveraging there history and knowledge across multiple projects more.  Bringing the leads together and coming up with value adds for our team is a great example and would like to see more of this. </t>
  </si>
  <si>
    <t>72.92.39.149</t>
  </si>
  <si>
    <t>New Ocean Health Systems</t>
  </si>
  <si>
    <t>Bill Clemens</t>
  </si>
  <si>
    <t>Development Manager</t>
  </si>
  <si>
    <t>Do best with repetitive tasks and completing tasks which were well-defined/architected.</t>
  </si>
  <si>
    <t>198.203.177.177</t>
  </si>
  <si>
    <t>Data Transformation</t>
  </si>
  <si>
    <t>Gunjan Sheth</t>
  </si>
  <si>
    <t>Optum</t>
  </si>
  <si>
    <t>Sr. Manager Software Engineering</t>
  </si>
  <si>
    <t>Emids is good about looking for value adds and finding the time to work on them</t>
  </si>
  <si>
    <t>203.201.63.210</t>
  </si>
  <si>
    <t>LifeSphere RIMS</t>
  </si>
  <si>
    <t>Arisglobal India Pvt. Ltd</t>
  </si>
  <si>
    <t>We feel that planning and estimation could be improved. We expect after 8 months of engagement it is not reached the level what is expected.   Productivity still not reached to the fullest capacity.</t>
  </si>
  <si>
    <t>Emids team is flexible in changing according the priority and schedules as per business or Arisglobal management requirements.</t>
  </si>
  <si>
    <t xml:space="preserve">It requires significant improvement in following 2 areas  1. Quality of work and Issues produced during the development  2. Resource management and planning of leaves taken by the resources.  </t>
  </si>
  <si>
    <t>Majority of the resources were able to understand the project requirements. Few of the resources take more time to understand</t>
  </si>
  <si>
    <t>Since resources are technical in nature this can not be expected from them.</t>
  </si>
  <si>
    <t>There were few quality issues and process related incidents like wrong check-ins which can be improved</t>
  </si>
  <si>
    <t>We expected faster delivery and there were delays in FSD and issue fixing timelines</t>
  </si>
  <si>
    <t>Team is committed and shown good attitude towards this whole engagement.</t>
  </si>
  <si>
    <t>Resource planning  Good technical reviews  Adhering to the development timelines</t>
  </si>
  <si>
    <t>Common Data Ingestion Project</t>
  </si>
  <si>
    <t>Mahesh Regmee</t>
  </si>
  <si>
    <t>Cotiviti Inc</t>
  </si>
  <si>
    <t>Manager</t>
  </si>
  <si>
    <t xml:space="preserve">Initially it was like a mess. Things got streamlined in later sprints. Everybody came to the same page. </t>
  </si>
  <si>
    <t>scope documentation, SDLC process, staying late for longer overlap with US team.</t>
  </si>
  <si>
    <t>8.25.146.11</t>
  </si>
  <si>
    <t>Payments</t>
  </si>
  <si>
    <t>Richard Meinesz</t>
  </si>
  <si>
    <t xml:space="preserve">The teams are relatively new to Payments but they are doing a good job of more accurately estimating the planned work </t>
  </si>
  <si>
    <t>The team handle changes in priority well</t>
  </si>
  <si>
    <t>The teams a relatively new and we moved a team over from CTMS so have had some challenges around process but this is improving all the time as the teams become more experienced.</t>
  </si>
  <si>
    <t>Again these teams are new to this area and Payments is a very specific domain within healthcare that will take a team quite a while to become familiar with.</t>
  </si>
  <si>
    <t xml:space="preserve">I feel the teams could improve in this area.  We have found issues with code quality and have been working with the teams to try help them improve.  </t>
  </si>
  <si>
    <t>The team are getting better in this area but do need to focus on the project deliverables and make sure they understand what they are.</t>
  </si>
  <si>
    <t>The team have delivered to some pretty tight timelines.  As they gain more experience I hope that they'll be able to speed up and not find it quit so tight to deliver the required scope.</t>
  </si>
  <si>
    <t>The reporting is good</t>
  </si>
  <si>
    <t>I feel its a bit early for Payments to really know if the value is beyond expectation but so far its good</t>
  </si>
  <si>
    <t>Communication has been clear and we haven't had any major difficulty</t>
  </si>
  <si>
    <t>For the experience of the team, I am satisfied but I hope as they gain experience they will improve their productivity.  If their productivity remains the same over time I would become concerned  as it should improve as they become more experienced both in out processes and the software domain.</t>
  </si>
  <si>
    <t>I value how much Emids tries to understand our business and their flexibility and speed in putting teams together.  They communicate well and are always looking for feedback on ways to improve.</t>
  </si>
  <si>
    <t>I feel the one area I'd like to see improvement in around having teams contain a higher number of more experienced engineers.  The experienced engineers we have worked with have been exceptional (like Shrini) but we'd like to see at least one engineer of the calabre per team to help drive excellence, improve productivity  and provide support to the less experienced team members.  I think this would help the overall productivity and quality produced by the teams.</t>
  </si>
  <si>
    <t>AHA</t>
  </si>
  <si>
    <t>Navin Chandra Nigam</t>
  </si>
  <si>
    <t xml:space="preserve">IQVIA </t>
  </si>
  <si>
    <t xml:space="preserve">Director </t>
  </si>
  <si>
    <t xml:space="preserve">Discipline   Strategy   Knowledge   Timelines </t>
  </si>
  <si>
    <t>Classic CTMS</t>
  </si>
  <si>
    <t>Utku Yildiz</t>
  </si>
  <si>
    <t>Product Owner</t>
  </si>
  <si>
    <t>I am happy with the estimation sessions, as the team speaks up on what they think takes time, and I see a consistent estimation pattern especially around very-well defined user stories.</t>
  </si>
  <si>
    <t>I think the team is good in accommodating change. Change in timelines and priorities is inevitable, and the team has a nice understanding of this fact, and works towards a plan to manage this change along with Medidata team.</t>
  </si>
  <si>
    <t>Especially in the refining meetings, I am happy with the team raising areas that creates risks in delivery, such as a dependency to a different team. In terms of managing these risks, I think these are highlighted on time by the project manager which makes things visible and actioned upon.</t>
  </si>
  <si>
    <t>I think the team has become quite proficient in following the processes that Medidata follows. I believe this is a direct result of the team working together for a certain amount of time, and becoming more mature.</t>
  </si>
  <si>
    <t>Made this as N/A because lately we do not have examples of enhancing the application with business features, where one has to gather the domain and the context.</t>
  </si>
  <si>
    <t>I have a rather high level visibility on this area, because it is rather technical, and I do not attend code reviews. But overall, I am happy with the quality of the work produced.</t>
  </si>
  <si>
    <t>I am not 100% sure what this stands for, that's why I marked as N/A.</t>
  </si>
  <si>
    <t>I have seen examples of sprints where the team was not able to complete committed stories, and the stories spilled into the next sprint. Overall, I know the team is making a tremendous effort in completing work, and there can always be unforeseen factors. So I'd just like to highlight that this can be an area of improvement, it does not mean that there is a dissatisfaction around this area.</t>
  </si>
  <si>
    <t>Jira always reflects the status of where we are.</t>
  </si>
  <si>
    <t>Team is utilizing different mediums like slack, meetings, etc which helps clarity in comms.</t>
  </si>
  <si>
    <t xml:space="preserve">I think emids team executes well when the objective and the target is clear. </t>
  </si>
  <si>
    <t>I'd like to see more closer engagement with Moolya team, perhaps visiting each others offices more often if possible.</t>
  </si>
  <si>
    <t>173.15.138.29</t>
  </si>
  <si>
    <t>Fred Marinari</t>
  </si>
  <si>
    <t>Release Manager</t>
  </si>
  <si>
    <t>New Ocean is a growing company where priorities and schedules change frequently.  EMIDS is nimble and able to adapt very quickly to those changes.</t>
  </si>
  <si>
    <t>My position allows me to interact with on shore team members Kiran and Mukesh.  Both are very open and forthcoming of the status of open items and are very good with working with other team members to get the job done right.</t>
  </si>
  <si>
    <t>Both Kiran and Mukesh are very good communicators and always provide a few good solutions to unforeseen obstacles.</t>
  </si>
  <si>
    <t>Since the survey last year, I have noticed improvement in deliverable.  The CSAT Action plan is working.  Turnaround times for fixes have improved as well as work quality.</t>
  </si>
  <si>
    <t>199.247.43.9</t>
  </si>
  <si>
    <t>Benefitfocus - UHG</t>
  </si>
  <si>
    <t>Ardaman Grewal</t>
  </si>
  <si>
    <t>Benefitfocus</t>
  </si>
  <si>
    <t>VP Engineerning</t>
  </si>
  <si>
    <t>Dissatisfied</t>
  </si>
  <si>
    <t>Underestimation and lack of analysis has led to last minute crunch many times.</t>
  </si>
  <si>
    <t>Not always the greatest. Getting better.</t>
  </si>
  <si>
    <t>Very Dissatisfied</t>
  </si>
  <si>
    <t>Very high number of defects in delivered code.</t>
  </si>
  <si>
    <t>Speakig only for leadership roles.</t>
  </si>
  <si>
    <t xml:space="preserve">Sincerity and willingness to improve. </t>
  </si>
  <si>
    <t>Estimation and analysis  Planning and being ready for the unexpected  More skilled developers and team level personnel.  Be self driven</t>
  </si>
  <si>
    <t>Muraliraj Manickavasagam</t>
  </si>
  <si>
    <t>Senior Director of engineering</t>
  </si>
  <si>
    <t>1.       Bhagya and Partiban are working very good in support    2.       Project and Engineering leadership is a challenge  in CTMS    3.       Engineering bench strength needs to be improved in CTMS    4.       Quartz implementation and Redis implementation from quality point of view were major misses from emids perspective, Key scenarios testing was missed by Devs, Concurrency was a major issue caught at the last moment.    5.       Medidata engineers / managers spends a lot of time guiding the emids team this needs to be improved</t>
  </si>
  <si>
    <t>4.16.197.81</t>
  </si>
  <si>
    <t>MOM â€“ ICF</t>
  </si>
  <si>
    <t>Drew Morrell</t>
  </si>
  <si>
    <t>VP, Engineering - Mobile</t>
  </si>
  <si>
    <t>4.7.52.210</t>
  </si>
  <si>
    <t>NAVVIS â€“ emids engagement</t>
  </si>
  <si>
    <t>Josh Wilson</t>
  </si>
  <si>
    <t>Navvis Healthcare</t>
  </si>
  <si>
    <t>Sr. Director, Product Development</t>
  </si>
  <si>
    <t>Coreo View and Coreo Home</t>
  </si>
  <si>
    <t>Jeff Garibaldi</t>
  </si>
  <si>
    <t>I believe there is an opportunity to further enhance the work planning to guide our efforts forward.  The key is to maintain a high level milestone plan that is current, while having underlying project task details to support this plan.</t>
  </si>
  <si>
    <t>We experience changes in priorities and emids is very responsive to these adjustments.</t>
  </si>
  <si>
    <t>I believe we can continue to enhance our ability to identify risks which could arise.</t>
  </si>
  <si>
    <t xml:space="preserve">We can further improve the project deliverables that support our efforts.  Master Action Lists, Consolidated Feature Lists, Weekly Reviews, among other important items should be maintained, reviewed regularly, worded appropriately in English with clear complete statements, and with sufficient descriptions to ensure we have solid documentation supporting our priorities and plans. </t>
  </si>
  <si>
    <t>The team drives diligently to meet timelines if at all possible even working long hours as needed. A related area that must be pursued is to improve the quality of development deliverables (software developer delivered modules with fewer bugs) and coverage/quality of formal and adhoc testing to dramatically reduce the number of bugs/issues/workflow improvements that must be addressed before Navvis UAT.</t>
  </si>
  <si>
    <t>The team is very transparent.</t>
  </si>
  <si>
    <t>The team plays an important role for Navvis.</t>
  </si>
  <si>
    <t>Some members of the emids team can improve their communication skills for our engagement.  Speaking clearly and with a stronger voice, launching calls without pause and with clear topics lists, among other attributes can improve our engagement.</t>
  </si>
  <si>
    <t>The emids team is very dedicated and productive.  Refer to my comments regarding the deliverables.</t>
  </si>
  <si>
    <t xml:space="preserve">Emids is a talented and dedicated team. It is a great extension of our resources.    </t>
  </si>
  <si>
    <t>We need the emids team to perform an assessment of lessons learned over the past year identifying any areas for improvement and the recommended remediation plan to address each.  E.g. In some cases, we have been receiving product for Navvis UAT that has a much higher number of bugs/issues/workflow items than expected.  We need to ensure that we have the right processes in place going forward including a multi-faceted approach to testing from formal to adhoc.</t>
  </si>
  <si>
    <t>68.206.101.43</t>
  </si>
  <si>
    <t>Medidata - Legacy Mytrus eConsent</t>
  </si>
  <si>
    <t>Sasha Zucker</t>
  </si>
  <si>
    <t>Responsiveness to my requests for more information or changes to work processes.</t>
  </si>
  <si>
    <t>None.</t>
  </si>
  <si>
    <t>Platform CTMS - Study Management</t>
  </si>
  <si>
    <t>206.213.209.32</t>
  </si>
  <si>
    <t>Reporting Solutions, DataMart Aetna</t>
  </si>
  <si>
    <t>Vice President, Reporting Solutions Aetna</t>
  </si>
  <si>
    <t xml:space="preserve"> Team is working towards increasing deliverable timelines </t>
  </si>
  <si>
    <t xml:space="preserve">Effectively engage and manage offshore and onsite team and worked closely with Team leads. </t>
  </si>
  <si>
    <t>216.64.8.58</t>
  </si>
  <si>
    <t>Enterprise Data Warehouse Build</t>
  </si>
  <si>
    <t>Babar Maqsood</t>
  </si>
  <si>
    <t>VP Products &amp; Solutions</t>
  </si>
  <si>
    <t>High level planning and estimation has been more optimistic than realistic.</t>
  </si>
  <si>
    <t>Srini and team are true professionals and have an amazing service attitude. They respond to ongoing challenges and issues with courage and do their best to not let the project derail.</t>
  </si>
  <si>
    <t>Very capable and professional software engineers.</t>
  </si>
  <si>
    <t>Need to improve fundamental data quality validation prior to delivering any components.</t>
  </si>
  <si>
    <t xml:space="preserve">Project leadership change impacted deliverable. </t>
  </si>
  <si>
    <t xml:space="preserve">Team ethics  Talent  Productivity  Customer centric attitude  Partnership behavior  </t>
  </si>
  <si>
    <t>Continuity in program management.</t>
  </si>
  <si>
    <t>205.173.240.246</t>
  </si>
  <si>
    <t>SofCare2 Clinical Support</t>
  </si>
  <si>
    <t>Life Care Centers of America</t>
  </si>
  <si>
    <t>VP/IT</t>
  </si>
  <si>
    <t>Appreciate the long association with eMids, for over 10 years.</t>
  </si>
  <si>
    <t>71.30.255.138</t>
  </si>
  <si>
    <t>QA Regression - Greenway Health</t>
  </si>
  <si>
    <t>Team does a great job planning and estimating and sharing those plans as appropriate.</t>
  </si>
  <si>
    <t>Team is very agile when it comes to schedule changes.</t>
  </si>
  <si>
    <t>Team does a great job identifying any risks, managing those risks, and reaching out for guidance when needed.</t>
  </si>
  <si>
    <t>Team does an excellent job adhering to policies and processes.</t>
  </si>
  <si>
    <t>No issues with domain knowledge. Team has expanded their learning this year by understanding the ONC domain.</t>
  </si>
  <si>
    <t>Very satisfied with the deliverables from the team.</t>
  </si>
  <si>
    <t>No concerns here. Quality is high and team is diligent in addressing any quality issues that might arise (product defects).</t>
  </si>
  <si>
    <t>Team is excellent in delivering on time.</t>
  </si>
  <si>
    <t>Yes, status reports are on time and thorough.</t>
  </si>
  <si>
    <t>Team is doing  a good job of looking for creative ways to assess risk and expedite testing efforts.</t>
  </si>
  <si>
    <t>Team does a great job in communicating both verbally and in email</t>
  </si>
  <si>
    <t>Team has improved productivity year after year.</t>
  </si>
  <si>
    <t>The regression team is consistent and reliable. That is of great importance as I never have to worry about commitments being missed.</t>
  </si>
  <si>
    <t>Not sure if there is any way to improve, but perhaps take a look at doing integration testing on their own instead of relying on the onshore product teams.</t>
  </si>
  <si>
    <t>104.129.206.128</t>
  </si>
  <si>
    <t>Executive Dashboard</t>
  </si>
  <si>
    <t>Chief Analytics Officer</t>
  </si>
  <si>
    <t>We worked as partners.  Not everything went perfectly, but the partnership really worked well.</t>
  </si>
  <si>
    <t>Worked hard to meet our needs.</t>
  </si>
  <si>
    <t>Project management was lacking at times.</t>
  </si>
  <si>
    <t>I liked the way the team responded around the key technical/healthcare aspects of the job.</t>
  </si>
  <si>
    <t>Good quality all around.</t>
  </si>
  <si>
    <t>We missed a couple of deadlines but there were extenuating circumstances.</t>
  </si>
  <si>
    <t>Weekly standups help hold people accountable and identify pressing issues.</t>
  </si>
  <si>
    <t>Senior leadership was always available.</t>
  </si>
  <si>
    <t>Optum Data Mining</t>
  </si>
  <si>
    <t>Love the expanded audit review and vendor summary</t>
  </si>
  <si>
    <t>Quality is incredible</t>
  </si>
  <si>
    <t>APPRISS HEALTH – QA</t>
  </si>
  <si>
    <t>Quality of project deliverables</t>
  </si>
  <si>
    <t>Open-Ended Response</t>
  </si>
  <si>
    <t>Response</t>
  </si>
  <si>
    <t>&lt;strong&gt;Comments&lt;/strong&gt;</t>
  </si>
  <si>
    <t>161.249.74.1</t>
  </si>
  <si>
    <t>Staff Augmentation</t>
  </si>
  <si>
    <t>Nandan Menon</t>
  </si>
  <si>
    <t>RMHP</t>
  </si>
  <si>
    <t>emids generally does a good job.</t>
  </si>
  <si>
    <t xml:space="preserve">Could improve in this area. Would like to see a more proactive approach in communicating. </t>
  </si>
  <si>
    <t>Have certainly improved from the last survey. However, would like to see more improvement in the area of innovation. I would like to see the team taking a more active and proactive role and making recommendations as opposed to blindly following instructions. Overall, I am happy with their performance</t>
  </si>
  <si>
    <t>173.166.167.195</t>
  </si>
  <si>
    <t>Inovalon all projects</t>
  </si>
  <si>
    <t>Faisal</t>
  </si>
  <si>
    <t>Inovalon</t>
  </si>
  <si>
    <t>emids team has done a fantastic job with the facility and initial hiring. Sustaining this quality of deliverables is important.</t>
  </si>
  <si>
    <t>208.87.236.201</t>
  </si>
  <si>
    <t>Geoff Charron</t>
  </si>
  <si>
    <t>EVP Technology</t>
  </si>
  <si>
    <t>Software deliverables are responsibility of INOV.  Emids responsible for hiring/hr/building/it/security</t>
  </si>
  <si>
    <t>see above</t>
  </si>
  <si>
    <t>I am Very Satisfied with communication in the areas all areas except Hiring (looking at overall time period).</t>
  </si>
  <si>
    <t>Facilities and HR have been truly exceptional throughout the project. Early challenges post signing with contract interpretation (particularly around incremental spend) were resolved in a reasonable amount of time.  Ananda (center head) has an excellent, practical, understanding of what we are trying to accomplish and has truly worked as a partner. As noted previously hiring has been a challenge as documented in the ODC Governance - good progress in the past month since escalated as an issue.</t>
  </si>
  <si>
    <t>RMHP DevOps Team</t>
  </si>
  <si>
    <t>Glen McDaniel</t>
  </si>
  <si>
    <t>Rocky Mountain Health Plans</t>
  </si>
  <si>
    <t>Want to highlight out Jishna George and Supriyo Das specifically for the amount of work they produce as well as business interaction.  They do a great job on DevOps tickets.</t>
  </si>
  <si>
    <t>206.213.209.31</t>
  </si>
  <si>
    <t>MEP - Incentive Technical Support</t>
  </si>
  <si>
    <t>Aetna - Activehealth</t>
  </si>
  <si>
    <t>Director - Technical Support &amp; Development</t>
  </si>
  <si>
    <t>Need some more improvement on ticket resolutions</t>
  </si>
  <si>
    <t>Communications  Incident tracking and response to the requestor</t>
  </si>
  <si>
    <t>96.46.236.10</t>
  </si>
  <si>
    <t>Capell</t>
  </si>
  <si>
    <t>Veluswamy Munsiwamy</t>
  </si>
  <si>
    <t>Davita</t>
  </si>
  <si>
    <t xml:space="preserve">Capella </t>
  </si>
  <si>
    <t>Sonakshi Das</t>
  </si>
  <si>
    <t>Villagehealth</t>
  </si>
  <si>
    <t>QA Manager</t>
  </si>
  <si>
    <t>165.225.38.215</t>
  </si>
  <si>
    <t>C&amp;DA Product Enhancement</t>
  </si>
  <si>
    <t>Loren Baker</t>
  </si>
  <si>
    <t>Change Healthcare</t>
  </si>
  <si>
    <t>IT Manager</t>
  </si>
  <si>
    <t>John and Praveen have shown good quality in work</t>
  </si>
  <si>
    <t>No major issues with timing of work</t>
  </si>
  <si>
    <t>John and Praveen communicated effectively and added valuable input to discussions</t>
  </si>
  <si>
    <t>170.138.0.11</t>
  </si>
  <si>
    <t>E&amp;E</t>
  </si>
  <si>
    <t>Sr. Director, Engineering</t>
  </si>
  <si>
    <t>Extremely satisfied with work provided by PACE and CHAMP team</t>
  </si>
  <si>
    <t>Team is doing great. I wish the team to keep it up and do the great work.</t>
  </si>
  <si>
    <t>207.211.13.4</t>
  </si>
  <si>
    <t>PHM</t>
  </si>
  <si>
    <t>Krishnan Bhagavath</t>
  </si>
  <si>
    <t>HealthEdge</t>
  </si>
  <si>
    <t>VP of Engineering</t>
  </si>
  <si>
    <t>We are satisfied with the overall progress with this project</t>
  </si>
  <si>
    <t>204.69.210.150</t>
  </si>
  <si>
    <t>Onlife Health/emids</t>
  </si>
  <si>
    <t>Greg Horton</t>
  </si>
  <si>
    <t>Onlife Health</t>
  </si>
  <si>
    <t>VP, Enterprise Solutions</t>
  </si>
  <si>
    <t>The deliverables that we receive via this engagement typically meet and often exceed our expectations.</t>
  </si>
  <si>
    <t>The deliverables are typically delivered ontime or early.  There is typically not an issue with timeliness.</t>
  </si>
  <si>
    <t>The general communications between our teams and leads are generally very clear.</t>
  </si>
  <si>
    <t>We will continue to look for opportunities to transition additonal staff to our onshore team to support organizational Agility.  We will also look for opportunities to improve upon our testing strategy and culture.</t>
  </si>
  <si>
    <t>97.124.186.217</t>
  </si>
  <si>
    <t>FlexTech, Inc.</t>
  </si>
  <si>
    <t>SVP, Consulting</t>
  </si>
  <si>
    <t>165.225.32.114</t>
  </si>
  <si>
    <t>Change Healthcare Migration Project</t>
  </si>
  <si>
    <t>Lizette Ramos</t>
  </si>
  <si>
    <t>Education Manager</t>
  </si>
  <si>
    <t>New employee still onboarding, limited date. Praveen is amazing and a great help!</t>
  </si>
  <si>
    <t>104.129.205.24</t>
  </si>
  <si>
    <t>Claims &amp; Denials Advisor</t>
  </si>
  <si>
    <t>Steve Williams</t>
  </si>
  <si>
    <t>deliverables were generally accurate and on time</t>
  </si>
  <si>
    <t>see comment above</t>
  </si>
  <si>
    <t>communication was not a problem</t>
  </si>
  <si>
    <t xml:space="preserve">I believe the only area of improvement might be finding some way to speed up the process of acquiring senior onshore Java leads in the Nashville market.  Although, the real problem is a matter of supply and demand - which means there may be no solution. </t>
  </si>
  <si>
    <t>Survey Responses</t>
  </si>
  <si>
    <t>CSAT - Response Rate (%)</t>
  </si>
  <si>
    <t>Responses Received</t>
  </si>
  <si>
    <t>Measures &amp; Metrics</t>
  </si>
  <si>
    <t>CSAT % (Overall)</t>
  </si>
  <si>
    <t>CSAT % (Code Quality)</t>
  </si>
  <si>
    <t>CSAT % (Wtd.)</t>
  </si>
</sst>
</file>

<file path=xl/styles.xml><?xml version="1.0" encoding="utf-8"?>
<styleSheet xmlns="http://schemas.openxmlformats.org/spreadsheetml/2006/main">
  <numFmts count="17">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0.0%"/>
    <numFmt numFmtId="165" formatCode="YYYY\-MM\-DD\ h:mm:ss"/>
    <numFmt numFmtId="9" formatCode="0%"/>
    <numFmt numFmtId="3" formatCode="#,##0"/>
    <numFmt numFmtId="16" formatCode="D-MMM"/>
    <numFmt numFmtId="10" formatCode="0.00%"/>
    <numFmt numFmtId="22" formatCode="M/D/YYYY h:mm"/>
    <numFmt numFmtId="2" formatCode="0.00"/>
    <numFmt numFmtId="14" formatCode="DD/MM/YYYY"/>
  </numFmts>
  <fonts count="32">
    <font>
      <name val="Calibri"/>
      <family val="2"/>
      <color rgb="FF000000"/>
      <sz val="11"/>
      <extLst>
        <ext uri="smNativeData">
          <pm:charSpec xmlns:pm="smNativeData" id="1580793637" ulstyle="none" kern="1">
            <pm:latin face="Calibri" sz="220" lang="default"/>
            <pm:cs face="Basic Roman" sz="220" lang="default"/>
            <pm:ea face="Basic Roman" sz="220" lang="default"/>
          </pm:charSpec>
        </ext>
      </extLst>
    </font>
    <font>
      <name val="Basic Sans"/>
      <family val="1"/>
      <color rgb="FF000000"/>
      <sz val="10"/>
      <extLst>
        <ext uri="smNativeData">
          <pm:charSpec xmlns:pm="smNativeData" id="1580793637" ulstyle="none" kern="1">
            <pm:latin face="Basic Sans" sz="200" lang="default"/>
            <pm:cs face="Basic Roman" sz="200" lang="default"/>
            <pm:ea face="Basic Roman" sz="200" lang="default"/>
          </pm:charSpec>
        </ext>
      </extLst>
    </font>
    <font>
      <name val="Calibri"/>
      <family val="2"/>
      <b/>
      <color rgb="FF000000"/>
      <sz val="8"/>
      <extLst>
        <ext uri="smNativeData">
          <pm:charSpec xmlns:pm="smNativeData" id="1580793637" ulstyle="none" kern="1">
            <pm:latin face="Calibri" sz="160" lang="default" weight="bold"/>
            <pm:cs face="Basic Roman" sz="160" lang="default" weight="bold"/>
            <pm:ea face="Basic Roman" sz="160" lang="default" weight="bold"/>
          </pm:charSpec>
        </ext>
      </extLst>
    </font>
    <font>
      <name val="Calibri"/>
      <family val="2"/>
      <color rgb="FF0563C1"/>
      <sz val="11"/>
      <u val="single"/>
      <extLst>
        <ext uri="smNativeData">
          <pm:charSpec xmlns:pm="smNativeData" id="1580793637" fgClr="0563C1" ulstyle="single" kern="1">
            <pm:latin face="Calibri" sz="220" lang="default"/>
            <pm:cs face="Basic Roman" sz="220" lang="default"/>
            <pm:ea face="Basic Roman" sz="220" lang="default"/>
          </pm:charSpec>
        </ext>
      </extLst>
    </font>
    <font>
      <name val="Calibri"/>
      <family val="2"/>
      <color rgb="FF000000"/>
      <sz val="9"/>
      <extLst>
        <ext uri="smNativeData">
          <pm:charSpec xmlns:pm="smNativeData" id="1580793637" ulstyle="none" kern="1">
            <pm:latin face="Calibri" sz="180" lang="default"/>
            <pm:cs face="Basic Roman" sz="180" lang="default"/>
            <pm:ea face="Basic Roman" sz="180" lang="default"/>
          </pm:charSpec>
        </ext>
      </extLst>
    </font>
    <font>
      <name val="Calibri"/>
      <family val="2"/>
      <b/>
      <color rgb="FF000000"/>
      <sz val="11"/>
      <extLst>
        <ext uri="smNativeData">
          <pm:charSpec xmlns:pm="smNativeData" id="1580793637" ulstyle="none" kern="1">
            <pm:latin face="Calibri" sz="220" lang="default" weight="bold"/>
            <pm:cs face="Basic Roman" sz="220" lang="default" weight="bold"/>
            <pm:ea face="Basic Roman" sz="220" lang="default" weight="bold"/>
          </pm:charSpec>
        </ext>
      </extLst>
    </font>
    <font>
      <name val="Calibri"/>
      <family val="2"/>
      <b/>
      <color rgb="FFFFFFFF"/>
      <sz val="11"/>
      <extLst>
        <ext uri="smNativeData">
          <pm:charSpec xmlns:pm="smNativeData" id="1580793637" fgClr="FFFFFF" ulstyle="none" kern="1">
            <pm:latin face="Calibri" sz="220" lang="default" weight="bold"/>
            <pm:cs face="Basic Roman" sz="220" lang="default" weight="bold"/>
            <pm:ea face="Basic Roman" sz="220" lang="default" weight="bold"/>
          </pm:charSpec>
        </ext>
      </extLst>
    </font>
    <font>
      <name val="Calibri"/>
      <family val="2"/>
      <color rgb="FF000000"/>
      <sz val="8"/>
      <extLst>
        <ext uri="smNativeData">
          <pm:charSpec xmlns:pm="smNativeData" id="1580793637" ulstyle="none" kern="1">
            <pm:latin face="Calibri" sz="160" lang="default"/>
            <pm:cs face="Basic Roman" sz="160" lang="default"/>
            <pm:ea face="Basic Roman" sz="160" lang="default"/>
          </pm:charSpec>
        </ext>
      </extLst>
    </font>
    <font>
      <name val="Calibri"/>
      <family val="2"/>
      <b/>
      <color rgb="FFFFFFFF"/>
      <sz val="12"/>
      <extLst>
        <ext uri="smNativeData">
          <pm:charSpec xmlns:pm="smNativeData" id="1580793637" fgClr="FFFFFF" ulstyle="none" kern="1">
            <pm:latin face="Calibri" sz="240" lang="default" weight="bold"/>
            <pm:cs face="Basic Roman" sz="240" lang="default" weight="bold"/>
            <pm:ea face="Basic Roman" sz="240" lang="default" weight="bold"/>
          </pm:charSpec>
        </ext>
      </extLst>
    </font>
    <font>
      <name val="Calibri"/>
      <family val="2"/>
      <b/>
      <color rgb="FF000000"/>
      <sz val="16"/>
      <extLst>
        <ext uri="smNativeData">
          <pm:charSpec xmlns:pm="smNativeData" id="1580793637" ulstyle="none" kern="1">
            <pm:latin face="Calibri" sz="320" lang="default" weight="bold"/>
            <pm:cs face="Basic Roman" sz="320" lang="default" weight="bold"/>
            <pm:ea face="Basic Roman" sz="320" lang="default" weight="bold"/>
          </pm:charSpec>
        </ext>
      </extLst>
    </font>
    <font>
      <name val="Calibri"/>
      <family val="2"/>
      <color rgb="FF000000"/>
      <sz val="10"/>
      <extLst>
        <ext uri="smNativeData">
          <pm:charSpec xmlns:pm="smNativeData" id="1580793637" ulstyle="none" kern="1">
            <pm:latin face="Calibri" sz="200" lang="default"/>
            <pm:cs face="Basic Roman" sz="200" lang="default"/>
            <pm:ea face="Basic Roman" sz="200" lang="default"/>
          </pm:charSpec>
        </ext>
      </extLst>
    </font>
    <font>
      <name val="Calibri"/>
      <family val="2"/>
      <b/>
      <color rgb="FF000000"/>
      <sz val="14"/>
      <extLst>
        <ext uri="smNativeData">
          <pm:charSpec xmlns:pm="smNativeData" id="1580793637" ulstyle="none" kern="1">
            <pm:latin face="Calibri" sz="280" lang="default" weight="bold"/>
            <pm:cs face="Basic Roman" sz="280" lang="default" weight="bold"/>
            <pm:ea face="Basic Roman" sz="280" lang="default" weight="bold"/>
          </pm:charSpec>
        </ext>
      </extLst>
    </font>
    <font>
      <name val="Calibri"/>
      <family val="2"/>
      <b/>
      <color rgb="FF252525"/>
      <sz val="11"/>
      <extLst>
        <ext uri="smNativeData">
          <pm:charSpec xmlns:pm="smNativeData" id="1580793637" fgClr="252525" ulstyle="none" kern="1">
            <pm:latin face="Calibri" sz="220" lang="default" weight="bold"/>
            <pm:cs face="Basic Roman" sz="220" lang="default" weight="bold"/>
            <pm:ea face="Basic Roman" sz="220" lang="default" weight="bold"/>
          </pm:charSpec>
        </ext>
      </extLst>
    </font>
    <font>
      <name val="Microsoft Sans Serif"/>
      <family val="2"/>
      <b/>
      <color rgb="FFFFFFFF"/>
      <sz val="10"/>
      <extLst>
        <ext uri="smNativeData">
          <pm:charSpec xmlns:pm="smNativeData" id="1580793637" fgClr="FFFFFF" ulstyle="none" kern="1">
            <pm:latin face="Microsoft Sans Serif" sz="200" lang="default" weight="bold"/>
            <pm:cs face="Basic Roman" sz="200" lang="default" weight="bold"/>
            <pm:ea face="Basic Roman" sz="200" lang="default" weight="bold"/>
          </pm:charSpec>
        </ext>
      </extLst>
    </font>
    <font>
      <name val="Microsoft Sans Serif"/>
      <family val="2"/>
      <color rgb="FFFFFFFF"/>
      <sz val="10"/>
      <extLst>
        <ext uri="smNativeData">
          <pm:charSpec xmlns:pm="smNativeData" id="1580793637" fgClr="FFFFFF" ulstyle="none" kern="1">
            <pm:latin face="Microsoft Sans Serif" sz="200" lang="default"/>
            <pm:cs face="Basic Roman" sz="200" lang="default"/>
            <pm:ea face="Basic Roman" sz="200" lang="default"/>
          </pm:charSpec>
        </ext>
      </extLst>
    </font>
    <font>
      <name val="Calibri"/>
      <family val="2"/>
      <color rgb="FFFFFFFF"/>
      <sz val="10"/>
      <extLst>
        <ext uri="smNativeData">
          <pm:charSpec xmlns:pm="smNativeData" id="1580793637" fgClr="FFFFFF" ulstyle="none" kern="1">
            <pm:latin face="Calibri" sz="200" lang="default"/>
            <pm:cs face="Basic Roman" sz="200" lang="default"/>
            <pm:ea face="Basic Roman" sz="200" lang="default"/>
          </pm:charSpec>
        </ext>
      </extLst>
    </font>
    <font>
      <name val="Calibri"/>
      <family val="2"/>
      <b/>
      <color rgb="FF000000"/>
      <sz val="10"/>
      <extLst>
        <ext uri="smNativeData">
          <pm:charSpec xmlns:pm="smNativeData" id="1580793637" ulstyle="none" kern="1">
            <pm:latin face="Calibri" sz="200" lang="default" weight="bold"/>
            <pm:cs face="Basic Roman" sz="200" lang="default" weight="bold"/>
            <pm:ea face="Basic Roman" sz="200" lang="default" weight="bold"/>
          </pm:charSpec>
        </ext>
      </extLst>
    </font>
    <font>
      <name val="Calibri"/>
      <family val="2"/>
      <color rgb="FFFFFFFF"/>
      <sz val="11"/>
      <extLst>
        <ext uri="smNativeData">
          <pm:charSpec xmlns:pm="smNativeData" id="1580793637" fgClr="FFFFFF" ulstyle="none" kern="1">
            <pm:latin face="Calibri" sz="220" lang="default"/>
            <pm:cs face="Basic Roman" sz="220" lang="default"/>
            <pm:ea face="Basic Roman" sz="220" lang="default"/>
          </pm:charSpec>
        </ext>
      </extLst>
    </font>
    <font>
      <name val="Calibri"/>
      <family val="2"/>
      <b/>
      <color rgb="FF000000"/>
      <sz val="9"/>
      <extLst>
        <ext uri="smNativeData">
          <pm:charSpec xmlns:pm="smNativeData" id="1580793637" ulstyle="none" kern="1">
            <pm:latin face="Calibri" sz="180" lang="default" weight="bold"/>
            <pm:cs face="Basic Roman" sz="180" lang="default" weight="bold"/>
            <pm:ea face="Basic Roman" sz="180" lang="default" weight="bold"/>
          </pm:charSpec>
        </ext>
      </extLst>
    </font>
    <font>
      <name val="Calibri"/>
      <family val="2"/>
      <color rgb="FF000000"/>
      <sz val="9"/>
      <u val="single"/>
      <extLst>
        <ext uri="smNativeData">
          <pm:charSpec xmlns:pm="smNativeData" id="1580793637" ulstyle="single" kern="1">
            <pm:latin face="Calibri" sz="180" lang="default"/>
            <pm:cs face="Basic Roman" sz="180" lang="default"/>
            <pm:ea face="Basic Roman" sz="180" lang="default"/>
          </pm:charSpec>
        </ext>
      </extLst>
    </font>
    <font>
      <name val="Calibri"/>
      <family val="2"/>
      <color rgb="FF333333"/>
      <sz val="9"/>
      <extLst>
        <ext uri="smNativeData">
          <pm:charSpec xmlns:pm="smNativeData" id="1580793637" fgClr="333333" ulstyle="none" kern="1">
            <pm:latin face="Calibri" sz="180" lang="default"/>
            <pm:cs face="Basic Roman" sz="180" lang="default"/>
            <pm:ea face="Basic Roman" sz="180" lang="default"/>
          </pm:charSpec>
        </ext>
      </extLst>
    </font>
    <font>
      <name val="Calibri"/>
      <family val="2"/>
      <color rgb="FF000000"/>
      <sz val="9"/>
      <extLst>
        <ext uri="smNativeData">
          <pm:charSpec xmlns:pm="smNativeData" id="1580793637" ulstyle="none" kern="1">
            <pm:latin face="Calibri" sz="180" lang="default"/>
            <pm:cs face="Basic Roman" sz="180" lang="default"/>
            <pm:ea face="Basic Roman" sz="180" lang="default"/>
            <hyperlink type="3" url="mailto:gunjan.sheth@optum.com" location="" text=""/>
          </pm:charSpec>
        </ext>
      </extLst>
    </font>
    <font>
      <name val="Calibri"/>
      <family val="2"/>
      <color rgb="FF000000"/>
      <sz val="9"/>
      <extLst>
        <ext uri="smNativeData">
          <pm:charSpec xmlns:pm="smNativeData" id="1580793637" ulstyle="none" kern="1">
            <pm:latin face="Calibri" sz="180" lang="default"/>
            <pm:cs face="Basic Roman" sz="180" lang="default"/>
            <pm:ea face="Basic Roman" sz="180" lang="default"/>
            <hyperlink type="3" url="mailto:HStein@activehealth.net" location="" text="mailto:HStein@activehealth.net"/>
          </pm:charSpec>
        </ext>
      </extLst>
    </font>
    <font>
      <name val="Calibri"/>
      <family val="2"/>
      <color rgb="FF000000"/>
      <sz val="9"/>
      <extLst>
        <ext uri="smNativeData">
          <pm:charSpec xmlns:pm="smNativeData" id="1580793637" ulstyle="none" kern="1">
            <pm:latin face="Calibri" sz="180" lang="default"/>
            <pm:cs face="Basic Roman" sz="180" lang="default"/>
            <pm:ea face="Basic Roman" sz="180" lang="default"/>
            <hyperlink type="3" url="mailto:Kasturi.Talapatra@sas.com" location="" text=""/>
          </pm:charSpec>
        </ext>
      </extLst>
    </font>
    <font>
      <name val="Calibri"/>
      <family val="2"/>
      <color rgb="FF000000"/>
      <sz val="9"/>
      <extLst>
        <ext uri="smNativeData">
          <pm:charSpec xmlns:pm="smNativeData" id="1580793637" ulstyle="none" kern="1">
            <pm:latin face="Calibri" sz="180" lang="default"/>
            <pm:cs face="Basic Roman" sz="180" lang="default"/>
            <pm:ea face="Basic Roman" sz="180" lang="default"/>
            <hyperlink type="3" url="mailto:spaul@alierahealthcare.com" location="" text=""/>
          </pm:charSpec>
        </ext>
      </extLst>
    </font>
    <font>
      <name val="Calibri"/>
      <family val="2"/>
      <color rgb="FF000000"/>
      <sz val="9"/>
      <extLst>
        <ext uri="smNativeData">
          <pm:charSpec xmlns:pm="smNativeData" id="1580793637" ulstyle="none" kern="1">
            <pm:latin face="Calibri" sz="180" lang="default"/>
            <pm:cs face="Basic Roman" sz="180" lang="default"/>
            <pm:ea face="Basic Roman" sz="180" lang="default"/>
            <hyperlink type="3" url="mailto:Faisal.Khalid@inovalon.com" location="" text=""/>
          </pm:charSpec>
        </ext>
      </extLst>
    </font>
    <font>
      <name val="Calibri"/>
      <family val="2"/>
      <color rgb="FF000000"/>
      <sz val="9"/>
      <extLst>
        <ext uri="smNativeData">
          <pm:charSpec xmlns:pm="smNativeData" id="1580793637" ulstyle="none" kern="1">
            <pm:latin face="Calibri" sz="180" lang="default"/>
            <pm:cs face="Basic Roman" sz="180" lang="default"/>
            <pm:ea face="Basic Roman" sz="180" lang="default"/>
            <hyperlink type="3" url="mailto:Geoff.Charron@ABILITYNetwork.com" location="" text=""/>
          </pm:charSpec>
        </ext>
      </extLst>
    </font>
    <font>
      <name val="Calibri"/>
      <family val="2"/>
      <color rgb="FF000000"/>
      <sz val="9"/>
      <extLst>
        <ext uri="smNativeData">
          <pm:charSpec xmlns:pm="smNativeData" id="1580793637" ulstyle="none" kern="1">
            <pm:latin face="Calibri" sz="180" lang="default"/>
            <pm:cs face="Basic Roman" sz="180" lang="default"/>
            <pm:ea face="Basic Roman" sz="180" lang="default"/>
            <hyperlink type="3" url="mailto:Luella.Calkins@conduent.com" location="" text="mailto:Luella.Calkins@conduent.com"/>
          </pm:charSpec>
        </ext>
      </extLst>
    </font>
    <font>
      <name val="Calibri"/>
      <family val="2"/>
      <color rgb="FF0563C1"/>
      <sz val="9"/>
      <u val="single"/>
      <extLst>
        <ext uri="smNativeData">
          <pm:charSpec xmlns:pm="smNativeData" id="1580793637" fgClr="0563C1" ulstyle="single" kern="1">
            <pm:latin face="Calibri" sz="180" lang="default"/>
            <pm:cs face="Basic Roman" sz="180" lang="default"/>
            <pm:ea face="Basic Roman" sz="180" lang="default"/>
            <hyperlink type="3" url="mailto:nelmerse@apprisshealth.com" location="" text=""/>
          </pm:charSpec>
        </ext>
      </extLst>
    </font>
    <font>
      <name val="Calibri"/>
      <family val="2"/>
      <color rgb="FF000000"/>
      <sz val="9"/>
      <extLst>
        <ext uri="smNativeData">
          <pm:charSpec xmlns:pm="smNativeData" id="1580793637" ulstyle="none" kern="1">
            <pm:latin face="Calibri" sz="180" lang="default"/>
            <pm:cs face="Basic Roman" sz="180" lang="default"/>
            <pm:ea face="Basic Roman" sz="180" lang="default"/>
            <hyperlink type="3" url="mailto:MMReichert@magellanhealth.com" location="" text="mailto:MMReichert@magellanhealth.com"/>
          </pm:charSpec>
        </ext>
      </extLst>
    </font>
    <font>
      <name val="Calibri"/>
      <family val="2"/>
      <color rgb="FF000000"/>
      <sz val="9"/>
      <extLst>
        <ext uri="smNativeData">
          <pm:charSpec xmlns:pm="smNativeData" id="1580793637" ulstyle="none" kern="1">
            <pm:latin face="Calibri" sz="180" lang="default"/>
            <pm:cs face="Basic Roman" sz="180" lang="default"/>
            <pm:ea face="Basic Roman" sz="180" lang="default"/>
            <hyperlink type="3" url="mailto:David.Costello@verscend.com" location="" text=""/>
          </pm:charSpec>
        </ext>
      </extLst>
    </font>
    <font>
      <name val="Calibri"/>
      <family val="2"/>
      <color rgb="FF000000"/>
      <sz val="9"/>
      <extLst>
        <ext uri="smNativeData">
          <pm:charSpec xmlns:pm="smNativeData" id="1580793637" ulstyle="none" kern="1">
            <pm:latin face="Calibri" sz="180" lang="default"/>
            <pm:cs face="Basic Roman" sz="180" lang="default"/>
            <pm:ea face="Basic Roman" sz="180" lang="default"/>
            <hyperlink type="3" url="mailto:Louis.Popa@verscend.com" location="" text=""/>
          </pm:charSpec>
        </ext>
      </extLst>
    </font>
  </fonts>
  <fills count="43">
    <fill>
      <patternFill patternType="none"/>
    </fill>
    <fill>
      <patternFill patternType="gray125"/>
    </fill>
    <fill>
      <patternFill patternType="solid">
        <fgColor rgb="FFEBEBEB"/>
        <bgColor rgb="FFFFFFFF"/>
        <extLst>
          <ext uri="smNativeData">
            <pm:shade xmlns:pm="smNativeData" id="1580793637" type="1" fgLvl="100" fgClr="00EBEBEB" bgLvl="0" bgClr="00FF99CC"/>
          </ext>
        </extLst>
      </patternFill>
    </fill>
    <fill>
      <patternFill patternType="none"/>
    </fill>
    <fill>
      <patternFill patternType="solid">
        <fgColor rgb="FF333F4F"/>
        <bgColor rgb="FFFFFFFF"/>
        <extLst>
          <ext uri="smNativeData">
            <pm:shade xmlns:pm="smNativeData" id="1580793637" type="1" fgLvl="100" fgClr="00333F4F" bgLvl="0" bgClr="00000000"/>
          </ext>
        </extLst>
      </patternFill>
    </fill>
    <fill>
      <patternFill patternType="solid">
        <fgColor rgb="FFEBEBEB"/>
        <bgColor rgb="FFFFFFFF"/>
        <extLst>
          <ext uri="smNativeData">
            <pm:shade xmlns:pm="smNativeData" id="1580793637" type="1" fgLvl="100" fgClr="00EBEBEB" bgLvl="0" bgClr="00FF99CC"/>
          </ext>
        </extLst>
      </patternFill>
    </fill>
    <fill>
      <patternFill patternType="solid">
        <fgColor rgb="FFD6DCE4"/>
        <bgColor rgb="FFFFFFFF"/>
        <extLst>
          <ext uri="smNativeData">
            <pm:shade xmlns:pm="smNativeData" id="1580793637" type="1" fgLvl="100" fgClr="00D6DCE4" bgLvl="0" bgClr="00000000"/>
          </ext>
        </extLst>
      </patternFill>
    </fill>
    <fill>
      <patternFill patternType="solid">
        <fgColor rgb="FF8497B0"/>
        <bgColor rgb="FFFFFFFF"/>
        <extLst>
          <ext uri="smNativeData">
            <pm:shade xmlns:pm="smNativeData" id="1580793637" type="1" fgLvl="100" fgClr="008497B0" bgLvl="0" bgClr="00000000"/>
          </ext>
        </extLst>
      </patternFill>
    </fill>
    <fill>
      <patternFill patternType="solid">
        <fgColor rgb="FF8497B0"/>
        <bgColor rgb="FFFFFFFF"/>
        <extLst>
          <ext uri="smNativeData">
            <pm:shade xmlns:pm="smNativeData" id="1580793637" type="1" fgLvl="100" fgClr="008497B0" bgLvl="0" bgClr="00000000"/>
          </ext>
        </extLst>
      </patternFill>
    </fill>
    <fill>
      <patternFill patternType="solid">
        <fgColor rgb="FFFFFF00"/>
        <bgColor rgb="FFFFFFFF"/>
        <extLst>
          <ext uri="smNativeData">
            <pm:shade xmlns:pm="smNativeData" id="1580793637" type="1" fgLvl="100" fgClr="00FFFF00" bgLvl="0" bgClr="00FF99CC"/>
          </ext>
        </extLst>
      </patternFill>
    </fill>
    <fill>
      <patternFill patternType="solid">
        <fgColor rgb="FF585858"/>
        <bgColor rgb="FFFFFFFF"/>
        <extLst>
          <ext uri="smNativeData">
            <pm:shade xmlns:pm="smNativeData" id="1580793637" type="1" fgLvl="100" fgClr="00585858" bgLvl="0" bgClr="00000000"/>
          </ext>
        </extLst>
      </patternFill>
    </fill>
    <fill>
      <patternFill patternType="solid">
        <fgColor rgb="FF305496"/>
        <bgColor rgb="FFFFFFFF"/>
        <extLst>
          <ext uri="smNativeData">
            <pm:shade xmlns:pm="smNativeData" id="1580793637" type="1" fgLvl="100" fgClr="00305496" bgLvl="0" bgClr="00000000"/>
          </ext>
        </extLst>
      </patternFill>
    </fill>
    <fill>
      <patternFill patternType="solid">
        <fgColor rgb="FF305496"/>
        <bgColor rgb="FFFFFFFF"/>
        <extLst>
          <ext uri="smNativeData">
            <pm:shade xmlns:pm="smNativeData" id="1580793637" type="1" fgLvl="100" fgClr="00305496" bgLvl="0" bgClr="00000000"/>
          </ext>
        </extLst>
      </patternFill>
    </fill>
    <fill>
      <patternFill patternType="solid">
        <fgColor rgb="FF305496"/>
        <bgColor rgb="FFFFFFFF"/>
        <extLst>
          <ext uri="smNativeData">
            <pm:shade xmlns:pm="smNativeData" id="1580793637" type="1" fgLvl="100" fgClr="00305496" bgLvl="0" bgClr="00000000"/>
          </ext>
        </extLst>
      </patternFill>
    </fill>
    <fill>
      <patternFill patternType="none"/>
    </fill>
    <fill>
      <patternFill patternType="none"/>
    </fill>
    <fill>
      <patternFill patternType="solid">
        <fgColor rgb="FFD9E1F2"/>
        <bgColor rgb="FFFFFFFF"/>
        <extLst>
          <ext uri="smNativeData">
            <pm:shade xmlns:pm="smNativeData" id="1580793637" type="1" fgLvl="100" fgClr="00D9E1F2" bgLvl="0" bgClr="00000000"/>
          </ext>
        </extLst>
      </patternFill>
    </fill>
    <fill>
      <patternFill patternType="solid">
        <fgColor rgb="FFD9E1F2"/>
        <bgColor rgb="FFFFFFFF"/>
        <extLst>
          <ext uri="smNativeData">
            <pm:shade xmlns:pm="smNativeData" id="1580793637" type="1" fgLvl="100" fgClr="00D9E1F2" bgLvl="0" bgClr="00000000"/>
          </ext>
        </extLst>
      </patternFill>
    </fill>
    <fill>
      <patternFill patternType="solid">
        <fgColor rgb="FFF2F2F2"/>
        <bgColor rgb="FFFFFFFF"/>
        <extLst>
          <ext uri="smNativeData">
            <pm:shade xmlns:pm="smNativeData" id="1580793637" type="1" fgLvl="100" fgClr="00F2F2F2" bgLvl="0" bgClr="00000000"/>
          </ext>
        </extLst>
      </patternFill>
    </fill>
    <fill>
      <patternFill patternType="solid">
        <fgColor rgb="FFD6DCE4"/>
        <bgColor rgb="FFFFFFFF"/>
        <extLst>
          <ext uri="smNativeData">
            <pm:shade xmlns:pm="smNativeData" id="1580793637" type="1" fgLvl="100" fgClr="00D6DCE4" bgLvl="0" bgClr="00000000"/>
          </ext>
        </extLst>
      </patternFill>
    </fill>
    <fill>
      <patternFill patternType="solid">
        <fgColor rgb="FFD6DCE4"/>
        <bgColor rgb="FFFFFFFF"/>
        <extLst>
          <ext uri="smNativeData">
            <pm:shade xmlns:pm="smNativeData" id="1580793637" type="1" fgLvl="100" fgClr="00D6DCE4" bgLvl="0" bgClr="00000000"/>
          </ext>
        </extLst>
      </patternFill>
    </fill>
    <fill>
      <patternFill patternType="solid">
        <fgColor rgb="FFE1EFD8"/>
        <bgColor rgb="FFFFFFFF"/>
        <extLst>
          <ext uri="smNativeData">
            <pm:shade xmlns:pm="smNativeData" id="1580793637" type="1" fgLvl="100" fgClr="00E1EFD8" bgLvl="0" bgClr="00000000"/>
          </ext>
        </extLst>
      </patternFill>
    </fill>
    <fill>
      <patternFill patternType="none"/>
    </fill>
    <fill>
      <patternFill patternType="solid">
        <fgColor rgb="FFB4C6E7"/>
        <bgColor rgb="FFFFFFFF"/>
        <extLst>
          <ext uri="smNativeData">
            <pm:shade xmlns:pm="smNativeData" id="1580793637" type="1" fgLvl="100" fgClr="00B4C6E7" bgLvl="0" bgClr="00000000"/>
          </ext>
        </extLst>
      </patternFill>
    </fill>
    <fill>
      <patternFill patternType="solid">
        <fgColor rgb="FF333F4F"/>
        <bgColor rgb="FFFFFFFF"/>
        <extLst>
          <ext uri="smNativeData">
            <pm:shade xmlns:pm="smNativeData" id="1580793637" type="1" fgLvl="100" fgClr="00333F4F" bgLvl="0" bgClr="00000000"/>
          </ext>
        </extLst>
      </patternFill>
    </fill>
    <fill>
      <patternFill patternType="solid">
        <fgColor rgb="FFF2F2F2"/>
        <bgColor rgb="FFFFFFFF"/>
        <extLst>
          <ext uri="smNativeData">
            <pm:shade xmlns:pm="smNativeData" id="1580793637" type="1" fgLvl="100" fgClr="00F2F2F2" bgLvl="0" bgClr="00000000"/>
          </ext>
        </extLst>
      </patternFill>
    </fill>
    <fill>
      <patternFill patternType="solid">
        <fgColor rgb="FF585858"/>
        <bgColor rgb="FFFFFFFF"/>
        <extLst>
          <ext uri="smNativeData">
            <pm:shade xmlns:pm="smNativeData" id="1580793637" type="1" fgLvl="100" fgClr="00585858" bgLvl="0" bgClr="00000000"/>
          </ext>
        </extLst>
      </patternFill>
    </fill>
    <fill>
      <patternFill patternType="solid">
        <fgColor rgb="FF333F4F"/>
        <bgColor rgb="FFFFFFFF"/>
        <extLst>
          <ext uri="smNativeData">
            <pm:shade xmlns:pm="smNativeData" id="1580793637" type="1" fgLvl="100" fgClr="00333F4F" bgLvl="0" bgClr="00000000"/>
          </ext>
        </extLst>
      </patternFill>
    </fill>
    <fill>
      <patternFill patternType="solid">
        <fgColor rgb="FF8497B0"/>
        <bgColor rgb="FFFFFFFF"/>
        <extLst>
          <ext uri="smNativeData">
            <pm:shade xmlns:pm="smNativeData" id="1580793637" type="1" fgLvl="100" fgClr="008497B0" bgLvl="0" bgClr="00000000"/>
          </ext>
        </extLst>
      </patternFill>
    </fill>
    <fill>
      <patternFill patternType="solid">
        <fgColor rgb="FFFFFFFF"/>
        <bgColor rgb="FFFFFFFF"/>
        <extLst>
          <ext uri="smNativeData">
            <pm:shade xmlns:pm="smNativeData" id="1580793637" type="1" fgLvl="100" fgClr="00FFFFFF" bgLvl="0" bgClr="00000000"/>
          </ext>
        </extLst>
      </patternFill>
    </fill>
    <fill>
      <patternFill patternType="solid">
        <fgColor rgb="FFFFFF00"/>
        <bgColor rgb="FFFFFFFF"/>
        <extLst>
          <ext uri="smNativeData">
            <pm:shade xmlns:pm="smNativeData" id="1580793637" type="1" fgLvl="100" fgClr="00FFFF00" bgLvl="0" bgClr="00000000"/>
          </ext>
        </extLst>
      </patternFill>
    </fill>
    <fill>
      <patternFill patternType="solid">
        <fgColor rgb="FFF8CAAB"/>
        <bgColor rgb="FFFFFFFF"/>
        <extLst>
          <ext uri="smNativeData">
            <pm:shade xmlns:pm="smNativeData" id="1580793637" type="1" fgLvl="100" fgClr="00F8CAAB" bgLvl="0" bgClr="00000000"/>
          </ext>
        </extLst>
      </patternFill>
    </fill>
    <fill>
      <patternFill patternType="solid">
        <fgColor rgb="FF92D050"/>
        <bgColor rgb="FFFFFFFF"/>
        <extLst>
          <ext uri="smNativeData">
            <pm:shade xmlns:pm="smNativeData" id="1580793637" type="1" fgLvl="100" fgClr="0092D050" bgLvl="0" bgClr="00000000"/>
          </ext>
        </extLst>
      </patternFill>
    </fill>
    <fill>
      <patternFill patternType="none"/>
    </fill>
    <fill>
      <patternFill patternType="solid">
        <fgColor rgb="FF305496"/>
        <bgColor rgb="FFFFFFFF"/>
        <extLst>
          <ext uri="smNativeData">
            <pm:shade xmlns:pm="smNativeData" id="1580793637" type="1" fgLvl="100" fgClr="00305496" bgLvl="0" bgClr="00000000"/>
          </ext>
        </extLst>
      </patternFill>
    </fill>
    <fill>
      <patternFill patternType="solid">
        <fgColor rgb="FF305496"/>
        <bgColor rgb="FFFFFFFF"/>
        <extLst>
          <ext uri="smNativeData">
            <pm:shade xmlns:pm="smNativeData" id="1580793637" type="1" fgLvl="100" fgClr="00305496" bgLvl="0" bgClr="00000000"/>
          </ext>
        </extLst>
      </patternFill>
    </fill>
    <fill>
      <patternFill patternType="solid">
        <fgColor rgb="FF305496"/>
        <bgColor rgb="FFFFFFFF"/>
        <extLst>
          <ext uri="smNativeData">
            <pm:shade xmlns:pm="smNativeData" id="1580793637" type="1" fgLvl="100" fgClr="00305496" bgLvl="0" bgClr="00000000"/>
          </ext>
        </extLst>
      </patternFill>
    </fill>
    <fill>
      <patternFill patternType="solid">
        <fgColor rgb="FFFFFFFF"/>
        <bgColor rgb="FFFFFFFF"/>
        <extLst>
          <ext uri="smNativeData">
            <pm:shade xmlns:pm="smNativeData" id="1580793637" type="1" fgLvl="100" fgClr="00FFFFFF" bgLvl="100" bgClr="00000000"/>
          </ext>
        </extLst>
      </patternFill>
    </fill>
    <fill>
      <patternFill patternType="solid">
        <fgColor rgb="FFDCE6F1"/>
        <bgColor rgb="FFFFFFFF"/>
        <extLst>
          <ext uri="smNativeData">
            <pm:shade xmlns:pm="smNativeData" id="1580793637" type="1" fgLvl="100" fgClr="00DCE6F1" bgLvl="100" bgClr="00DCE6F1"/>
          </ext>
        </extLst>
      </patternFill>
    </fill>
    <fill>
      <patternFill patternType="none"/>
    </fill>
    <fill>
      <patternFill patternType="solid">
        <fgColor rgb="FFDCE6F1"/>
        <bgColor rgb="FFFFFFFF"/>
        <extLst>
          <ext uri="smNativeData">
            <pm:shade xmlns:pm="smNativeData" id="1580793637" type="1" fgLvl="100" fgClr="00DCE6F1" bgLvl="100" bgClr="00DCE6F1"/>
          </ext>
        </extLst>
      </patternFill>
    </fill>
    <fill>
      <patternFill patternType="none"/>
    </fill>
    <fill>
      <patternFill patternType="solid">
        <fgColor rgb="FFDCE6F1"/>
        <bgColor rgb="FFFFFFFF"/>
        <extLst>
          <ext uri="smNativeData">
            <pm:shade xmlns:pm="smNativeData" id="1580793637" type="1" fgLvl="100" fgClr="00DCE6F1" bgLvl="100" bgClr="00DCE6F1"/>
          </ext>
        </extLst>
      </patternFill>
    </fill>
  </fills>
  <borders count="42">
    <border>
      <left style="none">
        <color rgb="FF000000"/>
      </left>
      <right style="none">
        <color rgb="FF000000"/>
      </right>
      <top style="none">
        <color rgb="FF000000"/>
      </top>
      <bottom style="none">
        <color rgb="FF000000"/>
      </bottom>
      <extLst>
        <ext uri="smNativeData">
          <pm:border xmlns:pm="smNativeData" id="1580793637"/>
        </ext>
      </extLst>
    </border>
    <border>
      <left style="thin">
        <color rgb="FF000000"/>
      </left>
      <right style="thin">
        <color rgb="FF000000"/>
      </right>
      <top style="thin">
        <color rgb="FF000000"/>
      </top>
      <bottom style="thin">
        <color rgb="FF000000"/>
      </bottom>
      <extLst>
        <ext uri="smNativeData">
          <pm:border xmlns:pm="smNativeData" id="158079363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8079363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BFBFBF"/>
      </left>
      <right style="thin">
        <color rgb="FFBFBFBF"/>
      </right>
      <top style="medium">
        <color rgb="FFBFBFBF"/>
      </top>
      <bottom style="thin">
        <color rgb="FFBFBFBF"/>
      </bottom>
      <extLst>
        <ext uri="smNativeData">
          <pm:border xmlns:pm="smNativeData" id="1580793637">
            <pm:line position="top" type="1" style="0" width="30" dist="20" width2="20" rgb="BFBFBF"/>
            <pm:line position="bottom" type="1" style="0" width="20" dist="20" width2="20" rgb="BFBFBF"/>
            <pm:line position="left" type="1" style="0" width="20" dist="20" width2="20" rgb="BFBFBF"/>
            <pm:line position="right" type="1" style="0" width="20" dist="20" width2="20" rgb="BFBFBF"/>
          </pm:border>
        </ext>
      </extLst>
    </border>
    <border>
      <left style="thin">
        <color rgb="FF000000"/>
      </left>
      <right style="thin">
        <color rgb="FF000000"/>
      </right>
      <top style="none">
        <color rgb="FF000000"/>
      </top>
      <bottom style="thin">
        <color rgb="FF000000"/>
      </bottom>
      <extLst>
        <ext uri="smNativeData">
          <pm:border xmlns:pm="smNativeData" id="1580793637">
            <pm:line position="bottom" type="1" style="0" width="20" dist="20" width2="20" rgb="000000"/>
            <pm:line position="left" type="1" style="0" width="20" dist="20" width2="20" rgb="000000"/>
            <pm:line position="right" type="1" style="0" width="20" dist="20" width2="20" rgb="000000"/>
          </pm:border>
        </ext>
      </extLst>
    </border>
    <border>
      <left style="thin">
        <color rgb="FFBFBFBF"/>
      </left>
      <right style="medium">
        <color rgb="FFBFBFBF"/>
      </right>
      <top style="thin">
        <color rgb="FFBFBFBF"/>
      </top>
      <bottom style="thin">
        <color rgb="FFBFBFBF"/>
      </bottom>
      <extLst>
        <ext uri="smNativeData">
          <pm:border xmlns:pm="smNativeData" id="1580793637">
            <pm:line position="top" type="1" style="0" width="20" dist="20" width2="20" rgb="BFBFBF"/>
            <pm:line position="bottom" type="1" style="0" width="20" dist="20" width2="20" rgb="BFBFBF"/>
            <pm:line position="left" type="1" style="0" width="20" dist="20" width2="20" rgb="BFBFBF"/>
            <pm:line position="right" type="1" style="0" width="30" dist="20" width2="20" rgb="BFBFBF"/>
          </pm:border>
        </ext>
      </extLst>
    </border>
    <border>
      <left style="medium">
        <color rgb="FFBFBFBF"/>
      </left>
      <right style="thin">
        <color rgb="FFBFBFBF"/>
      </right>
      <top style="thin">
        <color rgb="FFBFBFBF"/>
      </top>
      <bottom style="thin">
        <color rgb="FFBFBFBF"/>
      </bottom>
      <extLst>
        <ext uri="smNativeData">
          <pm:border xmlns:pm="smNativeData" id="1580793637">
            <pm:line position="top" type="1" style="0" width="20" dist="20" width2="20" rgb="BFBFBF"/>
            <pm:line position="bottom" type="1" style="0" width="20" dist="20" width2="20" rgb="BFBFBF"/>
            <pm:line position="left" type="1" style="0" width="30" dist="20" width2="20" rgb="BFBFBF"/>
            <pm:line position="right" type="1" style="0" width="20" dist="20" width2="20" rgb="BFBFBF"/>
          </pm:border>
        </ext>
      </extLst>
    </border>
    <border>
      <left style="medium">
        <color rgb="FFBFBFBF"/>
      </left>
      <right style="thin">
        <color rgb="FFBFBFBF"/>
      </right>
      <top style="thin">
        <color rgb="FFBFBFBF"/>
      </top>
      <bottom style="medium">
        <color rgb="FFBFBFBF"/>
      </bottom>
      <extLst>
        <ext uri="smNativeData">
          <pm:border xmlns:pm="smNativeData" id="1580793637">
            <pm:line position="top" type="1" style="0" width="20" dist="20" width2="20" rgb="BFBFBF"/>
            <pm:line position="bottom" type="1" style="0" width="30" dist="20" width2="20" rgb="BFBFBF"/>
            <pm:line position="left" type="1" style="0" width="30" dist="20" width2="20" rgb="BFBFBF"/>
            <pm:line position="right" type="1" style="0" width="20" dist="20" width2="20" rgb="BFBFBF"/>
          </pm:border>
        </ext>
      </extLst>
    </border>
    <border>
      <left style="thin">
        <color rgb="FF000000"/>
      </left>
      <right style="thin">
        <color rgb="FF000000"/>
      </right>
      <top style="thin">
        <color rgb="FF000000"/>
      </top>
      <bottom style="thin">
        <color rgb="FF000000"/>
      </bottom>
      <extLst>
        <ext uri="smNativeData">
          <pm:border xmlns:pm="smNativeData" id="158079363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BFBFBF"/>
      </left>
      <right style="medium">
        <color rgb="FFBFBFBF"/>
      </right>
      <top style="thin">
        <color rgb="FFBFBFBF"/>
      </top>
      <bottom style="thin">
        <color rgb="FFBFBFBF"/>
      </bottom>
      <extLst>
        <ext uri="smNativeData">
          <pm:border xmlns:pm="smNativeData" id="1580793637">
            <pm:line position="top" type="1" style="0" width="20" dist="20" width2="20" rgb="BFBFBF"/>
            <pm:line position="bottom" type="1" style="0" width="20" dist="20" width2="20" rgb="BFBFBF"/>
            <pm:line position="left" type="1" style="0" width="20" dist="20" width2="20" rgb="BFBFBF"/>
            <pm:line position="right" type="1" style="0" width="30" dist="20" width2="20" rgb="BFBFBF"/>
          </pm:border>
        </ext>
      </extLst>
    </border>
    <border>
      <left style="none">
        <color rgb="FF000000"/>
      </left>
      <right style="medium">
        <color rgb="FFBFBFBF"/>
      </right>
      <top style="none">
        <color rgb="FF000000"/>
      </top>
      <bottom style="medium">
        <color rgb="FFBFBFBF"/>
      </bottom>
      <extLst>
        <ext uri="smNativeData">
          <pm:border xmlns:pm="smNativeData" id="1580793637">
            <pm:line position="bottom" type="1" style="0" width="30" dist="20" width2="20" rgb="BFBFBF"/>
            <pm:line position="right" type="1" style="0" width="30" dist="20" width2="20" rgb="BFBFBF"/>
          </pm:border>
        </ext>
      </extLst>
    </border>
    <border>
      <left style="medium">
        <color rgb="FFBFBFBF"/>
      </left>
      <right style="medium">
        <color rgb="FFBFBFBF"/>
      </right>
      <top style="medium">
        <color rgb="FFBFBFBF"/>
      </top>
      <bottom style="medium">
        <color rgb="FFBFBFBF"/>
      </bottom>
      <extLst>
        <ext uri="smNativeData">
          <pm:border xmlns:pm="smNativeData" id="1580793637">
            <pm:line position="top" type="1" style="0" width="30" dist="20" width2="20" rgb="BFBFBF"/>
            <pm:line position="bottom" type="1" style="0" width="30" dist="20" width2="20" rgb="BFBFBF"/>
            <pm:line position="left" type="1" style="0" width="30" dist="20" width2="20" rgb="BFBFBF"/>
            <pm:line position="right" type="1" style="0" width="30" dist="20" width2="20" rgb="BFBFBF"/>
          </pm:border>
        </ext>
      </extLst>
    </border>
    <border>
      <left style="medium">
        <color rgb="FFBFBFBF"/>
      </left>
      <right style="medium">
        <color rgb="FFBFBFBF"/>
      </right>
      <top style="none">
        <color rgb="FF000000"/>
      </top>
      <bottom style="medium">
        <color rgb="FFBFBFBF"/>
      </bottom>
      <extLst>
        <ext uri="smNativeData">
          <pm:border xmlns:pm="smNativeData" id="1580793637">
            <pm:line position="bottom" type="1" style="0" width="30" dist="20" width2="20" rgb="BFBFBF"/>
            <pm:line position="left" type="1" style="0" width="30" dist="20" width2="20" rgb="BFBFBF"/>
            <pm:line position="right" type="1" style="0" width="30" dist="20" width2="20" rgb="BFBFBF"/>
          </pm:border>
        </ext>
      </extLst>
    </border>
    <border>
      <left style="medium">
        <color rgb="FFBFBFBF"/>
      </left>
      <right style="medium">
        <color rgb="FFBFBFBF"/>
      </right>
      <top style="none">
        <color rgb="FF000000"/>
      </top>
      <bottom style="medium">
        <color rgb="FFBFBFBF"/>
      </bottom>
      <extLst>
        <ext uri="smNativeData">
          <pm:border xmlns:pm="smNativeData" id="1580793637">
            <pm:line position="bottom" type="1" style="0" width="30" dist="20" width2="20" rgb="BFBFBF"/>
            <pm:line position="left" type="1" style="0" width="30" dist="20" width2="20" rgb="BFBFBF"/>
            <pm:line position="right" type="1" style="0" width="30" dist="20" width2="20" rgb="BFBFBF"/>
          </pm:border>
        </ext>
      </extLst>
    </border>
    <border>
      <left style="none">
        <color rgb="FF000000"/>
      </left>
      <right style="medium">
        <color rgb="FFBFBFBF"/>
      </right>
      <top style="none">
        <color rgb="FF000000"/>
      </top>
      <bottom style="medium">
        <color rgb="FFBFBFBF"/>
      </bottom>
      <extLst>
        <ext uri="smNativeData">
          <pm:border xmlns:pm="smNativeData" id="1580793637">
            <pm:line position="bottom" type="1" style="0" width="30" dist="20" width2="20" rgb="BFBFBF"/>
            <pm:line position="right" type="1" style="0" width="30" dist="20" width2="20" rgb="BFBFBF"/>
          </pm:border>
        </ext>
      </extLst>
    </border>
    <border>
      <left style="medium">
        <color rgb="FFBFBFBF"/>
      </left>
      <right style="medium">
        <color rgb="FFBFBFBF"/>
      </right>
      <top style="none">
        <color rgb="FF000000"/>
      </top>
      <bottom style="medium">
        <color rgb="FFBFBFBF"/>
      </bottom>
      <extLst>
        <ext uri="smNativeData">
          <pm:border xmlns:pm="smNativeData" id="1580793637">
            <pm:line position="bottom" type="1" style="0" width="30" dist="20" width2="20" rgb="BFBFBF"/>
            <pm:line position="left" type="1" style="0" width="30" dist="20" width2="20" rgb="BFBFBF"/>
            <pm:line position="right" type="1" style="0" width="30" dist="20" width2="20" rgb="BFBFBF"/>
          </pm:border>
        </ext>
      </extLst>
    </border>
    <border>
      <left style="none">
        <color rgb="FF000000"/>
      </left>
      <right style="medium">
        <color rgb="FFBFBFBF"/>
      </right>
      <top style="none">
        <color rgb="FF000000"/>
      </top>
      <bottom style="medium">
        <color rgb="FFBFBFBF"/>
      </bottom>
      <extLst>
        <ext uri="smNativeData">
          <pm:border xmlns:pm="smNativeData" id="1580793637">
            <pm:line position="bottom" type="1" style="0" width="30" dist="20" width2="20" rgb="BFBFBF"/>
            <pm:line position="right" type="1" style="0" width="30" dist="20" width2="20" rgb="BFBFBF"/>
          </pm:border>
        </ext>
      </extLst>
    </border>
    <border>
      <left style="none">
        <color rgb="FF000000"/>
      </left>
      <right style="none">
        <color rgb="FF000000"/>
      </right>
      <top style="none">
        <color rgb="FF000000"/>
      </top>
      <bottom style="thin">
        <color rgb="FF000000"/>
      </bottom>
      <extLst>
        <ext uri="smNativeData">
          <pm:border xmlns:pm="smNativeData" id="1580793637">
            <pm:line position="bottom" type="1" style="0" width="20" dist="20" width2="20" rgb="000000"/>
          </pm:border>
        </ext>
      </extLst>
    </border>
    <border>
      <left style="thin">
        <color rgb="FFBFBFBF"/>
      </left>
      <right style="thin">
        <color rgb="FFBFBFBF"/>
      </right>
      <top style="thin">
        <color rgb="FFBFBFBF"/>
      </top>
      <bottom style="thin">
        <color rgb="FFBFBFBF"/>
      </bottom>
      <extLst>
        <ext uri="smNativeData">
          <pm:border xmlns:pm="smNativeData" id="1580793637">
            <pm:line position="top" type="1" style="0" width="20" dist="20" width2="20" rgb="BFBFBF"/>
            <pm:line position="bottom" type="1" style="0" width="20" dist="20" width2="20" rgb="BFBFBF"/>
            <pm:line position="left" type="1" style="0" width="20" dist="20" width2="20" rgb="BFBFBF"/>
            <pm:line position="right" type="1" style="0" width="20" dist="20" width2="20" rgb="BFBFBF"/>
          </pm:border>
        </ext>
      </extLst>
    </border>
    <border>
      <left style="thin">
        <color rgb="FFBFBFBF"/>
      </left>
      <right style="thin">
        <color rgb="FFBFBFBF"/>
      </right>
      <top style="thin">
        <color rgb="FFBFBFBF"/>
      </top>
      <bottom style="medium">
        <color rgb="FFBFBFBF"/>
      </bottom>
      <extLst>
        <ext uri="smNativeData">
          <pm:border xmlns:pm="smNativeData" id="1580793637">
            <pm:line position="top" type="1" style="0" width="20" dist="20" width2="20" rgb="BFBFBF"/>
            <pm:line position="bottom" type="1" style="0" width="30" dist="20" width2="20" rgb="BFBFBF"/>
            <pm:line position="left" type="1" style="0" width="20" dist="20" width2="20" rgb="BFBFBF"/>
            <pm:line position="right" type="1" style="0" width="20" dist="20" width2="20" rgb="BFBFBF"/>
          </pm:border>
        </ext>
      </extLst>
    </border>
    <border>
      <left style="none">
        <color rgb="FF000000"/>
      </left>
      <right style="none">
        <color rgb="FF000000"/>
      </right>
      <top style="none">
        <color rgb="FF000000"/>
      </top>
      <bottom style="none">
        <color rgb="FF000000"/>
      </bottom>
      <extLst>
        <ext uri="smNativeData">
          <pm:border xmlns:pm="smNativeData" id="1580793637"/>
        </ext>
      </extLst>
    </border>
    <border>
      <left style="thin">
        <color rgb="FFA5A5A5"/>
      </left>
      <right style="thin">
        <color rgb="FFA5A5A5"/>
      </right>
      <top style="thin">
        <color rgb="FFA5A5A5"/>
      </top>
      <bottom style="thin">
        <color rgb="FFA5A5A5"/>
      </bottom>
      <extLst>
        <ext uri="smNativeData">
          <pm:border xmlns:pm="smNativeData" id="1580793637">
            <pm:line position="top" type="1" style="0" width="20" dist="20" width2="20" rgb="A5A5A5"/>
            <pm:line position="bottom" type="1" style="0" width="20" dist="20" width2="20" rgb="A5A5A5"/>
            <pm:line position="left" type="1" style="0" width="20" dist="20" width2="20" rgb="A5A5A5"/>
            <pm:line position="right" type="1" style="0" width="20" dist="20" width2="20" rgb="A5A5A5"/>
          </pm:border>
        </ext>
      </extLst>
    </border>
    <border>
      <left style="thin">
        <color rgb="FFA5A5A5"/>
      </left>
      <right style="thin">
        <color rgb="FFA5A5A5"/>
      </right>
      <top style="thin">
        <color rgb="FFA5A5A5"/>
      </top>
      <bottom style="thin">
        <color rgb="FFA5A5A5"/>
      </bottom>
      <extLst>
        <ext uri="smNativeData">
          <pm:border xmlns:pm="smNativeData" id="1580793637">
            <pm:line position="top" type="1" style="0" width="20" dist="20" width2="20" rgb="A5A5A5"/>
            <pm:line position="bottom" type="1" style="0" width="20" dist="20" width2="20" rgb="A5A5A5"/>
            <pm:line position="left" type="1" style="0" width="20" dist="20" width2="20" rgb="A5A5A5"/>
            <pm:line position="right" type="1" style="0" width="20" dist="20" width2="20" rgb="A5A5A5"/>
          </pm:border>
        </ext>
      </extLst>
    </border>
    <border>
      <left style="medium">
        <color rgb="FFBFBFBF"/>
      </left>
      <right style="thin">
        <color rgb="FFBFBFBF"/>
      </right>
      <top style="medium">
        <color rgb="FFBFBFBF"/>
      </top>
      <bottom style="thin">
        <color rgb="FFBFBFBF"/>
      </bottom>
      <extLst>
        <ext uri="smNativeData">
          <pm:border xmlns:pm="smNativeData" id="1580793637">
            <pm:line position="top" type="1" style="0" width="30" dist="20" width2="20" rgb="BFBFBF"/>
            <pm:line position="bottom" type="1" style="0" width="20" dist="20" width2="20" rgb="BFBFBF"/>
            <pm:line position="left" type="1" style="0" width="30" dist="20" width2="20" rgb="BFBFBF"/>
            <pm:line position="right" type="1" style="0" width="20" dist="20" width2="20" rgb="BFBFBF"/>
          </pm:border>
        </ext>
      </extLst>
    </border>
    <border>
      <left style="thin">
        <color rgb="FF000000"/>
      </left>
      <right style="thin">
        <color rgb="FF000000"/>
      </right>
      <top style="thin">
        <color rgb="FF000000"/>
      </top>
      <bottom style="thin">
        <color rgb="FF000000"/>
      </bottom>
      <extLst>
        <ext uri="smNativeData">
          <pm:border xmlns:pm="smNativeData" id="158079363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8079363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BFBFBF"/>
      </left>
      <right style="none">
        <color rgb="FF000000"/>
      </right>
      <top style="thin">
        <color rgb="FFBFBFBF"/>
      </top>
      <bottom style="thin">
        <color rgb="FFBFBFBF"/>
      </bottom>
      <extLst>
        <ext uri="smNativeData">
          <pm:border xmlns:pm="smNativeData" id="1580793637">
            <pm:line position="top" type="1" style="0" width="20" dist="20" width2="20" rgb="BFBFBF"/>
            <pm:line position="bottom" type="1" style="0" width="20" dist="20" width2="20" rgb="BFBFBF"/>
            <pm:line position="left" type="1" style="0" width="20" dist="20" width2="20" rgb="BFBFBF"/>
          </pm:border>
        </ext>
      </extLst>
    </border>
    <border>
      <left style="thin">
        <color rgb="FFBFBFBF"/>
      </left>
      <right style="none">
        <color rgb="FF000000"/>
      </right>
      <top style="thin">
        <color rgb="FFBFBFBF"/>
      </top>
      <bottom style="thin">
        <color rgb="FFBFBFBF"/>
      </bottom>
      <extLst>
        <ext uri="smNativeData">
          <pm:border xmlns:pm="smNativeData" id="1580793637">
            <pm:line position="top" type="1" style="0" width="20" dist="20" width2="20" rgb="BFBFBF"/>
            <pm:line position="bottom" type="1" style="0" width="20" dist="20" width2="20" rgb="BFBFBF"/>
            <pm:line position="left" type="1" style="0" width="20" dist="20" width2="20" rgb="BFBFBF"/>
          </pm:border>
        </ext>
      </extLst>
    </border>
    <border>
      <left style="thin">
        <color rgb="FF000000"/>
      </left>
      <right style="thin">
        <color rgb="FF000000"/>
      </right>
      <top style="thin">
        <color rgb="FF000000"/>
      </top>
      <bottom style="thin">
        <color rgb="FF000000"/>
      </bottom>
      <extLst>
        <ext uri="smNativeData">
          <pm:border xmlns:pm="smNativeData" id="158079363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8079363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8079363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8079363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medium">
        <color rgb="FFBFBFBF"/>
      </bottom>
      <extLst>
        <ext uri="smNativeData">
          <pm:border xmlns:pm="smNativeData" id="1580793637">
            <pm:line position="bottom" type="1" style="0" width="30" dist="20" width2="20" rgb="BFBFBF"/>
          </pm:border>
        </ext>
      </extLst>
    </border>
    <border>
      <left style="medium">
        <color rgb="FFBFBFBF"/>
      </left>
      <right style="none">
        <color rgb="FF000000"/>
      </right>
      <top style="medium">
        <color rgb="FFBFBFBF"/>
      </top>
      <bottom style="medium">
        <color rgb="FFBFBFBF"/>
      </bottom>
      <extLst>
        <ext uri="smNativeData">
          <pm:border xmlns:pm="smNativeData" id="1580793637">
            <pm:line position="top" type="1" style="0" width="30" dist="20" width2="20" rgb="BFBFBF"/>
            <pm:line position="bottom" type="1" style="0" width="30" dist="20" width2="20" rgb="BFBFBF"/>
            <pm:line position="left" type="1" style="0" width="30" dist="20" width2="20" rgb="BFBFBF"/>
          </pm:border>
        </ext>
      </extLst>
    </border>
    <border>
      <left style="none">
        <color rgb="FF000000"/>
      </left>
      <right style="none">
        <color rgb="FF000000"/>
      </right>
      <top style="medium">
        <color rgb="FFBFBFBF"/>
      </top>
      <bottom style="medium">
        <color rgb="FFBFBFBF"/>
      </bottom>
      <extLst>
        <ext uri="smNativeData">
          <pm:border xmlns:pm="smNativeData" id="1580793637">
            <pm:line position="top" type="1" style="0" width="30" dist="20" width2="20" rgb="BFBFBF"/>
            <pm:line position="bottom" type="1" style="0" width="30" dist="20" width2="20" rgb="BFBFBF"/>
          </pm:border>
        </ext>
      </extLst>
    </border>
    <border>
      <left style="none">
        <color rgb="FF000000"/>
      </left>
      <right style="medium">
        <color rgb="FFBFBFBF"/>
      </right>
      <top style="medium">
        <color rgb="FFBFBFBF"/>
      </top>
      <bottom style="medium">
        <color rgb="FFBFBFBF"/>
      </bottom>
      <extLst>
        <ext uri="smNativeData">
          <pm:border xmlns:pm="smNativeData" id="1580793637">
            <pm:line position="top" type="1" style="0" width="30" dist="20" width2="20" rgb="BFBFBF"/>
            <pm:line position="bottom" type="1" style="0" width="30" dist="20" width2="20" rgb="BFBFBF"/>
            <pm:line position="right" type="1" style="0" width="30" dist="20" width2="20" rgb="BFBFBF"/>
          </pm:border>
        </ext>
      </extLst>
    </border>
    <border>
      <left style="none">
        <color rgb="FF000000"/>
      </left>
      <right style="none">
        <color rgb="FF000000"/>
      </right>
      <top style="none">
        <color rgb="FF000000"/>
      </top>
      <bottom style="none">
        <color rgb="FF000000"/>
      </bottom>
      <extLst>
        <ext uri="smNativeData">
          <pm:border xmlns:pm="smNativeData" id="1580793637"/>
        </ext>
      </extLst>
    </border>
    <border>
      <left style="none">
        <color rgb="FF000000"/>
      </left>
      <right style="none">
        <color rgb="FF000000"/>
      </right>
      <top style="none">
        <color rgb="FF000000"/>
      </top>
      <bottom style="none">
        <color rgb="FF000000"/>
      </bottom>
      <extLst>
        <ext uri="smNativeData">
          <pm:border xmlns:pm="smNativeData" id="1580793637"/>
        </ext>
      </extLst>
    </border>
    <border>
      <left style="none">
        <color rgb="FF000000"/>
      </left>
      <right style="none">
        <color rgb="FF000000"/>
      </right>
      <top style="thin">
        <color rgb="FF95B3D7"/>
      </top>
      <bottom style="none">
        <color rgb="FF000000"/>
      </bottom>
      <extLst>
        <ext uri="smNativeData">
          <pm:border xmlns:pm="smNativeData" id="1580793637">
            <pm:line position="top" type="1" style="0" width="20" dist="20" width2="20" rgb="95B3D7"/>
          </pm:border>
        </ext>
      </extLst>
    </border>
    <border>
      <left style="none">
        <color rgb="FF000000"/>
      </left>
      <right style="none">
        <color rgb="FF000000"/>
      </right>
      <top style="none">
        <color rgb="FF000000"/>
      </top>
      <bottom style="thin">
        <color rgb="FF95B3D7"/>
      </bottom>
      <extLst>
        <ext uri="smNativeData">
          <pm:border xmlns:pm="smNativeData" id="1580793637">
            <pm:line position="bottom" type="1" style="0" width="20" dist="20" width2="20" rgb="95B3D7"/>
          </pm:border>
        </ext>
      </extLst>
    </border>
    <border>
      <left style="none">
        <color rgb="FF000000"/>
      </left>
      <right style="none">
        <color rgb="FF000000"/>
      </right>
      <top style="none">
        <color rgb="FF000000"/>
      </top>
      <bottom style="thin">
        <color rgb="FF95B3D7"/>
      </bottom>
      <extLst>
        <ext uri="smNativeData">
          <pm:border xmlns:pm="smNativeData" id="1580793637">
            <pm:line position="bottom" type="1" style="0" width="20" dist="20" width2="20" rgb="95B3D7"/>
          </pm:border>
        </ext>
      </extLst>
    </border>
    <border>
      <left style="none">
        <color rgb="FF000000"/>
      </left>
      <right style="none">
        <color rgb="FF000000"/>
      </right>
      <top style="thin">
        <color rgb="FF95B3D7"/>
      </top>
      <bottom style="none">
        <color rgb="FF000000"/>
      </bottom>
      <extLst>
        <ext uri="smNativeData">
          <pm:border xmlns:pm="smNativeData" id="1580793637">
            <pm:line position="top" type="1" style="0" width="20" dist="20" width2="20" rgb="95B3D7"/>
          </pm:border>
        </ext>
      </extLst>
    </border>
  </borders>
  <cellStyleXfs count="3">
    <xf numFmtId="0" fontId="0" fillId="0" borderId="0" applyNumberFormat="1" applyFont="1" applyFill="1" applyBorder="1" applyAlignment="1" applyProtection="1"/>
    <xf numFmtId="0" fontId="3" fillId="0" borderId="0" applyNumberFormat="0" applyFont="1" applyFill="0" applyBorder="0" applyAlignment="0" applyProtection="0"/>
    <xf numFmtId="9" fontId="0" fillId="0" borderId="0" applyNumberFormat="1" applyFont="0" applyFill="0" applyBorder="0" applyAlignment="0" applyProtection="0"/>
  </cellStyleXfs>
  <cellXfs count="120">
    <xf numFmtId="0" fontId="0" fillId="0" borderId="0" xfId="0"/>
    <xf numFmtId="0" fontId="3" fillId="0" borderId="0" xfId="1"/>
    <xf numFmtId="9" fontId="0" fillId="0" borderId="0" xfId="2"/>
    <xf numFmtId="0" fontId="2" fillId="2" borderId="1" xfId="0" applyFont="1" applyFill="1" applyBorder="1" applyAlignment="1">
      <alignment horizontal="center" vertical="center" wrapText="1"/>
    </xf>
    <xf numFmtId="0" fontId="7" fillId="0" borderId="2" xfId="0" applyFont="1" applyFill="1" applyBorder="1" applyAlignment="1">
      <alignment vertical="center"/>
    </xf>
    <xf numFmtId="0" fontId="7" fillId="0" borderId="2" xfId="0" applyFont="1" applyFill="1" applyBorder="1" applyAlignment="1">
      <alignment horizontal="center" vertical="center"/>
    </xf>
    <xf numFmtId="0" fontId="7" fillId="0" borderId="2" xfId="0" applyFont="1" applyFill="1" applyBorder="1" applyAlignment="1">
      <alignment horizontal="center"/>
    </xf>
    <xf numFmtId="0" fontId="0" fillId="0" borderId="0" xfId="0" applyAlignment="1">
      <alignment horizontal="center"/>
    </xf>
    <xf numFmtId="0" fontId="4" fillId="0" borderId="2" xfId="0" applyFont="1" applyFill="1" applyBorder="1" applyAlignment="1">
      <alignment horizontal="center"/>
    </xf>
    <xf numFmtId="9" fontId="7" fillId="0" borderId="2" xfId="2" applyFont="1" applyFill="1" applyBorder="1" applyAlignment="1">
      <alignment horizontal="center"/>
    </xf>
    <xf numFmtId="0" fontId="8" fillId="4"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10" fillId="0" borderId="0" xfId="0" applyFont="1"/>
    <xf numFmtId="0" fontId="4" fillId="0" borderId="0" xfId="0" applyFont="1" applyAlignment="1">
      <alignment wrapText="1"/>
    </xf>
    <xf numFmtId="0" fontId="4" fillId="0" borderId="0" xfId="0" applyFont="1" applyAlignment="1">
      <alignment vertical="center" wrapText="1"/>
    </xf>
    <xf numFmtId="9" fontId="12" fillId="6" borderId="5" xfId="0" applyNumberFormat="1" applyFont="1" applyFill="1" applyBorder="1" applyAlignment="1">
      <alignment horizontal="center" vertical="center" wrapText="1"/>
    </xf>
    <xf numFmtId="0" fontId="6" fillId="7" borderId="6"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4" fillId="0" borderId="0" xfId="0" applyFont="1" applyAlignment="1">
      <alignment horizontal="center" wrapText="1"/>
    </xf>
    <xf numFmtId="0" fontId="0" fillId="0" borderId="0" xfId="0"/>
    <xf numFmtId="0" fontId="2" fillId="9" borderId="8" xfId="0" applyFont="1" applyFill="1" applyBorder="1" applyAlignment="1">
      <alignment horizontal="center" vertical="center" wrapText="1"/>
    </xf>
    <xf numFmtId="9" fontId="12" fillId="10" borderId="9" xfId="0" applyNumberFormat="1" applyFont="1" applyFill="1" applyBorder="1" applyAlignment="1">
      <alignment horizontal="center" vertical="center" wrapText="1"/>
    </xf>
    <xf numFmtId="0" fontId="14" fillId="11" borderId="10" xfId="0" applyFont="1" applyFill="1" applyBorder="1" applyAlignment="1">
      <alignment horizontal="center" vertical="center" wrapText="1"/>
    </xf>
    <xf numFmtId="0" fontId="15" fillId="12" borderId="11" xfId="0" applyFont="1" applyFill="1" applyBorder="1" applyAlignment="1">
      <alignment vertical="center" wrapText="1"/>
    </xf>
    <xf numFmtId="0" fontId="15" fillId="13" borderId="12" xfId="0" applyFont="1" applyFill="1" applyBorder="1" applyAlignment="1">
      <alignment horizontal="center" vertical="center" wrapText="1"/>
    </xf>
    <xf numFmtId="0" fontId="15" fillId="11" borderId="10" xfId="0" applyFont="1" applyFill="1" applyBorder="1" applyAlignment="1">
      <alignment horizontal="center" vertical="center" wrapText="1"/>
    </xf>
    <xf numFmtId="0" fontId="10" fillId="0" borderId="13" xfId="0" applyFont="1" applyFill="1" applyBorder="1" applyAlignment="1">
      <alignment horizontal="center" vertical="center" wrapText="1"/>
    </xf>
    <xf numFmtId="0" fontId="10" fillId="0" borderId="14" xfId="0" applyFont="1" applyFill="1" applyBorder="1" applyAlignment="1">
      <alignment horizontal="center" vertical="center" wrapText="1"/>
    </xf>
    <xf numFmtId="9" fontId="10" fillId="0" borderId="14" xfId="0" applyNumberFormat="1" applyFont="1" applyFill="1" applyBorder="1" applyAlignment="1">
      <alignment horizontal="center" vertical="center" wrapText="1"/>
    </xf>
    <xf numFmtId="0" fontId="16" fillId="16" borderId="15" xfId="0" applyFont="1" applyFill="1" applyBorder="1" applyAlignment="1">
      <alignment horizontal="center" vertical="center" wrapText="1"/>
    </xf>
    <xf numFmtId="0" fontId="16" fillId="17" borderId="16" xfId="0" applyFont="1" applyFill="1" applyBorder="1" applyAlignment="1">
      <alignment horizontal="center" vertical="center" wrapText="1"/>
    </xf>
    <xf numFmtId="9" fontId="16" fillId="17" borderId="16" xfId="0" applyNumberFormat="1" applyFont="1" applyFill="1" applyBorder="1" applyAlignment="1">
      <alignment horizontal="center" vertical="center" wrapText="1"/>
    </xf>
    <xf numFmtId="0" fontId="9" fillId="18" borderId="17" xfId="0" applyFont="1" applyFill="1" applyBorder="1"/>
    <xf numFmtId="0" fontId="7" fillId="0" borderId="2" xfId="0" applyFont="1" applyFill="1" applyBorder="1" applyAlignment="1">
      <alignment horizontal="center" vertical="center" wrapText="1"/>
    </xf>
    <xf numFmtId="164" fontId="12" fillId="19" borderId="18" xfId="2" applyNumberFormat="1" applyFont="1" applyFill="1" applyBorder="1" applyAlignment="1">
      <alignment horizontal="center" vertical="center" wrapText="1"/>
    </xf>
    <xf numFmtId="164" fontId="12" fillId="19" borderId="18" xfId="0" applyNumberFormat="1" applyFont="1" applyFill="1" applyBorder="1" applyAlignment="1">
      <alignment horizontal="center" vertical="center" wrapText="1"/>
    </xf>
    <xf numFmtId="164" fontId="12" fillId="20" borderId="19" xfId="0" applyNumberFormat="1" applyFont="1" applyFill="1" applyBorder="1" applyAlignment="1">
      <alignment horizontal="center" vertical="center" wrapText="1"/>
    </xf>
    <xf numFmtId="3" fontId="0" fillId="0" borderId="0" xfId="0" applyNumberFormat="1" applyAlignment="1">
      <alignment horizontal="center" vertical="center"/>
    </xf>
    <xf numFmtId="0" fontId="0" fillId="0" borderId="0" xfId="0" applyAlignment="1">
      <alignment horizontal="center" vertical="center"/>
    </xf>
    <xf numFmtId="0" fontId="0" fillId="21" borderId="20" xfId="0" applyFill="1" applyAlignment="1">
      <alignment horizontal="center" vertical="center"/>
    </xf>
    <xf numFmtId="0" fontId="17" fillId="0" borderId="0" xfId="0" applyFont="1" applyAlignment="1">
      <alignment horizontal="center" vertical="center"/>
    </xf>
    <xf numFmtId="0" fontId="10" fillId="0" borderId="0" xfId="0" applyFont="1" applyAlignment="1">
      <alignment horizontal="center" vertical="center"/>
    </xf>
    <xf numFmtId="0" fontId="0" fillId="0" borderId="21" xfId="0" applyFill="1" applyBorder="1"/>
    <xf numFmtId="0" fontId="0" fillId="23" borderId="22" xfId="0" applyFill="1" applyBorder="1" applyAlignment="1">
      <alignment horizontal="left"/>
    </xf>
    <xf numFmtId="0" fontId="0" fillId="0" borderId="21" xfId="0" applyFill="1" applyBorder="1" applyAlignment="1">
      <alignment horizontal="left"/>
    </xf>
    <xf numFmtId="0" fontId="8" fillId="24" borderId="23" xfId="0" applyFont="1" applyFill="1" applyBorder="1" applyAlignment="1">
      <alignment horizontal="center" vertical="center" wrapText="1"/>
    </xf>
    <xf numFmtId="9" fontId="6" fillId="7" borderId="6" xfId="2" applyFont="1" applyFill="1" applyBorder="1" applyAlignment="1">
      <alignment horizontal="center" vertical="center" wrapText="1"/>
    </xf>
    <xf numFmtId="0" fontId="7" fillId="25" borderId="24" xfId="0" applyFont="1" applyFill="1" applyBorder="1" applyAlignment="1">
      <alignment horizontal="right" wrapText="1"/>
    </xf>
    <xf numFmtId="9" fontId="7" fillId="25" borderId="24" xfId="2" applyFont="1" applyFill="1" applyBorder="1" applyAlignment="1">
      <alignment horizontal="right" wrapText="1"/>
    </xf>
    <xf numFmtId="9" fontId="7" fillId="25" borderId="24" xfId="2" applyFont="1" applyFill="1" applyBorder="1" applyAlignment="1">
      <alignment horizontal="right" vertical="center" wrapText="1"/>
    </xf>
    <xf numFmtId="0" fontId="7" fillId="0" borderId="0" xfId="0" applyFont="1" applyAlignment="1">
      <alignment horizontal="center" wrapText="1"/>
    </xf>
    <xf numFmtId="0" fontId="7" fillId="0" borderId="0" xfId="0" applyFont="1" applyAlignment="1">
      <alignment horizontal="center" vertical="center" wrapText="1"/>
    </xf>
    <xf numFmtId="0" fontId="7" fillId="26" borderId="25" xfId="0" applyFont="1" applyFill="1" applyBorder="1" applyAlignment="1">
      <alignment horizontal="center" wrapText="1"/>
    </xf>
    <xf numFmtId="0" fontId="16" fillId="0" borderId="0" xfId="0" applyFont="1" applyAlignment="1">
      <alignment horizontal="center" vertical="center"/>
    </xf>
    <xf numFmtId="9" fontId="0" fillId="0" borderId="0" xfId="2" applyAlignment="1">
      <alignment horizontal="center" vertical="center"/>
    </xf>
    <xf numFmtId="164" fontId="0" fillId="0" borderId="0" xfId="2" applyNumberFormat="1" applyAlignment="1">
      <alignment horizontal="center" vertical="center"/>
    </xf>
    <xf numFmtId="9" fontId="0" fillId="0" borderId="2" xfId="0" applyNumberFormat="1" applyFill="1" applyBorder="1" applyAlignment="1">
      <alignment horizontal="center" vertical="center"/>
    </xf>
    <xf numFmtId="0" fontId="0" fillId="0" borderId="2" xfId="0" applyFill="1" applyBorder="1" applyAlignment="1">
      <alignment horizontal="center" vertical="center"/>
    </xf>
    <xf numFmtId="16" fontId="0" fillId="0" borderId="2" xfId="0" applyNumberFormat="1" applyFill="1" applyBorder="1" applyAlignment="1">
      <alignment horizontal="center" vertical="center"/>
    </xf>
    <xf numFmtId="0" fontId="8" fillId="27" borderId="26" xfId="0" applyFont="1" applyFill="1" applyBorder="1" applyAlignment="1">
      <alignment horizontal="center" vertical="center" wrapText="1"/>
    </xf>
    <xf numFmtId="9" fontId="6" fillId="28" borderId="27" xfId="2" applyFont="1" applyFill="1" applyBorder="1" applyAlignment="1">
      <alignment horizontal="center" vertical="center" wrapText="1"/>
    </xf>
    <xf numFmtId="0" fontId="7" fillId="0" borderId="0" xfId="0" applyFont="1" applyAlignment="1">
      <alignment horizontal="center" vertical="center"/>
    </xf>
    <xf numFmtId="0" fontId="7" fillId="0" borderId="0" xfId="0" applyFont="1" applyAlignment="1">
      <alignment vertical="center"/>
    </xf>
    <xf numFmtId="0" fontId="7" fillId="0" borderId="0" xfId="0" applyFont="1" applyAlignment="1">
      <alignment horizontal="center"/>
    </xf>
    <xf numFmtId="0" fontId="4" fillId="0" borderId="0" xfId="0" applyFont="1" applyAlignment="1">
      <alignment horizontal="center"/>
    </xf>
    <xf numFmtId="9" fontId="7" fillId="0" borderId="0" xfId="2" applyFont="1" applyAlignment="1">
      <alignment horizontal="center"/>
    </xf>
    <xf numFmtId="0" fontId="0" fillId="0" borderId="21" xfId="0" applyFill="1" applyBorder="1"/>
    <xf numFmtId="0" fontId="18" fillId="2" borderId="1" xfId="0" applyFont="1" applyFill="1" applyBorder="1" applyAlignment="1">
      <alignment horizontal="center" vertical="center" wrapText="1"/>
    </xf>
    <xf numFmtId="0" fontId="4" fillId="0" borderId="2" xfId="0" applyFont="1" applyFill="1" applyBorder="1" applyAlignment="1">
      <alignment vertical="center"/>
    </xf>
    <xf numFmtId="0" fontId="4" fillId="0" borderId="2" xfId="0" applyFont="1" applyFill="1" applyBorder="1" applyAlignment="1">
      <alignment horizontal="center" vertical="center"/>
    </xf>
    <xf numFmtId="0" fontId="4" fillId="0" borderId="0" xfId="0" applyFont="1" applyAlignment="1">
      <alignment vertical="center"/>
    </xf>
    <xf numFmtId="0" fontId="4" fillId="0" borderId="2" xfId="0" applyFont="1" applyFill="1" applyBorder="1"/>
    <xf numFmtId="0" fontId="4" fillId="0" borderId="2" xfId="0" applyFont="1" applyFill="1" applyBorder="1"/>
    <xf numFmtId="0" fontId="4" fillId="0" borderId="2" xfId="0" applyFont="1" applyFill="1" applyBorder="1" applyAlignment="1">
      <alignment vertical="center"/>
    </xf>
    <xf numFmtId="0" fontId="4" fillId="0" borderId="2" xfId="0" applyFont="1" applyFill="1" applyBorder="1" applyAlignment="1">
      <alignment vertical="center" wrapText="1"/>
    </xf>
    <xf numFmtId="0" fontId="4" fillId="0" borderId="2" xfId="0" applyFont="1" applyFill="1" applyBorder="1" applyAlignment="1">
      <alignment horizontal="center" vertical="center"/>
    </xf>
    <xf numFmtId="0" fontId="19" fillId="0" borderId="2" xfId="1" applyFont="1" applyFill="1" applyBorder="1" applyAlignment="1">
      <alignment vertical="center"/>
    </xf>
    <xf numFmtId="0" fontId="4" fillId="29" borderId="28" xfId="0" applyFont="1" applyFill="1" applyBorder="1"/>
    <xf numFmtId="0" fontId="4" fillId="0" borderId="2" xfId="0" applyFont="1" applyFill="1" applyBorder="1"/>
    <xf numFmtId="0" fontId="4" fillId="0" borderId="2" xfId="0" applyFont="1" applyFill="1" applyBorder="1"/>
    <xf numFmtId="0" fontId="4" fillId="30" borderId="29" xfId="0" applyFont="1" applyFill="1" applyBorder="1"/>
    <xf numFmtId="0" fontId="4" fillId="0" borderId="0" xfId="0" applyFont="1"/>
    <xf numFmtId="0" fontId="20" fillId="0" borderId="2" xfId="0" applyFont="1" applyFill="1" applyBorder="1" applyAlignment="1">
      <alignment vertical="center"/>
    </xf>
    <xf numFmtId="0" fontId="20" fillId="29" borderId="28" xfId="0" applyFont="1" applyFill="1" applyBorder="1" applyAlignment="1">
      <alignment vertical="center"/>
    </xf>
    <xf numFmtId="0" fontId="4" fillId="31" borderId="30" xfId="0" applyFont="1" applyFill="1" applyBorder="1" applyAlignment="1">
      <alignment vertical="center"/>
    </xf>
    <xf numFmtId="0" fontId="4" fillId="31" borderId="30" xfId="0" applyFont="1" applyFill="1" applyBorder="1"/>
    <xf numFmtId="0" fontId="4" fillId="0" borderId="0" xfId="0" applyFont="1" applyAlignment="1">
      <alignment vertical="center"/>
    </xf>
    <xf numFmtId="0" fontId="4" fillId="0" borderId="0" xfId="0" applyFont="1" applyAlignment="1">
      <alignment horizontal="center" vertical="center"/>
    </xf>
    <xf numFmtId="3" fontId="18" fillId="0" borderId="0" xfId="0" applyNumberFormat="1" applyFont="1" applyAlignment="1">
      <alignment horizontal="center" vertical="center"/>
    </xf>
    <xf numFmtId="9" fontId="18" fillId="0" borderId="0" xfId="0" applyNumberFormat="1" applyFont="1" applyAlignment="1">
      <alignment horizontal="center" vertical="center"/>
    </xf>
    <xf numFmtId="0" fontId="18" fillId="0" borderId="0" xfId="0" applyFont="1" applyAlignment="1">
      <alignment horizontal="center" vertical="center"/>
    </xf>
    <xf numFmtId="0" fontId="4" fillId="32" borderId="31" xfId="0" applyFont="1" applyFill="1" applyBorder="1"/>
    <xf numFmtId="10" fontId="18" fillId="0" borderId="0" xfId="0" applyNumberFormat="1" applyFont="1" applyAlignment="1">
      <alignment horizontal="center" vertical="center"/>
    </xf>
    <xf numFmtId="22" fontId="0" fillId="0" borderId="0" xfId="0" applyNumberFormat="1"/>
    <xf numFmtId="0" fontId="0" fillId="0" borderId="0" xfId="0"/>
    <xf numFmtId="2" fontId="16" fillId="0" borderId="0" xfId="0" applyNumberFormat="1" applyFont="1" applyAlignment="1">
      <alignment horizontal="center" vertical="center"/>
    </xf>
    <xf numFmtId="14" fontId="0" fillId="0" borderId="0" xfId="0" applyNumberFormat="1"/>
    <xf numFmtId="10" fontId="0" fillId="0" borderId="2" xfId="0" applyNumberFormat="1" applyFill="1" applyBorder="1" applyAlignment="1">
      <alignment horizontal="center" vertical="center"/>
    </xf>
    <xf numFmtId="9" fontId="16" fillId="0" borderId="0" xfId="2" applyFont="1" applyAlignment="1">
      <alignment horizontal="center" vertical="center"/>
    </xf>
    <xf numFmtId="0" fontId="11" fillId="0" borderId="0" xfId="0" applyFont="1" applyAlignment="1">
      <alignment horizontal="center" wrapText="1"/>
    </xf>
    <xf numFmtId="0" fontId="5" fillId="0" borderId="0" xfId="0" applyFont="1" applyAlignment="1">
      <alignment horizontal="center" vertical="center"/>
    </xf>
    <xf numFmtId="165" fontId="0" fillId="0" borderId="0" xfId="0" applyNumberFormat="1"/>
    <xf numFmtId="164" fontId="12" fillId="6" borderId="5" xfId="0" applyNumberFormat="1" applyFont="1" applyFill="1" applyBorder="1" applyAlignment="1">
      <alignment horizontal="center" vertical="center" wrapText="1"/>
    </xf>
    <xf numFmtId="0" fontId="9" fillId="18" borderId="17" xfId="0" applyFont="1" applyFill="1" applyBorder="1" applyAlignment="1">
      <alignment horizontal="center"/>
    </xf>
    <xf numFmtId="0" fontId="11" fillId="0" borderId="32" xfId="0" applyFont="1" applyFill="1" applyBorder="1" applyAlignment="1">
      <alignment horizontal="center" wrapText="1"/>
    </xf>
    <xf numFmtId="0" fontId="13" fillId="34" borderId="33" xfId="0" applyFont="1" applyFill="1" applyBorder="1" applyAlignment="1">
      <alignment horizontal="center" vertical="center" wrapText="1"/>
    </xf>
    <xf numFmtId="0" fontId="13" fillId="35" borderId="34" xfId="0" applyFont="1" applyFill="1" applyBorder="1" applyAlignment="1">
      <alignment horizontal="center" vertical="center" wrapText="1"/>
    </xf>
    <xf numFmtId="0" fontId="13" fillId="36" borderId="35" xfId="0" applyFont="1" applyFill="1" applyBorder="1" applyAlignment="1">
      <alignment horizontal="center" vertical="center" wrapText="1"/>
    </xf>
    <xf numFmtId="0" fontId="21" fillId="0" borderId="2" xfId="0" applyFont="1" applyFill="1" applyBorder="1" applyAlignment="1">
      <alignment vertical="center"/>
    </xf>
    <xf numFmtId="0" fontId="22" fillId="0" borderId="2" xfId="0" applyFont="1" applyFill="1" applyBorder="1" applyAlignment="1">
      <alignment vertical="center"/>
    </xf>
    <xf numFmtId="0" fontId="23" fillId="0" borderId="2" xfId="0" applyFont="1" applyFill="1" applyBorder="1" applyAlignment="1">
      <alignment vertical="center"/>
    </xf>
    <xf numFmtId="0" fontId="24" fillId="0" borderId="2" xfId="0" applyFont="1" applyFill="1" applyBorder="1" applyAlignment="1">
      <alignment vertical="center"/>
    </xf>
    <xf numFmtId="0" fontId="25" fillId="0" borderId="2" xfId="0" applyFont="1" applyFill="1" applyBorder="1" applyAlignment="1">
      <alignment vertical="center"/>
    </xf>
    <xf numFmtId="0" fontId="26" fillId="0" borderId="2" xfId="0" applyFont="1" applyFill="1" applyBorder="1" applyAlignment="1">
      <alignment vertical="center"/>
    </xf>
    <xf numFmtId="0" fontId="27" fillId="0" borderId="2" xfId="0" applyFont="1" applyFill="1" applyBorder="1" applyAlignment="1">
      <alignment vertical="center" wrapText="1"/>
    </xf>
    <xf numFmtId="0" fontId="28" fillId="0" borderId="2" xfId="1" applyFont="1" applyFill="1" applyBorder="1" applyAlignment="1">
      <alignment vertical="center"/>
    </xf>
    <xf numFmtId="0" fontId="29" fillId="0" borderId="2" xfId="0" applyFont="1" applyFill="1" applyBorder="1" applyAlignment="1">
      <alignment vertical="center" wrapText="1"/>
    </xf>
    <xf numFmtId="0" fontId="30" fillId="0" borderId="2" xfId="0" applyFont="1" applyFill="1" applyBorder="1" applyAlignment="1">
      <alignment vertical="center" wrapText="1"/>
    </xf>
    <xf numFmtId="0" fontId="31" fillId="0" borderId="2" xfId="0" applyFont="1" applyFill="1" applyBorder="1" applyAlignment="1">
      <alignment vertical="center" wrapText="1"/>
    </xf>
    <xf numFmtId="0" fontId="0" fillId="0" borderId="0" xfId="0" applyAlignment="1">
      <alignment wrapText="1"/>
    </xf>
  </cellXfs>
  <cellStyles count="3">
    <cellStyle name="Normal" xfId="0" builtinId="0" customBuiltin="1"/>
    <cellStyle name="Hyperlink" xfId="1" builtinId="8" customBuiltin="1"/>
    <cellStyle name="Percent" xfId="2" builtinId="5" customBuiltin="1"/>
  </cellStyles>
  <tableStyles count="0"/>
  <extLst>
    <ext uri="smNativeData">
      <pm:charStyles xmlns:pm="smNativeData" id="1580793637" count="1">
        <pm:charStyle name="Normal" fontId="0" Id="1"/>
      </pm:charStyles>
      <pm:colors xmlns:pm="smNativeData" id="1580793637" count="23">
        <pm:color name="Color 24" rgb="0563C1"/>
        <pm:color name="Color 25" rgb="252525"/>
        <pm:color name="Color 26" rgb="EBEBEB"/>
        <pm:color name="Light Magenta" rgb="FF99CC"/>
        <pm:color name="Color 28" rgb="D6DCE4"/>
        <pm:color name="Color 29" rgb="8497B0"/>
        <pm:color name="Color 30" rgb="333F4F"/>
        <pm:color name="Color 31" rgb="F2F2F2"/>
        <pm:color name="Color 32" rgb="585858"/>
        <pm:color name="Color 33" rgb="305496"/>
        <pm:color name="Color 34" rgb="D9E1F2"/>
        <pm:color name="Color 35" rgb="E1EFD8"/>
        <pm:color name="Color 36" rgb="B4C6E7"/>
        <pm:color name="Color 37" rgb="F8CAAB"/>
        <pm:color name="Color 38" rgb="92D050"/>
        <pm:color name="Color 39" rgb="BFBFBF"/>
        <pm:color name="Color 40" rgb="A5A5A5"/>
        <pm:color name="Color 41" rgb="95B3D7"/>
        <pm:color name="Color 42" rgb="DCE6F1"/>
        <pm:color name="Color 43" rgb="D5D5D5"/>
        <pm:color name="Color 44" rgb="3D3D3D"/>
        <pm:color name="Color 45" rgb="363636"/>
        <pm:color name="Color 46" rgb="4F81BD"/>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pivotCacheDefinition" Target="pivotCache/pivotCacheDefinition1.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anchor="ctr" anchorCtr="1"/>
          <a:lstStyle/>
          <a:p>
            <a:pPr>
              <a:defRPr lang="en-us" sz="1600" b="1" i="0" u="none" strike="noStrike" kern="100">
                <a:solidFill>
                  <a:srgbClr val="000000"/>
                </a:solidFill>
                <a:latin typeface="Calibri Light" charset="0"/>
              </a:defRPr>
            </a:pPr>
            <a:r>
              <a:t>Response Rate (%) </a:t>
            </a:r>
          </a:p>
        </c:rich>
      </c:tx>
      <c:layout/>
      <c:overlay val="0"/>
      <c:spPr>
        <a:noFill/>
        <a:ln w="9525">
          <a:noFill/>
        </a:ln>
      </c:spPr>
    </c:title>
    <c:plotArea>
      <c:layout>
        <c:manualLayout>
          <c:xMode val="edge"/>
          <c:yMode val="edge"/>
          <c:wMode val="factor"/>
          <c:hMode val="factor"/>
          <c:x val="0.085000"/>
          <c:y val="0.185750"/>
          <c:w val="0.899500"/>
          <c:h val="0.596750"/>
        </c:manualLayout>
      </c:layout>
      <c:lineChart>
        <c:grouping val="standard"/>
        <c:ser>
          <c:idx val="0"/>
          <c:order val="0"/>
          <c:tx>
            <c:strRef>
              <c:f>Tracker!$A$3</c:f>
              <c:strCache>
                <c:ptCount val="1"/>
                <c:pt idx="0">
                  <c:v>CSAT - Response Rate (%)</c:v>
                </c:pt>
              </c:strCache>
            </c:strRef>
          </c:tx>
          <c:spPr>
            <a:ln w="19050">
              <a:solidFill>
                <a:srgbClr val="4472C4"/>
              </a:solidFill>
            </a:ln>
          </c:spPr>
          <c:marker>
            <c:symbol val="circle"/>
            <c:size val="5"/>
            <c:spPr>
              <a:solidFill>
                <a:srgbClr val="FFFFFF"/>
              </a:solidFill>
              <a:ln>
                <a:solidFill>
                  <a:srgbClr val="4472C4"/>
                </a:solidFill>
              </a:ln>
            </c:spPr>
          </c:marker>
          <c:dLbls>
            <c:numFmt formatCode="0%" sourceLinked="1"/>
            <c:spPr>
              <a:noFill/>
              <a:ln w="9525">
                <a:noFill/>
              </a:ln>
            </c:spPr>
            <c:txPr>
              <a:bodyPr anchor="ctr" anchorCtr="1"/>
              <a:lstStyle/>
              <a:p>
                <a:pPr>
                  <a:defRPr lang="en-us" sz="800" b="0" i="0" u="none" strike="noStrike">
                    <a:solidFill>
                      <a:srgbClr val="3F3F3F"/>
                    </a:solidFill>
                    <a:latin typeface="Calibri" charset="0"/>
                  </a:defRPr>
                </a:pPr>
              </a:p>
            </c:txPr>
            <c:dLblPos val="t"/>
            <c:showLegendKey val="0"/>
            <c:showVal val="1"/>
            <c:showCatName val="0"/>
            <c:showSerName val="0"/>
            <c:showPercent val="0"/>
            <c:showBubbleSize val="0"/>
            <c:showLeaderLines val="0"/>
          </c:dLbls>
          <c:cat>
            <c:numRef>
              <c:f>Tracker!$B$2:$AV$2</c:f>
              <c:numCache>
                <c:formatCode>D-MMM</c:formatCode>
                <c:ptCount val="47"/>
                <c:pt idx="0">
                  <c:v>43591</c:v>
                </c:pt>
                <c:pt idx="1">
                  <c:v>43592</c:v>
                </c:pt>
                <c:pt idx="2">
                  <c:v>43593</c:v>
                </c:pt>
                <c:pt idx="3">
                  <c:v>43594</c:v>
                </c:pt>
                <c:pt idx="4">
                  <c:v>43595</c:v>
                </c:pt>
                <c:pt idx="5">
                  <c:v>43596</c:v>
                </c:pt>
                <c:pt idx="6">
                  <c:v>43597</c:v>
                </c:pt>
                <c:pt idx="7">
                  <c:v>43598</c:v>
                </c:pt>
                <c:pt idx="8">
                  <c:v>43599</c:v>
                </c:pt>
                <c:pt idx="9">
                  <c:v>43600</c:v>
                </c:pt>
                <c:pt idx="10">
                  <c:v>43601</c:v>
                </c:pt>
                <c:pt idx="11">
                  <c:v>43602</c:v>
                </c:pt>
                <c:pt idx="12">
                  <c:v>43603</c:v>
                </c:pt>
                <c:pt idx="13">
                  <c:v>43604</c:v>
                </c:pt>
                <c:pt idx="14">
                  <c:v>43605</c:v>
                </c:pt>
                <c:pt idx="15">
                  <c:v>43606</c:v>
                </c:pt>
                <c:pt idx="16">
                  <c:v>43607</c:v>
                </c:pt>
                <c:pt idx="17">
                  <c:v>43608</c:v>
                </c:pt>
                <c:pt idx="18">
                  <c:v>43609</c:v>
                </c:pt>
                <c:pt idx="19">
                  <c:v>43610</c:v>
                </c:pt>
                <c:pt idx="20">
                  <c:v>43611</c:v>
                </c:pt>
                <c:pt idx="21">
                  <c:v>43612</c:v>
                </c:pt>
                <c:pt idx="22">
                  <c:v>43613</c:v>
                </c:pt>
                <c:pt idx="23">
                  <c:v>43614</c:v>
                </c:pt>
                <c:pt idx="24">
                  <c:v>43615</c:v>
                </c:pt>
                <c:pt idx="25">
                  <c:v>43616</c:v>
                </c:pt>
                <c:pt idx="26">
                  <c:v>43617</c:v>
                </c:pt>
                <c:pt idx="27">
                  <c:v>43618</c:v>
                </c:pt>
                <c:pt idx="28">
                  <c:v>43619</c:v>
                </c:pt>
                <c:pt idx="29">
                  <c:v>43620</c:v>
                </c:pt>
                <c:pt idx="30">
                  <c:v>43621</c:v>
                </c:pt>
                <c:pt idx="31">
                  <c:v>43622</c:v>
                </c:pt>
                <c:pt idx="32">
                  <c:v>43623</c:v>
                </c:pt>
                <c:pt idx="33">
                  <c:v>43624</c:v>
                </c:pt>
                <c:pt idx="34">
                  <c:v>43625</c:v>
                </c:pt>
                <c:pt idx="35">
                  <c:v>43626</c:v>
                </c:pt>
                <c:pt idx="36">
                  <c:v>43627</c:v>
                </c:pt>
                <c:pt idx="37">
                  <c:v>43636</c:v>
                </c:pt>
                <c:pt idx="38">
                  <c:v>43636</c:v>
                </c:pt>
                <c:pt idx="39">
                  <c:v>43636</c:v>
                </c:pt>
                <c:pt idx="40">
                  <c:v>43636</c:v>
                </c:pt>
                <c:pt idx="41">
                  <c:v>43636</c:v>
                </c:pt>
                <c:pt idx="42">
                  <c:v>43636</c:v>
                </c:pt>
                <c:pt idx="43">
                  <c:v>43636</c:v>
                </c:pt>
                <c:pt idx="44">
                  <c:v>43636</c:v>
                </c:pt>
                <c:pt idx="45">
                  <c:v>43636</c:v>
                </c:pt>
                <c:pt idx="46">
                  <c:v>43636</c:v>
                </c:pt>
              </c:numCache>
            </c:numRef>
          </c:cat>
          <c:val>
            <c:numRef>
              <c:f>Tracker!$B$3:$AV$3</c:f>
              <c:numCache>
                <c:formatCode>0%</c:formatCode>
                <c:ptCount val="47"/>
                <c:pt idx="0">
                  <c:v>0.021277</c:v>
                </c:pt>
                <c:pt idx="1">
                  <c:v>0.031915</c:v>
                </c:pt>
                <c:pt idx="2">
                  <c:v>0.031915</c:v>
                </c:pt>
                <c:pt idx="3">
                  <c:v>0.042553</c:v>
                </c:pt>
                <c:pt idx="4">
                  <c:v>0.053191</c:v>
                </c:pt>
                <c:pt idx="5">
                  <c:v>0.053191</c:v>
                </c:pt>
                <c:pt idx="6">
                  <c:v>0.053191</c:v>
                </c:pt>
                <c:pt idx="7">
                  <c:v>0.063830</c:v>
                </c:pt>
                <c:pt idx="8">
                  <c:v>0.074468</c:v>
                </c:pt>
                <c:pt idx="9">
                  <c:v>0.085106</c:v>
                </c:pt>
                <c:pt idx="10">
                  <c:v>0.095745</c:v>
                </c:pt>
                <c:pt idx="11">
                  <c:v>0.117021</c:v>
                </c:pt>
                <c:pt idx="12">
                  <c:v>0.148936</c:v>
                </c:pt>
                <c:pt idx="13">
                  <c:v>0.148936</c:v>
                </c:pt>
                <c:pt idx="14">
                  <c:v>0.170213</c:v>
                </c:pt>
                <c:pt idx="15">
                  <c:v>0.191489</c:v>
                </c:pt>
                <c:pt idx="16">
                  <c:v>0.244681</c:v>
                </c:pt>
                <c:pt idx="17">
                  <c:v>0.276596</c:v>
                </c:pt>
                <c:pt idx="18">
                  <c:v>0.308511</c:v>
                </c:pt>
                <c:pt idx="19">
                  <c:v>0.308511</c:v>
                </c:pt>
                <c:pt idx="20">
                  <c:v>0.308511</c:v>
                </c:pt>
                <c:pt idx="21">
                  <c:v>0.329787</c:v>
                </c:pt>
                <c:pt idx="22">
                  <c:v>0.393617</c:v>
                </c:pt>
                <c:pt idx="23">
                  <c:v>0.500000</c:v>
                </c:pt>
                <c:pt idx="24">
                  <c:v>0.553191</c:v>
                </c:pt>
                <c:pt idx="25">
                  <c:v>0.585106</c:v>
                </c:pt>
                <c:pt idx="26">
                  <c:v>0.595745</c:v>
                </c:pt>
                <c:pt idx="27">
                  <c:v>0.595745</c:v>
                </c:pt>
                <c:pt idx="28">
                  <c:v>0.606383</c:v>
                </c:pt>
                <c:pt idx="29">
                  <c:v>0.638298</c:v>
                </c:pt>
                <c:pt idx="30">
                  <c:v>0.659574</c:v>
                </c:pt>
                <c:pt idx="31">
                  <c:v>0.670213</c:v>
                </c:pt>
                <c:pt idx="32">
                  <c:v>0.680851</c:v>
                </c:pt>
                <c:pt idx="33">
                  <c:v>0.755319</c:v>
                </c:pt>
                <c:pt idx="34">
                  <c:v>0.755319</c:v>
                </c:pt>
                <c:pt idx="35">
                  <c:v>0.776596</c:v>
                </c:pt>
                <c:pt idx="36">
                  <c:v>0.787234</c:v>
                </c:pt>
                <c:pt idx="37">
                  <c:v>0.797872</c:v>
                </c:pt>
                <c:pt idx="38">
                  <c:v>0.797872</c:v>
                </c:pt>
                <c:pt idx="39">
                  <c:v>0.797872</c:v>
                </c:pt>
                <c:pt idx="40">
                  <c:v>0.797872</c:v>
                </c:pt>
                <c:pt idx="41">
                  <c:v>0.797872</c:v>
                </c:pt>
                <c:pt idx="42">
                  <c:v>0.797872</c:v>
                </c:pt>
                <c:pt idx="43">
                  <c:v>0.797872</c:v>
                </c:pt>
                <c:pt idx="44">
                  <c:v>0.797872</c:v>
                </c:pt>
                <c:pt idx="45">
                  <c:v>0.797872</c:v>
                </c:pt>
                <c:pt idx="46">
                  <c:v>0.797872</c:v>
                </c:pt>
              </c:numCache>
            </c:numRef>
          </c:val>
          <c:smooth val="0"/>
          <c:extLst>
            <c:ext xmlns:sm="smo" uri="smo">
              <sm:meanLine>
                <c:spPr>
                  <a:ln>
                    <a:noFill/>
                  </a:ln>
                </c:spPr>
              </sm:meanLine>
              <sm:minMaxLine>
                <c:spPr>
                  <a:ln>
                    <a:noFill/>
                  </a:ln>
                </c:spPr>
              </sm:minMaxLine>
              <sm:stDevLine>
                <c:spPr>
                  <a:ln>
                    <a:noFill/>
                  </a:ln>
                </c:spPr>
              </sm:stDevLine>
              <sm:trendLine>
                <c:spPr>
                  <a:ln>
                    <a:noFill/>
                  </a:ln>
                </c:spPr>
              </sm:trendLine>
            </c:ext>
          </c:extLst>
        </c:ser>
        <c:dLbls>
          <c:showLegendKey val="0"/>
          <c:showVal val="0"/>
          <c:showCatName val="0"/>
          <c:showSerName val="0"/>
          <c:showPercent val="0"/>
          <c:showBubbleSize val="0"/>
          <c:showLeaderLines val="0"/>
        </c:dLbls>
        <c:marker val="1"/>
        <c:extLst>
          <c:ext xmlns:sm="smo" uri="smo">
            <sm:boxPlot xmlns:sm="smo" val="0"/>
            <sm:turned xmlns:sm="smo" val="0"/>
          </c:ext>
        </c:extLst>
        <c:axId val="10"/>
        <c:axId val="11"/>
      </c:lineChart>
      <c:dateAx>
        <c:axId val="10"/>
        <c:scaling>
          <c:orientation val="minMax"/>
        </c:scaling>
        <c:delete val="0"/>
        <c:axPos val="b"/>
        <c:numFmt formatCode="D\-MMM" sourceLinked="1"/>
        <c:majorTickMark val="out"/>
        <c:minorTickMark val="none"/>
        <c:tickLblPos val="nextTo"/>
        <c:spPr>
          <a:ln w="9525">
            <a:solidFill>
              <a:srgbClr val="D8D8D8"/>
            </a:solidFill>
          </a:ln>
        </c:spPr>
        <c:txPr>
          <a:bodyPr anchor="ctr" anchorCtr="1" rot="4800000"/>
          <a:lstStyle/>
          <a:p>
            <a:pPr>
              <a:defRPr lang="en-us" sz="900" b="0" i="0" u="none" strike="noStrike">
                <a:solidFill>
                  <a:srgbClr val="595959"/>
                </a:solidFill>
                <a:latin typeface="Calibri" charset="0"/>
              </a:defRPr>
            </a:pPr>
          </a:p>
        </c:txPr>
        <c:crossAx val="11"/>
        <c:crosses val="autoZero"/>
        <c:baseTimeUnit val="days"/>
        <c:majorTimeUnit val="days"/>
        <c:minorTimeUnit val="days"/>
      </c:dateAx>
      <c:valAx>
        <c:axId val="11"/>
        <c:scaling>
          <c:orientation val="minMax"/>
          <c:max val="1.000000"/>
        </c:scaling>
        <c:delete val="0"/>
        <c:axPos val="l"/>
        <c:majorGridlines>
          <c:spPr>
            <a:ln w="9525">
              <a:solidFill>
                <a:srgbClr val="D8D8D8"/>
              </a:solidFill>
            </a:ln>
          </c:spPr>
        </c:majorGridlines>
        <c:numFmt formatCode="0%" sourceLinked="1"/>
        <c:majorTickMark val="none"/>
        <c:minorTickMark val="none"/>
        <c:tickLblPos val="nextTo"/>
        <c:spPr>
          <a:ln w="9525">
            <a:noFill/>
          </a:ln>
        </c:spPr>
        <c:txPr>
          <a:bodyPr anchor="ctr" anchorCtr="1" rot="4800000"/>
          <a:lstStyle/>
          <a:p>
            <a:pPr>
              <a:defRPr lang="en-us" sz="900" b="0" i="0" u="none" strike="noStrike">
                <a:solidFill>
                  <a:srgbClr val="595959"/>
                </a:solidFill>
                <a:latin typeface="Calibri" charset="0"/>
              </a:defRPr>
            </a:pPr>
          </a:p>
        </c:txPr>
        <c:crossAx val="10"/>
        <c:crosses val="autoZero"/>
        <c:crossBetween val="between"/>
      </c:valAx>
      <c:spPr>
        <a:pattFill prst="pct5">
          <a:fgClr>
            <a:srgbClr val="F2F2F2"/>
          </a:fgClr>
          <a:bgClr>
            <a:srgbClr val="FFFFFF"/>
          </a:bgClr>
        </a:pattFill>
        <a:ln w="9525">
          <a:noFill/>
        </a:ln>
      </c:spPr>
    </c:plotArea>
    <c:legend>
      <c:legendPos val="b"/>
      <c:layout>
        <c:manualLayout>
          <c:xMode val="edge"/>
          <c:yMode val="edge"/>
          <c:wMode val="factor"/>
          <c:hMode val="factor"/>
          <c:x val="0.347750"/>
          <c:y val="0.927250"/>
          <c:w val="0.318000"/>
          <c:h val="0.062750"/>
        </c:manualLayout>
      </c:layout>
      <c:overlay val="0"/>
      <c:spPr>
        <a:noFill/>
        <a:ln w="9525">
          <a:noFill/>
        </a:ln>
      </c:spPr>
      <c:txPr>
        <a:bodyPr/>
        <a:lstStyle/>
        <a:p>
          <a:pPr>
            <a:defRPr lang="en-us" sz="900" b="0" i="0" u="none" strike="noStrike">
              <a:solidFill>
                <a:srgbClr val="595959"/>
              </a:solidFill>
              <a:latin typeface="Calibri" charset="0"/>
            </a:defRPr>
          </a:pPr>
        </a:p>
      </c:txPr>
    </c:legend>
    <c:plotVisOnly val="1"/>
    <c:dispBlanksAs val="gap"/>
  </c:chart>
  <c:spPr>
    <a:solidFill>
      <a:srgbClr val="FFFFFF"/>
    </a:solidFill>
    <a:ln w="9525">
      <a:solidFill>
        <a:srgbClr val="000000"/>
      </a:solidFill>
    </a:ln>
  </c:spPr>
  <c:txPr>
    <a:bodyPr anchor="t" rot="0"/>
    <a:lstStyle/>
    <a:p>
      <a:pPr>
        <a:defRPr lang="en-us" sz="1000" b="0" i="0" u="none" strike="noStrike" kern="100">
          <a:solidFill>
            <a:srgbClr val="000000"/>
          </a:solidFill>
          <a:latin typeface="Calibri" charset="0"/>
        </a:defRPr>
      </a:pPr>
    </a:p>
  </c:txPr>
  <c:extLst>
    <c:ext xmlns:sm="smo" uri="smo">
      <sm:colorScheme xmlns:sm="smo" id="1580793637" val="15"/>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anchor="ctr" anchorCtr="1"/>
          <a:lstStyle/>
          <a:p>
            <a:pPr>
              <a:defRPr lang="en-us" sz="1600" b="1" i="0" u="none" strike="noStrike" kern="100">
                <a:solidFill>
                  <a:srgbClr val="000000"/>
                </a:solidFill>
                <a:latin typeface="Calibri Light" charset="0"/>
              </a:defRPr>
            </a:pPr>
            <a:r>
              <a:t>Satisfaction (%)</a:t>
            </a:r>
          </a:p>
        </c:rich>
      </c:tx>
      <c:layout/>
      <c:overlay val="0"/>
      <c:spPr>
        <a:noFill/>
        <a:ln w="9525">
          <a:noFill/>
        </a:ln>
      </c:spPr>
    </c:title>
    <c:plotArea>
      <c:layout>
        <c:manualLayout>
          <c:xMode val="edge"/>
          <c:yMode val="edge"/>
          <c:wMode val="factor"/>
          <c:hMode val="factor"/>
          <c:x val="0.051250"/>
          <c:y val="0.167250"/>
          <c:w val="0.944250"/>
          <c:h val="0.636250"/>
        </c:manualLayout>
      </c:layout>
      <c:lineChart>
        <c:grouping val="standard"/>
        <c:ser>
          <c:idx val="0"/>
          <c:order val="0"/>
          <c:tx>
            <c:strRef>
              <c:f>Tracker!$A$8</c:f>
              <c:strCache>
                <c:ptCount val="1"/>
                <c:pt idx="0">
                  <c:v>CSAT % (Overall)</c:v>
                </c:pt>
              </c:strCache>
            </c:strRef>
          </c:tx>
          <c:spPr>
            <a:ln w="19050">
              <a:solidFill>
                <a:srgbClr val="AFABAB"/>
              </a:solidFill>
            </a:ln>
          </c:spPr>
          <c:marker>
            <c:symbol val="circle"/>
            <c:size val="5"/>
            <c:spPr>
              <a:solidFill>
                <a:srgbClr val="FFFFFF"/>
              </a:solidFill>
              <a:ln>
                <a:solidFill>
                  <a:srgbClr val="AFABAB"/>
                </a:solidFill>
              </a:ln>
            </c:spPr>
          </c:marker>
          <c:dLbls>
            <c:numFmt formatCode="0.00%" sourceLinked="1"/>
            <c:spPr>
              <a:noFill/>
              <a:ln w="9525">
                <a:noFill/>
              </a:ln>
            </c:spPr>
            <c:txPr>
              <a:bodyPr anchor="ctr" anchorCtr="1"/>
              <a:lstStyle/>
              <a:p>
                <a:pPr>
                  <a:defRPr lang="en-us" sz="800" b="0" i="0" u="none" strike="noStrike">
                    <a:solidFill>
                      <a:srgbClr val="3F3F3F"/>
                    </a:solidFill>
                    <a:latin typeface="Calibri" charset="0"/>
                  </a:defRPr>
                </a:pPr>
              </a:p>
            </c:txPr>
            <c:dLblPos val="t"/>
            <c:showLegendKey val="0"/>
            <c:showVal val="1"/>
            <c:showCatName val="0"/>
            <c:showSerName val="0"/>
            <c:showPercent val="0"/>
            <c:showBubbleSize val="0"/>
            <c:showLeaderLines val="0"/>
          </c:dLbls>
          <c:cat>
            <c:numRef>
              <c:f>Tracker!$B$7:$AM$7</c:f>
              <c:numCache>
                <c:formatCode>D-MMM</c:formatCode>
                <c:ptCount val="38"/>
                <c:pt idx="0">
                  <c:v>43591</c:v>
                </c:pt>
                <c:pt idx="1">
                  <c:v>43592</c:v>
                </c:pt>
                <c:pt idx="2">
                  <c:v>43593</c:v>
                </c:pt>
                <c:pt idx="3">
                  <c:v>43594</c:v>
                </c:pt>
                <c:pt idx="4">
                  <c:v>43595</c:v>
                </c:pt>
                <c:pt idx="5">
                  <c:v>43596</c:v>
                </c:pt>
                <c:pt idx="6">
                  <c:v>43597</c:v>
                </c:pt>
                <c:pt idx="7">
                  <c:v>43598</c:v>
                </c:pt>
                <c:pt idx="8">
                  <c:v>43599</c:v>
                </c:pt>
                <c:pt idx="9">
                  <c:v>43600</c:v>
                </c:pt>
                <c:pt idx="10">
                  <c:v>43601</c:v>
                </c:pt>
                <c:pt idx="11">
                  <c:v>43602</c:v>
                </c:pt>
                <c:pt idx="12">
                  <c:v>43603</c:v>
                </c:pt>
                <c:pt idx="13">
                  <c:v>43604</c:v>
                </c:pt>
                <c:pt idx="14">
                  <c:v>43605</c:v>
                </c:pt>
                <c:pt idx="15">
                  <c:v>43606</c:v>
                </c:pt>
                <c:pt idx="16">
                  <c:v>43607</c:v>
                </c:pt>
                <c:pt idx="17">
                  <c:v>43608</c:v>
                </c:pt>
                <c:pt idx="18">
                  <c:v>43609</c:v>
                </c:pt>
                <c:pt idx="19">
                  <c:v>43610</c:v>
                </c:pt>
                <c:pt idx="20">
                  <c:v>43611</c:v>
                </c:pt>
                <c:pt idx="21">
                  <c:v>43612</c:v>
                </c:pt>
                <c:pt idx="22">
                  <c:v>43613</c:v>
                </c:pt>
                <c:pt idx="23">
                  <c:v>43614</c:v>
                </c:pt>
                <c:pt idx="24">
                  <c:v>43615</c:v>
                </c:pt>
                <c:pt idx="25">
                  <c:v>43616</c:v>
                </c:pt>
                <c:pt idx="26">
                  <c:v>43617</c:v>
                </c:pt>
                <c:pt idx="27">
                  <c:v>43618</c:v>
                </c:pt>
                <c:pt idx="28">
                  <c:v>43619</c:v>
                </c:pt>
                <c:pt idx="29">
                  <c:v>43620</c:v>
                </c:pt>
                <c:pt idx="30">
                  <c:v>43621</c:v>
                </c:pt>
                <c:pt idx="31">
                  <c:v>43622</c:v>
                </c:pt>
                <c:pt idx="32">
                  <c:v>43623</c:v>
                </c:pt>
                <c:pt idx="33">
                  <c:v>43624</c:v>
                </c:pt>
                <c:pt idx="34">
                  <c:v>43625</c:v>
                </c:pt>
                <c:pt idx="35">
                  <c:v>43626</c:v>
                </c:pt>
                <c:pt idx="36">
                  <c:v>43627</c:v>
                </c:pt>
                <c:pt idx="37">
                  <c:v>43636</c:v>
                </c:pt>
              </c:numCache>
            </c:numRef>
          </c:cat>
          <c:val>
            <c:numRef>
              <c:f>Tracker!$B$8:$AM$8</c:f>
              <c:numCache>
                <c:formatCode>0%</c:formatCode>
                <c:ptCount val="38"/>
                <c:pt idx="0">
                  <c:v>1</c:v>
                </c:pt>
                <c:pt idx="1">
                  <c:v>1</c:v>
                </c:pt>
                <c:pt idx="2">
                  <c:v>1</c:v>
                </c:pt>
                <c:pt idx="3">
                  <c:v>1</c:v>
                </c:pt>
                <c:pt idx="4">
                  <c:v>1</c:v>
                </c:pt>
                <c:pt idx="5">
                  <c:v>1</c:v>
                </c:pt>
                <c:pt idx="6">
                  <c:v>1</c:v>
                </c:pt>
                <c:pt idx="7">
                  <c:v>1</c:v>
                </c:pt>
                <c:pt idx="8">
                  <c:v>1</c:v>
                </c:pt>
                <c:pt idx="9">
                  <c:v>1</c:v>
                </c:pt>
                <c:pt idx="10">
                  <c:v>1</c:v>
                </c:pt>
                <c:pt idx="11">
                  <c:v>0.909100</c:v>
                </c:pt>
                <c:pt idx="12">
                  <c:v>0.928600</c:v>
                </c:pt>
                <c:pt idx="13">
                  <c:v>0.928600</c:v>
                </c:pt>
                <c:pt idx="14">
                  <c:v>0.937500</c:v>
                </c:pt>
                <c:pt idx="15">
                  <c:v>0.888889</c:v>
                </c:pt>
                <c:pt idx="16">
                  <c:v>0.913043</c:v>
                </c:pt>
                <c:pt idx="17" formatCode="0.00%">
                  <c:v>0.961538</c:v>
                </c:pt>
                <c:pt idx="18" formatCode="0.00%">
                  <c:v>0.965500</c:v>
                </c:pt>
                <c:pt idx="19" formatCode="0.00%">
                  <c:v>0.965500</c:v>
                </c:pt>
                <c:pt idx="20" formatCode="0.00%">
                  <c:v>0.965500</c:v>
                </c:pt>
                <c:pt idx="21" formatCode="0.00%">
                  <c:v>0.935484</c:v>
                </c:pt>
                <c:pt idx="22" formatCode="0.00%">
                  <c:v>0.945946</c:v>
                </c:pt>
                <c:pt idx="23" formatCode="0.00%">
                  <c:v>0.918400</c:v>
                </c:pt>
                <c:pt idx="24" formatCode="0.00%">
                  <c:v>0.980769</c:v>
                </c:pt>
                <c:pt idx="25" formatCode="0.00%">
                  <c:v>0.981818</c:v>
                </c:pt>
                <c:pt idx="26" formatCode="0.00%">
                  <c:v>0.982143</c:v>
                </c:pt>
                <c:pt idx="27" formatCode="0.00%">
                  <c:v>0.982143</c:v>
                </c:pt>
                <c:pt idx="28" formatCode="0.00%">
                  <c:v>0.982456</c:v>
                </c:pt>
                <c:pt idx="29" formatCode="0.00%">
                  <c:v>0.966102</c:v>
                </c:pt>
                <c:pt idx="30" formatCode="0.00%">
                  <c:v>0.967213</c:v>
                </c:pt>
                <c:pt idx="31">
                  <c:v>0.967200</c:v>
                </c:pt>
                <c:pt idx="32" formatCode="0.00%">
                  <c:v>0.968254</c:v>
                </c:pt>
                <c:pt idx="33" formatCode="0.00%">
                  <c:v>0.971800</c:v>
                </c:pt>
                <c:pt idx="34" formatCode="0.00%">
                  <c:v>0.971800</c:v>
                </c:pt>
                <c:pt idx="35" formatCode="0.00%">
                  <c:v>0.972603</c:v>
                </c:pt>
                <c:pt idx="36" formatCode="0.00%">
                  <c:v>0.972973</c:v>
                </c:pt>
                <c:pt idx="37" formatCode="0.00%">
                  <c:v>0.973333</c:v>
                </c:pt>
              </c:numCache>
            </c:numRef>
          </c:val>
          <c:smooth val="0"/>
          <c:extLst>
            <c:ext xmlns:sm="smo" uri="smo">
              <sm:meanLine>
                <c:spPr>
                  <a:ln>
                    <a:noFill/>
                  </a:ln>
                </c:spPr>
              </sm:meanLine>
              <sm:minMaxLine>
                <c:spPr>
                  <a:ln>
                    <a:noFill/>
                  </a:ln>
                </c:spPr>
              </sm:minMaxLine>
              <sm:stDevLine>
                <c:spPr>
                  <a:ln>
                    <a:noFill/>
                  </a:ln>
                </c:spPr>
              </sm:stDevLine>
              <sm:trendLine>
                <c:spPr>
                  <a:ln>
                    <a:noFill/>
                  </a:ln>
                </c:spPr>
              </sm:trendLine>
            </c:ext>
          </c:extLst>
        </c:ser>
        <c:ser>
          <c:idx val="1"/>
          <c:order val="1"/>
          <c:tx>
            <c:strRef>
              <c:f>Tracker!$A$9</c:f>
              <c:strCache>
                <c:ptCount val="1"/>
                <c:pt idx="0">
                  <c:v>CSAT % (Code Quality)</c:v>
                </c:pt>
              </c:strCache>
            </c:strRef>
          </c:tx>
          <c:spPr>
            <a:ln w="19050">
              <a:solidFill>
                <a:srgbClr val="FFC000"/>
              </a:solidFill>
            </a:ln>
          </c:spPr>
          <c:marker>
            <c:symbol val="circle"/>
            <c:size val="5"/>
            <c:spPr>
              <a:solidFill>
                <a:srgbClr val="FFFFFF"/>
              </a:solidFill>
              <a:ln>
                <a:solidFill>
                  <a:srgbClr val="FFC000"/>
                </a:solidFill>
              </a:ln>
            </c:spPr>
          </c:marker>
          <c:dLbls>
            <c:numFmt formatCode="0.00%" sourceLinked="1"/>
            <c:spPr>
              <a:noFill/>
              <a:ln w="9525">
                <a:noFill/>
              </a:ln>
            </c:spPr>
            <c:txPr>
              <a:bodyPr anchor="ctr" anchorCtr="1"/>
              <a:lstStyle/>
              <a:p>
                <a:pPr>
                  <a:defRPr lang="en-us" sz="800" b="0" i="0" u="none" strike="noStrike">
                    <a:solidFill>
                      <a:srgbClr val="3F3F3F"/>
                    </a:solidFill>
                    <a:latin typeface="Calibri" charset="0"/>
                  </a:defRPr>
                </a:pPr>
              </a:p>
            </c:txPr>
            <c:dLblPos val="b"/>
            <c:showLegendKey val="0"/>
            <c:showVal val="1"/>
            <c:showCatName val="0"/>
            <c:showSerName val="0"/>
            <c:showPercent val="0"/>
            <c:showBubbleSize val="0"/>
            <c:showLeaderLines val="0"/>
          </c:dLbls>
          <c:cat>
            <c:numRef>
              <c:f>Tracker!$B$7:$AM$7</c:f>
              <c:numCache>
                <c:formatCode>D-MMM</c:formatCode>
                <c:ptCount val="38"/>
                <c:pt idx="0">
                  <c:v>43591</c:v>
                </c:pt>
                <c:pt idx="1">
                  <c:v>43592</c:v>
                </c:pt>
                <c:pt idx="2">
                  <c:v>43593</c:v>
                </c:pt>
                <c:pt idx="3">
                  <c:v>43594</c:v>
                </c:pt>
                <c:pt idx="4">
                  <c:v>43595</c:v>
                </c:pt>
                <c:pt idx="5">
                  <c:v>43596</c:v>
                </c:pt>
                <c:pt idx="6">
                  <c:v>43597</c:v>
                </c:pt>
                <c:pt idx="7">
                  <c:v>43598</c:v>
                </c:pt>
                <c:pt idx="8">
                  <c:v>43599</c:v>
                </c:pt>
                <c:pt idx="9">
                  <c:v>43600</c:v>
                </c:pt>
                <c:pt idx="10">
                  <c:v>43601</c:v>
                </c:pt>
                <c:pt idx="11">
                  <c:v>43602</c:v>
                </c:pt>
                <c:pt idx="12">
                  <c:v>43603</c:v>
                </c:pt>
                <c:pt idx="13">
                  <c:v>43604</c:v>
                </c:pt>
                <c:pt idx="14">
                  <c:v>43605</c:v>
                </c:pt>
                <c:pt idx="15">
                  <c:v>43606</c:v>
                </c:pt>
                <c:pt idx="16">
                  <c:v>43607</c:v>
                </c:pt>
                <c:pt idx="17">
                  <c:v>43608</c:v>
                </c:pt>
                <c:pt idx="18">
                  <c:v>43609</c:v>
                </c:pt>
                <c:pt idx="19">
                  <c:v>43610</c:v>
                </c:pt>
                <c:pt idx="20">
                  <c:v>43611</c:v>
                </c:pt>
                <c:pt idx="21">
                  <c:v>43612</c:v>
                </c:pt>
                <c:pt idx="22">
                  <c:v>43613</c:v>
                </c:pt>
                <c:pt idx="23">
                  <c:v>43614</c:v>
                </c:pt>
                <c:pt idx="24">
                  <c:v>43615</c:v>
                </c:pt>
                <c:pt idx="25">
                  <c:v>43616</c:v>
                </c:pt>
                <c:pt idx="26">
                  <c:v>43617</c:v>
                </c:pt>
                <c:pt idx="27">
                  <c:v>43618</c:v>
                </c:pt>
                <c:pt idx="28">
                  <c:v>43619</c:v>
                </c:pt>
                <c:pt idx="29">
                  <c:v>43620</c:v>
                </c:pt>
                <c:pt idx="30">
                  <c:v>43621</c:v>
                </c:pt>
                <c:pt idx="31">
                  <c:v>43622</c:v>
                </c:pt>
                <c:pt idx="32">
                  <c:v>43623</c:v>
                </c:pt>
                <c:pt idx="33">
                  <c:v>43624</c:v>
                </c:pt>
                <c:pt idx="34">
                  <c:v>43625</c:v>
                </c:pt>
                <c:pt idx="35">
                  <c:v>43626</c:v>
                </c:pt>
                <c:pt idx="36">
                  <c:v>43627</c:v>
                </c:pt>
                <c:pt idx="37">
                  <c:v>43636</c:v>
                </c:pt>
              </c:numCache>
            </c:numRef>
          </c:cat>
          <c:val>
            <c:numRef>
              <c:f>Tracker!$B$9:$AM$9</c:f>
              <c:numCache>
                <c:formatCode>0%</c:formatCode>
                <c:ptCount val="38"/>
                <c:pt idx="0">
                  <c:v>1</c:v>
                </c:pt>
                <c:pt idx="1">
                  <c:v>1</c:v>
                </c:pt>
                <c:pt idx="2">
                  <c:v>1</c:v>
                </c:pt>
                <c:pt idx="3">
                  <c:v>1</c:v>
                </c:pt>
                <c:pt idx="4">
                  <c:v>1</c:v>
                </c:pt>
                <c:pt idx="5">
                  <c:v>1</c:v>
                </c:pt>
                <c:pt idx="6">
                  <c:v>1</c:v>
                </c:pt>
                <c:pt idx="7">
                  <c:v>1</c:v>
                </c:pt>
                <c:pt idx="8">
                  <c:v>1</c:v>
                </c:pt>
                <c:pt idx="9">
                  <c:v>1</c:v>
                </c:pt>
                <c:pt idx="10">
                  <c:v>1</c:v>
                </c:pt>
                <c:pt idx="11">
                  <c:v>0.800000</c:v>
                </c:pt>
                <c:pt idx="12">
                  <c:v>0.846200</c:v>
                </c:pt>
                <c:pt idx="13">
                  <c:v>0.846200</c:v>
                </c:pt>
                <c:pt idx="14">
                  <c:v>0.866700</c:v>
                </c:pt>
                <c:pt idx="15">
                  <c:v>0.875000</c:v>
                </c:pt>
                <c:pt idx="16">
                  <c:v>0.850000</c:v>
                </c:pt>
                <c:pt idx="17" formatCode="0.00%">
                  <c:v>0.750000</c:v>
                </c:pt>
                <c:pt idx="18" formatCode="0.00%">
                  <c:v>0.769200</c:v>
                </c:pt>
                <c:pt idx="19" formatCode="0.00%">
                  <c:v>0.769200</c:v>
                </c:pt>
                <c:pt idx="20" formatCode="0.00%">
                  <c:v>0.769200</c:v>
                </c:pt>
                <c:pt idx="21" formatCode="0.00%">
                  <c:v>0.777778</c:v>
                </c:pt>
                <c:pt idx="22" formatCode="0.00%">
                  <c:v>0.741935</c:v>
                </c:pt>
                <c:pt idx="23" formatCode="0.00%">
                  <c:v>0.789500</c:v>
                </c:pt>
                <c:pt idx="24" formatCode="0.00%">
                  <c:v>0.800000</c:v>
                </c:pt>
                <c:pt idx="25" formatCode="0.00%">
                  <c:v>0.809524</c:v>
                </c:pt>
                <c:pt idx="26" formatCode="0.00%">
                  <c:v>0.813953</c:v>
                </c:pt>
                <c:pt idx="27" formatCode="0.00%">
                  <c:v>0.813953</c:v>
                </c:pt>
                <c:pt idx="28" formatCode="0.00%">
                  <c:v>0.818182</c:v>
                </c:pt>
                <c:pt idx="29" formatCode="0.00%">
                  <c:v>0.800000</c:v>
                </c:pt>
                <c:pt idx="30" formatCode="0.00%">
                  <c:v>0.791667</c:v>
                </c:pt>
                <c:pt idx="31" formatCode="0.00%">
                  <c:v>0.791667</c:v>
                </c:pt>
                <c:pt idx="32" formatCode="0.00%">
                  <c:v>0.800000</c:v>
                </c:pt>
                <c:pt idx="33" formatCode="0.00%">
                  <c:v>0.781800</c:v>
                </c:pt>
                <c:pt idx="34" formatCode="0.00%">
                  <c:v>0.781800</c:v>
                </c:pt>
                <c:pt idx="35" formatCode="0.00%">
                  <c:v>0.800000</c:v>
                </c:pt>
                <c:pt idx="36" formatCode="0.00%">
                  <c:v>0.803571</c:v>
                </c:pt>
                <c:pt idx="37" formatCode="0.00%">
                  <c:v>0.807018</c:v>
                </c:pt>
              </c:numCache>
            </c:numRef>
          </c:val>
          <c:smooth val="0"/>
          <c:extLst>
            <c:ext xmlns:sm="smo" uri="smo">
              <sm:meanLine>
                <c:spPr>
                  <a:ln>
                    <a:noFill/>
                  </a:ln>
                </c:spPr>
              </sm:meanLine>
              <sm:minMaxLine>
                <c:spPr>
                  <a:ln>
                    <a:noFill/>
                  </a:ln>
                </c:spPr>
              </sm:minMaxLine>
              <sm:stDevLine>
                <c:spPr>
                  <a:ln>
                    <a:noFill/>
                  </a:ln>
                </c:spPr>
              </sm:stDevLine>
              <sm:trendLine>
                <c:spPr>
                  <a:ln>
                    <a:noFill/>
                  </a:ln>
                </c:spPr>
              </sm:trendLine>
            </c:ext>
          </c:extLst>
        </c:ser>
        <c:ser>
          <c:idx val="2"/>
          <c:order val="2"/>
          <c:tx>
            <c:strRef>
              <c:f>Tracker!$A$10</c:f>
              <c:strCache>
                <c:ptCount val="1"/>
                <c:pt idx="0">
                  <c:v>CSAT % (Wtd.)</c:v>
                </c:pt>
              </c:strCache>
            </c:strRef>
          </c:tx>
          <c:spPr>
            <a:ln w="19050">
              <a:solidFill>
                <a:srgbClr val="4472C4"/>
              </a:solidFill>
            </a:ln>
          </c:spPr>
          <c:marker>
            <c:symbol val="circle"/>
            <c:size val="6"/>
            <c:spPr>
              <a:solidFill>
                <a:srgbClr val="FFFFFF"/>
              </a:solidFill>
              <a:ln>
                <a:solidFill>
                  <a:srgbClr val="4472C4"/>
                </a:solidFill>
              </a:ln>
            </c:spPr>
          </c:marker>
          <c:dLbls>
            <c:numFmt formatCode="0.00%" sourceLinked="1"/>
            <c:spPr>
              <a:noFill/>
              <a:ln w="9525">
                <a:noFill/>
              </a:ln>
            </c:spPr>
            <c:txPr>
              <a:bodyPr anchor="ctr" anchorCtr="1"/>
              <a:lstStyle/>
              <a:p>
                <a:pPr>
                  <a:defRPr lang="en-us" sz="800" b="0" i="0" u="none" strike="noStrike">
                    <a:solidFill>
                      <a:srgbClr val="4472C4"/>
                    </a:solidFill>
                    <a:latin typeface="Calibri" charset="0"/>
                  </a:defRPr>
                </a:pPr>
              </a:p>
            </c:txPr>
            <c:dLblPos val="b"/>
            <c:showLegendKey val="0"/>
            <c:showVal val="1"/>
            <c:showCatName val="0"/>
            <c:showSerName val="0"/>
            <c:showPercent val="0"/>
            <c:showBubbleSize val="0"/>
            <c:showLeaderLines val="0"/>
          </c:dLbls>
          <c:cat>
            <c:numRef>
              <c:f>Tracker!$B$7:$AM$7</c:f>
              <c:numCache>
                <c:formatCode>D-MMM</c:formatCode>
                <c:ptCount val="38"/>
                <c:pt idx="0">
                  <c:v>43591</c:v>
                </c:pt>
                <c:pt idx="1">
                  <c:v>43592</c:v>
                </c:pt>
                <c:pt idx="2">
                  <c:v>43593</c:v>
                </c:pt>
                <c:pt idx="3">
                  <c:v>43594</c:v>
                </c:pt>
                <c:pt idx="4">
                  <c:v>43595</c:v>
                </c:pt>
                <c:pt idx="5">
                  <c:v>43596</c:v>
                </c:pt>
                <c:pt idx="6">
                  <c:v>43597</c:v>
                </c:pt>
                <c:pt idx="7">
                  <c:v>43598</c:v>
                </c:pt>
                <c:pt idx="8">
                  <c:v>43599</c:v>
                </c:pt>
                <c:pt idx="9">
                  <c:v>43600</c:v>
                </c:pt>
                <c:pt idx="10">
                  <c:v>43601</c:v>
                </c:pt>
                <c:pt idx="11">
                  <c:v>43602</c:v>
                </c:pt>
                <c:pt idx="12">
                  <c:v>43603</c:v>
                </c:pt>
                <c:pt idx="13">
                  <c:v>43604</c:v>
                </c:pt>
                <c:pt idx="14">
                  <c:v>43605</c:v>
                </c:pt>
                <c:pt idx="15">
                  <c:v>43606</c:v>
                </c:pt>
                <c:pt idx="16">
                  <c:v>43607</c:v>
                </c:pt>
                <c:pt idx="17">
                  <c:v>43608</c:v>
                </c:pt>
                <c:pt idx="18">
                  <c:v>43609</c:v>
                </c:pt>
                <c:pt idx="19">
                  <c:v>43610</c:v>
                </c:pt>
                <c:pt idx="20">
                  <c:v>43611</c:v>
                </c:pt>
                <c:pt idx="21">
                  <c:v>43612</c:v>
                </c:pt>
                <c:pt idx="22">
                  <c:v>43613</c:v>
                </c:pt>
                <c:pt idx="23">
                  <c:v>43614</c:v>
                </c:pt>
                <c:pt idx="24">
                  <c:v>43615</c:v>
                </c:pt>
                <c:pt idx="25">
                  <c:v>43616</c:v>
                </c:pt>
                <c:pt idx="26">
                  <c:v>43617</c:v>
                </c:pt>
                <c:pt idx="27">
                  <c:v>43618</c:v>
                </c:pt>
                <c:pt idx="28">
                  <c:v>43619</c:v>
                </c:pt>
                <c:pt idx="29">
                  <c:v>43620</c:v>
                </c:pt>
                <c:pt idx="30">
                  <c:v>43621</c:v>
                </c:pt>
                <c:pt idx="31">
                  <c:v>43622</c:v>
                </c:pt>
                <c:pt idx="32">
                  <c:v>43623</c:v>
                </c:pt>
                <c:pt idx="33">
                  <c:v>43624</c:v>
                </c:pt>
                <c:pt idx="34">
                  <c:v>43625</c:v>
                </c:pt>
                <c:pt idx="35">
                  <c:v>43626</c:v>
                </c:pt>
                <c:pt idx="36">
                  <c:v>43627</c:v>
                </c:pt>
                <c:pt idx="37">
                  <c:v>43636</c:v>
                </c:pt>
              </c:numCache>
            </c:numRef>
          </c:cat>
          <c:val>
            <c:numRef>
              <c:f>Tracker!$B$10:$AM$10</c:f>
              <c:numCache>
                <c:formatCode>0%</c:formatCode>
                <c:ptCount val="38"/>
                <c:pt idx="0">
                  <c:v>1</c:v>
                </c:pt>
                <c:pt idx="1">
                  <c:v>1</c:v>
                </c:pt>
                <c:pt idx="2">
                  <c:v>1</c:v>
                </c:pt>
                <c:pt idx="3">
                  <c:v>1</c:v>
                </c:pt>
                <c:pt idx="4">
                  <c:v>1</c:v>
                </c:pt>
                <c:pt idx="5">
                  <c:v>1</c:v>
                </c:pt>
                <c:pt idx="6">
                  <c:v>1</c:v>
                </c:pt>
                <c:pt idx="7">
                  <c:v>1</c:v>
                </c:pt>
                <c:pt idx="8">
                  <c:v>1</c:v>
                </c:pt>
                <c:pt idx="9">
                  <c:v>1</c:v>
                </c:pt>
                <c:pt idx="10">
                  <c:v>1</c:v>
                </c:pt>
                <c:pt idx="11">
                  <c:v>0.882400</c:v>
                </c:pt>
                <c:pt idx="12">
                  <c:v>0.906300</c:v>
                </c:pt>
                <c:pt idx="13">
                  <c:v>0.906300</c:v>
                </c:pt>
                <c:pt idx="14">
                  <c:v>0.915500</c:v>
                </c:pt>
                <c:pt idx="15">
                  <c:v>0.922078</c:v>
                </c:pt>
                <c:pt idx="16">
                  <c:v>0.940600</c:v>
                </c:pt>
                <c:pt idx="17" formatCode="0.00%">
                  <c:v>0.948498</c:v>
                </c:pt>
                <c:pt idx="18" formatCode="0.00%">
                  <c:v>0.954000</c:v>
                </c:pt>
                <c:pt idx="19" formatCode="0.00%">
                  <c:v>0.954000</c:v>
                </c:pt>
                <c:pt idx="20" formatCode="0.00%">
                  <c:v>0.954000</c:v>
                </c:pt>
                <c:pt idx="21" formatCode="0.00%">
                  <c:v>0.941392</c:v>
                </c:pt>
                <c:pt idx="22" formatCode="0.00%">
                  <c:v>0.951662</c:v>
                </c:pt>
                <c:pt idx="23" formatCode="0.00%">
                  <c:v>0.954000</c:v>
                </c:pt>
                <c:pt idx="24" formatCode="0.00%">
                  <c:v>0.973856</c:v>
                </c:pt>
                <c:pt idx="25" formatCode="0.00%">
                  <c:v>0.975758</c:v>
                </c:pt>
                <c:pt idx="26" formatCode="0.00%">
                  <c:v>0.976654</c:v>
                </c:pt>
                <c:pt idx="27" formatCode="0.00%">
                  <c:v>0.976654</c:v>
                </c:pt>
                <c:pt idx="28" formatCode="0.00%">
                  <c:v>0.977695</c:v>
                </c:pt>
                <c:pt idx="29" formatCode="0.00%">
                  <c:v>0.957295</c:v>
                </c:pt>
                <c:pt idx="30" formatCode="0.00%">
                  <c:v>0.958478</c:v>
                </c:pt>
                <c:pt idx="31" formatCode="0.00%">
                  <c:v>0.958478</c:v>
                </c:pt>
                <c:pt idx="32" formatCode="0.00%">
                  <c:v>0.960133</c:v>
                </c:pt>
                <c:pt idx="33" formatCode="0.00%">
                  <c:v>0.965600</c:v>
                </c:pt>
                <c:pt idx="34" formatCode="0.00%">
                  <c:v>0.965600</c:v>
                </c:pt>
                <c:pt idx="35" formatCode="0.00%">
                  <c:v>0.966197</c:v>
                </c:pt>
                <c:pt idx="36" formatCode="0.00%">
                  <c:v>0.966387</c:v>
                </c:pt>
                <c:pt idx="37" formatCode="0.00%">
                  <c:v>0.966942</c:v>
                </c:pt>
              </c:numCache>
            </c:numRef>
          </c:val>
          <c:smooth val="0"/>
          <c:extLst>
            <c:ext xmlns:sm="smo" uri="smo">
              <sm:meanLine>
                <c:spPr>
                  <a:ln>
                    <a:noFill/>
                  </a:ln>
                </c:spPr>
              </sm:meanLine>
              <sm:minMaxLine>
                <c:spPr>
                  <a:ln>
                    <a:noFill/>
                  </a:ln>
                </c:spPr>
              </sm:minMaxLine>
              <sm:stDevLine>
                <c:spPr>
                  <a:ln>
                    <a:noFill/>
                  </a:ln>
                </c:spPr>
              </sm:stDevLine>
              <sm:trendLine>
                <c:spPr>
                  <a:ln>
                    <a:noFill/>
                  </a:ln>
                </c:spPr>
              </sm:trendLine>
            </c:ext>
          </c:extLst>
        </c:ser>
        <c:dLbls>
          <c:showLegendKey val="0"/>
          <c:showVal val="0"/>
          <c:showCatName val="0"/>
          <c:showSerName val="0"/>
          <c:showPercent val="0"/>
          <c:showBubbleSize val="0"/>
          <c:showLeaderLines val="0"/>
        </c:dLbls>
        <c:marker val="1"/>
        <c:extLst>
          <c:ext xmlns:sm="smo" uri="smo">
            <sm:boxPlot xmlns:sm="smo" val="0"/>
            <sm:turned xmlns:sm="smo" val="0"/>
          </c:ext>
        </c:extLst>
        <c:axId val="10"/>
        <c:axId val="11"/>
      </c:lineChart>
      <c:dateAx>
        <c:axId val="10"/>
        <c:scaling>
          <c:orientation val="minMax"/>
        </c:scaling>
        <c:delete val="0"/>
        <c:axPos val="b"/>
        <c:numFmt formatCode="D\-MMM" sourceLinked="1"/>
        <c:majorTickMark val="out"/>
        <c:minorTickMark val="none"/>
        <c:tickLblPos val="nextTo"/>
        <c:spPr>
          <a:ln w="9525">
            <a:solidFill>
              <a:srgbClr val="D8D8D8"/>
            </a:solidFill>
          </a:ln>
        </c:spPr>
        <c:txPr>
          <a:bodyPr anchor="ctr" anchorCtr="1" rot="4800000"/>
          <a:lstStyle/>
          <a:p>
            <a:pPr>
              <a:defRPr lang="en-us" sz="900" b="0" i="0" u="none" strike="noStrike">
                <a:solidFill>
                  <a:srgbClr val="595959"/>
                </a:solidFill>
                <a:latin typeface="Calibri" charset="0"/>
              </a:defRPr>
            </a:pPr>
          </a:p>
        </c:txPr>
        <c:crossAx val="11"/>
        <c:crosses val="autoZero"/>
        <c:baseTimeUnit val="days"/>
        <c:majorTimeUnit val="days"/>
        <c:minorTimeUnit val="days"/>
      </c:dateAx>
      <c:valAx>
        <c:axId val="11"/>
        <c:scaling>
          <c:orientation val="minMax"/>
          <c:max val="1.000000"/>
        </c:scaling>
        <c:delete val="0"/>
        <c:axPos val="l"/>
        <c:majorGridlines>
          <c:spPr>
            <a:ln w="9525">
              <a:solidFill>
                <a:srgbClr val="D8D8D8"/>
              </a:solidFill>
            </a:ln>
          </c:spPr>
        </c:majorGridlines>
        <c:numFmt formatCode="0%" sourceLinked="0"/>
        <c:majorTickMark val="none"/>
        <c:minorTickMark val="none"/>
        <c:tickLblPos val="nextTo"/>
        <c:spPr>
          <a:ln w="9525">
            <a:noFill/>
          </a:ln>
        </c:spPr>
        <c:txPr>
          <a:bodyPr anchor="ctr" anchorCtr="1" rot="4800000"/>
          <a:lstStyle/>
          <a:p>
            <a:pPr>
              <a:defRPr lang="en-us" sz="900" b="0" i="0" u="none" strike="noStrike">
                <a:solidFill>
                  <a:srgbClr val="595959"/>
                </a:solidFill>
                <a:latin typeface="Calibri" charset="0"/>
              </a:defRPr>
            </a:pPr>
          </a:p>
        </c:txPr>
        <c:crossAx val="10"/>
        <c:crosses val="autoZero"/>
        <c:crossBetween val="between"/>
      </c:valAx>
      <c:spPr>
        <a:pattFill prst="pct5">
          <a:fgClr>
            <a:srgbClr val="F2F2F2"/>
          </a:fgClr>
          <a:bgClr>
            <a:srgbClr val="FFFFFF"/>
          </a:bgClr>
        </a:pattFill>
        <a:ln w="9525">
          <a:noFill/>
        </a:ln>
      </c:spPr>
    </c:plotArea>
    <c:legend>
      <c:legendPos val="b"/>
      <c:layout>
        <c:manualLayout>
          <c:xMode val="edge"/>
          <c:yMode val="edge"/>
          <c:wMode val="factor"/>
          <c:hMode val="factor"/>
          <c:x val="0.119500"/>
          <c:y val="0.919750"/>
          <c:w val="0.880250"/>
          <c:h val="0.080000"/>
        </c:manualLayout>
      </c:layout>
      <c:overlay val="0"/>
      <c:spPr>
        <a:noFill/>
        <a:ln w="9525">
          <a:noFill/>
        </a:ln>
      </c:spPr>
      <c:txPr>
        <a:bodyPr numCol="3"/>
        <a:lstStyle/>
        <a:p>
          <a:pPr>
            <a:defRPr lang="en-us" sz="900" b="0" i="0" u="none" strike="noStrike">
              <a:solidFill>
                <a:srgbClr val="595959"/>
              </a:solidFill>
              <a:latin typeface="Calibri" charset="0"/>
            </a:defRPr>
          </a:pPr>
        </a:p>
      </c:txPr>
    </c:legend>
    <c:plotVisOnly val="1"/>
    <c:dispBlanksAs val="gap"/>
  </c:chart>
  <c:spPr>
    <a:solidFill>
      <a:srgbClr val="FFFFFF"/>
    </a:solidFill>
    <a:ln w="9525">
      <a:solidFill>
        <a:srgbClr val="000000"/>
      </a:solidFill>
    </a:ln>
  </c:spPr>
  <c:txPr>
    <a:bodyPr anchor="t" rot="0"/>
    <a:lstStyle/>
    <a:p>
      <a:pPr>
        <a:defRPr lang="en-us" sz="1000" b="0" i="0" u="none" strike="noStrike" kern="100">
          <a:solidFill>
            <a:srgbClr val="000000"/>
          </a:solidFill>
          <a:latin typeface="Calibri" charset="0"/>
        </a:defRPr>
      </a:pPr>
    </a:p>
  </c:txPr>
  <c:extLst>
    <c:ext xmlns:sm="smo" uri="smo">
      <sm:colorScheme xmlns:sm="smo" id="1580793637" val="15"/>
    </c:ext>
  </c:extLst>
</c:chartSpace>
</file>

<file path=xl/drawings/_rels/drawing1.xml.rels><?xml version="1.0" encoding="UTF-8" standalone="yes" ?>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66675</xdr:colOff>
      <xdr:row>14</xdr:row>
      <xdr:rowOff>142875</xdr:rowOff>
    </xdr:from>
    <xdr:to>
      <xdr:col>16</xdr:col>
      <xdr:colOff>1047115</xdr:colOff>
      <xdr:row>32</xdr:row>
      <xdr:rowOff>38100</xdr:rowOff>
    </xdr:to>
    <xdr:grpSp>
      <xdr:nvGrpSpPr>
        <xdr:cNvPr id="2" name="Group 1"/>
        <xdr:cNvGrpSpPr>
          <a:extLst>
            <a:ext uri="smNativeData">
              <pm:smNativeData xmlns:pm="smNativeData" val="SMDATA_5_Jf84XhMAAAAlAAAAAQAAAI8BAAAAkAAAAEgAAACQAAAASAAAAAAAAAAAAAAAAAAAABcAAAAUAAAAAAAAAAAAAAD/fwAA/38AAAAAAAAJAAAABAAAACAAAAAMAAAAEAAAAAAAAAAAAAAAAAAAAAAAAAAhAAAAMAAAACwAAAAOAAAAAQAAAOwCIwAgAAAAEAAAAMcAOAIpAgAAghEAAHBjAAADFQAAAAAAAA=="/>
            </a:ext>
          </a:extLst>
        </xdr:cNvGrpSpPr>
      </xdr:nvGrpSpPr>
      <xdr:grpSpPr>
        <a:xfrm>
          <a:off x="351155" y="2846070"/>
          <a:ext cx="16164560" cy="3415665"/>
          <a:chOff x="351155" y="2846070"/>
          <a:chExt cx="16164560" cy="3415665"/>
        </a:xfrm>
      </xdr:grpSpPr>
      <xdr:graphicFrame macro="">
        <xdr:nvGraphicFramePr>
          <xdr:cNvPr id="3" name="Chart 2"/>
          <xdr:cNvGraphicFramePr/>
        </xdr:nvGraphicFramePr>
        <xdr:xfrm>
          <a:off x="359410" y="2840355"/>
          <a:ext cx="7011035" cy="345948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xdr:cNvGraphicFramePr/>
        </xdr:nvGraphicFramePr>
        <xdr:xfrm>
          <a:off x="7619365" y="2839720"/>
          <a:ext cx="7370445" cy="3449955"/>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wsDr>
</file>

<file path=xl/pivotCache/_rels/pivotCacheDefinition1.xml.rels><?xml version="1.0" encoding="UTF-8" standalone="yes" ?>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4" refreshedVersion="4" minRefreshableVersion="3" recordCount="28">
  <cacheSource type="worksheet">
    <worksheetSource ref="A1:AC28" sheet="CSAT Responses_Mar'2019"/>
  </cacheSource>
  <cacheFields count="29">
    <cacheField name="BUName" numFmtId="0">
      <sharedItems count="3">
        <s v="HTS"/>
        <s v="Payer"/>
        <s v="Provider"/>
      </sharedItems>
    </cacheField>
    <cacheField name="CustomerName" numFmtId="0">
      <sharedItems count="10">
        <s v="3M"/>
        <s v="AETNA"/>
        <s v="Optum Insight"/>
        <s v="Aliera Healthcare Inc."/>
        <s v="APPRISS HEALTH"/>
        <s v="Aris Global"/>
        <s v="BCBS AL"/>
        <s v="CHANGE HEALTHCARE"/>
        <s v="Community Health Systems, Inc."/>
        <s v="Connecture Inc"/>
      </sharedItems>
    </cacheField>
    <cacheField name="Project Name" numFmtId="0">
      <sharedItems count="28">
        <s v="3M - 360 Encompass support"/>
        <s v="AETNA - Application Support"/>
        <s v="AETNA - BA"/>
        <s v="AETNA - BI - Sales Effectiveness"/>
        <s v="AETNA - DataMart QA"/>
        <s v="AETNA - Digital Transformation"/>
        <s v="AETNA - QA"/>
        <s v="AETNA - Service Now"/>
        <s v="AIM - DT Payor"/>
        <s v="ALIERA - Business Transformation"/>
        <s v="ALIERA - Overall"/>
        <s v="ALIERA - HealthRules Implementation"/>
        <s v="ALIERA - Portal Development"/>
        <s v="APPRISS HEALTH - QA"/>
        <s v="ARIS GLOBAL"/>
        <s v="BCBS AL"/>
        <s v="CHC - PACE"/>
        <s v="CHC - RCS"/>
        <s v="CHC - Relay Health Migration"/>
        <s v="CHC - ROS"/>
        <s v="CHC - RCM Advisory Team Staffing"/>
        <s v="CHS - (Overall)"/>
        <s v="CHS - HL7 Integration Support"/>
        <s v="CHS - SharePoint Administrator"/>
        <s v="CNXR - Overall"/>
        <s v="CNXR - Connecture"/>
        <s v="BENEFITFOCUS - Polaris - Artemis"/>
        <s v="BENEFITFOCUS - UHG Prod Support - Triton"/>
      </sharedItems>
    </cacheField>
    <cacheField name="Ownership Level" numFmtId="0">
      <sharedItems count="4">
        <s v="emids Managed"/>
        <s v="Client Managed"/>
        <s v="Co Managed"/>
        <s v=" emids Managed"/>
      </sharedItems>
    </cacheField>
    <cacheField name="Survey Type" numFmtId="0">
      <sharedItems containsBlank="1" count="2">
        <m/>
        <s v="Co Managed"/>
      </sharedItems>
    </cacheField>
    <cacheField name="Survey Link" numFmtId="0">
      <sharedItems containsBlank="1" count="2">
        <m/>
        <s v="https://www.surveymonkey.com/r/emidsSurvey"/>
      </sharedItems>
    </cacheField>
    <cacheField name="Project Manager" numFmtId="0">
      <sharedItems containsBlank="1" count="18">
        <s v=""/>
        <s v="Harish Gandikote Manjunath"/>
        <s v="Radhika Gupta"/>
        <s v="Akhil Shukla"/>
        <s v="Swanu Pathalil Thomas"/>
        <s v="Irfan Ahmed Dalwale"/>
        <s v="Jayesh Vijay Sanyashiv"/>
        <m/>
        <s v="Jayesh Vijay Sanyashiv, Paramita Bhattacharya"/>
        <s v="Rashmi Ganesh"/>
        <s v="Deepti Mallenahalli Prahalad"/>
        <s v="Steve Wilkins"/>
        <s v="Naveen Mohan"/>
        <s v="Michael James Walters "/>
        <s v="Praveen Basavaraj"/>
        <s v="Ravi Shankar Ghosh"/>
        <s v="Madhura Veeraiah, Saravana Sridharan Kumar"/>
        <s v="Madhura Veeraiah"/>
      </sharedItems>
    </cacheField>
    <cacheField name="GPM" numFmtId="0">
      <sharedItems containsBlank="1" count="9">
        <s v=""/>
        <s v="Harish Gandikote Manjunath"/>
        <s v="Pavan Vasudevan"/>
        <s v="Pradeep Kumar Mullur Ramakrishna"/>
        <m/>
        <s v="Vinay Pal"/>
        <s v="Praveen Basavaraj"/>
        <s v="Arnab Roy Chowdhury"/>
        <s v="Somya Jaiswal"/>
      </sharedItems>
    </cacheField>
    <cacheField name="DeliveryManager" numFmtId="0">
      <sharedItems containsBlank="1" count="12">
        <s v="Vishal Pillai"/>
        <s v="Venkateswaran Vagulabaranan"/>
        <s v="Hariprasad Reddy Elavarthi"/>
        <s v="Krishnaprasad Balasundaram"/>
        <s v="Vinitha Shama Rao"/>
        <s v="Jayesh Vijay Sanyashiv"/>
        <m/>
        <s v="Vinay Pal"/>
        <s v="Pramodh Rachakatla"/>
        <s v="Steve Wilkins"/>
        <s v="Michael James Walters "/>
        <s v="Somya Jaiswal"/>
      </sharedItems>
    </cacheField>
    <cacheField name="OPM" numFmtId="0">
      <sharedItems containsBlank="1" count="8">
        <s v="Shanthi Narra"/>
        <s v="Akash Swain"/>
        <s v=""/>
        <m/>
        <s v="Vijay Rajan"/>
        <s v="Ayyappa Ponnambalam"/>
        <s v="Michael James Walters "/>
        <s v="Praveen Basavaraj"/>
      </sharedItems>
    </cacheField>
    <cacheField name="Account Manager" numFmtId="0">
      <sharedItems count="7">
        <s v="Jerry JR Buchanan"/>
        <s v="Sunil Kumar"/>
        <s v="Vinitha Shama Rao"/>
        <s v="Chiraag Shah"/>
        <s v="Michael James Walters "/>
        <s v="Armand Morrison"/>
        <s v="Kshitij Shah"/>
      </sharedItems>
    </cacheField>
    <cacheField name="Delivery Partner" numFmtId="0">
      <sharedItems count="5">
        <s v="Vishal Pillai"/>
        <s v="Venkateswaran Vagulabaranan"/>
        <s v="Nidhish Sadashiv Shetty"/>
        <s v="Gurpreet Vohra"/>
        <s v="Steve Wilkins"/>
      </sharedItems>
    </cacheField>
    <cacheField name="BUHead" numFmtId="0">
      <sharedItems count="3">
        <s v="Kumar Kolin"/>
        <s v="Praveen Soti"/>
        <s v="Tim McMullen"/>
      </sharedItems>
    </cacheField>
    <cacheField name="CLIENT MANAGER NAME_x000a_(CSAT SPOC)" numFmtId="0">
      <sharedItems count="26">
        <s v=" Keith Fleming"/>
        <s v="Meeran Mohideen"/>
        <s v="Howard Stein"/>
        <s v="Rohit Kumar"/>
        <s v="Khadar Shaik"/>
        <s v="Fred Sinyak"/>
        <s v="Jayachandrakumar Velanki"/>
        <s v="Sridhar Potabattula"/>
        <s v="Gunjan Sheth "/>
        <s v="Shantanu Paul"/>
        <s v="Avro Deb"/>
        <s v="Nour Elmerse"/>
        <s v="Rajaram Rao"/>
        <s v="1. Jim McCay_x000a_2. Becky Patterson"/>
        <s v="Pranav Joshipura"/>
        <s v="1. Williams, Steve _x000a_2. Baker, Loren"/>
        <s v="Dave Genovese"/>
        <s v="Jayson Aguirre"/>
        <s v="Carmen Sessoms"/>
        <s v="Gowri Muthumalai"/>
        <s v="Joey Manansala"/>
        <s v="Richard Moulton"/>
        <s v="Robert Bates"/>
        <s v="CY Song"/>
        <s v="Vishal Gandhi"/>
        <s v="Pavan kopparthi"/>
      </sharedItems>
    </cacheField>
    <cacheField name="CLIENT MANAGER ROLE /_x000a_ DESIGNATION" numFmtId="0">
      <sharedItems containsBlank="1" count="25">
        <s v="Software Development Project Manager"/>
        <s v="Director, AHM Operations"/>
        <s v="Sr. Director, Product Management"/>
        <s v="Exec Director, Aetna Business"/>
        <s v="Director, AHM Data Mart"/>
        <s v="Sr Director, Head AHM Digital"/>
        <s v="Director Quality Mgmt"/>
        <s v="Director, Aetna Infrastructure"/>
        <m/>
        <s v="COO"/>
        <s v="Program Director"/>
        <s v="Director, Platform Engineering"/>
        <s v="1. Unit Manager&#10;2. Business Owner"/>
        <s v="Director, Product Engineering"/>
        <s v="IT Managers"/>
        <s v="VP of RCM Services"/>
        <s v="Director IT Ops"/>
        <s v="AVP, Prod Management"/>
        <s v="Vice President, Information Systems"/>
        <s v="Sr. Director, IS — Interoperability, Patient Engagement, Public Health Reporting &amp; P2"/>
        <s v="Manager, Enterprise Business Intelligence &amp; Data Warehousing IS Shared Services"/>
        <s v="President of Commercial Software Services"/>
        <s v="VP, Engineering"/>
        <s v="Director"/>
        <s v="Director of Software Engineering"/>
      </sharedItems>
    </cacheField>
    <cacheField name="Client Respondent email id" numFmtId="0">
      <sharedItems count="26">
        <s v=" kfleming@mmm.com"/>
        <s v="MMohideen@activehealth.com"/>
        <s v="HStein@activehealth.net"/>
        <s v="KumarR@Aetna.com"/>
        <s v="KhadarShaik@Aetna.com"/>
        <s v="SinyakF@Aetna.com"/>
        <s v="JVelanki@activehealth.net"/>
        <s v="PotabattulaS@Aetna.com"/>
        <s v="gunjan.sheth@optum.com"/>
        <s v="spaul@alierahealthcare.com"/>
        <s v="adeb@alierahealthcare.com"/>
        <s v="nelmerse@apprisshealth.com"/>
        <s v="Rajaram.Rao@arisglobal.com"/>
        <s v="1. jmccay@bcbsal.org&#10;2. rpatterson@bcbsal.org"/>
        <s v="pjoshipura@changehealthcare.com"/>
        <s v="1. StWilliams@changehealthcare.com&#10;2. LBaker@changehealthcare.com"/>
        <s v="dave.genovese@changehealthcare.com"/>
        <s v="jaguirre@changehealthcare.com"/>
        <s v="carmen.sessoms@changehealthcare.com"/>
        <s v="Gowri_Muthumalai@chs.net "/>
        <s v="Joey_Manansala@chs.net "/>
        <s v="richard_moulton@chs.net"/>
        <s v="rbates@benefitfocus.com"/>
        <s v="cysong@connecture.com"/>
        <s v="vgandhi@benefitfocus.com"/>
        <s v="pkopparthi@benefitfocus.com"/>
      </sharedItems>
    </cacheField>
    <cacheField name="# of Respondents" numFmtId="0">
      <sharedItems containsSemiMixedTypes="0" containsString="0" containsNumber="1" containsInteger="1" count="2">
        <n v="1"/>
        <n v="2"/>
      </sharedItems>
    </cacheField>
    <cacheField name="CSAT Request Sent (Y/N)" numFmtId="0">
      <sharedItems containsBlank="1" count="2">
        <m/>
        <s v="Y"/>
      </sharedItems>
    </cacheField>
    <cacheField name="# Requests sent" numFmtId="0">
      <sharedItems containsString="0" containsBlank="1" containsNumber="1" containsInteger="1" count="2">
        <m/>
        <n v="1"/>
      </sharedItems>
    </cacheField>
    <cacheField name="# Feedbacks Received" numFmtId="0">
      <sharedItems containsNonDate="0" containsString="0" containsBlank="1" count="1">
        <m/>
      </sharedItems>
    </cacheField>
    <cacheField name="# Feedbacks Shared with Team" numFmtId="0">
      <sharedItems containsNonDate="0" containsString="0" containsBlank="1" count="1">
        <m/>
      </sharedItems>
    </cacheField>
    <cacheField name="Satisfied Response (Overall)" numFmtId="0">
      <sharedItems containsString="0" containsBlank="1" containsNumber="1" containsInteger="1" count="2">
        <m/>
        <n v="1"/>
      </sharedItems>
    </cacheField>
    <cacheField name="Code Quality Applicability" numFmtId="0">
      <sharedItems containsString="0" containsBlank="1" containsNumber="1" containsInteger="1" count="2">
        <m/>
        <n v="1"/>
      </sharedItems>
    </cacheField>
    <cacheField name="Satisfied Response (Code Quality)" numFmtId="0">
      <sharedItems containsString="0" containsBlank="1" containsNumber="1" containsInteger="1" count="2">
        <m/>
        <n v="1"/>
      </sharedItems>
    </cacheField>
    <cacheField name="Remarks" numFmtId="0">
      <sharedItems containsNonDate="0" containsString="0" containsBlank="1" count="1">
        <m/>
      </sharedItems>
    </cacheField>
    <cacheField name="AC" numFmtId="0">
      <sharedItems containsNonDate="0" containsString="0" containsBlank="1" count="1">
        <m/>
      </sharedItems>
    </cacheField>
    <cacheField name="Wtg" numFmtId="0">
      <sharedItems containsNonDate="0" containsString="0" containsBlank="1" count="1">
        <m/>
      </sharedItems>
    </cacheField>
    <cacheField name="Tot Wtg" numFmtId="0">
      <sharedItems containsNonDate="0" containsString="0" containsBlank="1" count="1">
        <m/>
      </sharedItems>
    </cacheField>
    <cacheField name="Sat.Wtg" numFmtId="0">
      <sharedItems containsString="0" containsBlank="1" containsNumber="1" containsInteger="1" count="2">
        <n v="0"/>
        <m/>
      </sharedItems>
    </cacheField>
  </cacheFields>
</pivotCacheDefinition>
</file>

<file path=xl/pivotCache/pivotCacheRecords1.xml><?xml version="1.0" encoding="utf-8"?>
<pivotCacheRecords xmlns="http://schemas.openxmlformats.org/spreadsheetml/2006/main" xmlns:r="http://schemas.openxmlformats.org/officeDocument/2006/relationships" count="28">
  <r>
    <x v="0"/>
    <x v="0"/>
    <x v="0"/>
    <x v="0"/>
    <x v="0"/>
    <x v="0"/>
    <x v="0"/>
    <x v="0"/>
    <x v="0"/>
    <x v="0"/>
    <x v="0"/>
    <x v="0"/>
    <x v="0"/>
    <x v="0"/>
    <x v="0"/>
    <x v="0"/>
    <x v="0"/>
    <x v="0"/>
    <x v="0"/>
    <x v="0"/>
    <x v="0"/>
    <x v="0"/>
    <x v="0"/>
    <x v="0"/>
    <x v="0"/>
    <x v="0"/>
    <x v="0"/>
    <x v="0"/>
    <x v="0"/>
  </r>
  <r>
    <x v="1"/>
    <x v="1"/>
    <x v="1"/>
    <x v="1"/>
    <x v="0"/>
    <x v="0"/>
    <x v="1"/>
    <x v="1"/>
    <x v="1"/>
    <x v="1"/>
    <x v="1"/>
    <x v="1"/>
    <x v="1"/>
    <x v="1"/>
    <x v="1"/>
    <x v="1"/>
    <x v="0"/>
    <x v="0"/>
    <x v="0"/>
    <x v="0"/>
    <x v="0"/>
    <x v="0"/>
    <x v="0"/>
    <x v="0"/>
    <x v="0"/>
    <x v="0"/>
    <x v="0"/>
    <x v="0"/>
    <x v="0"/>
  </r>
  <r>
    <x v="1"/>
    <x v="1"/>
    <x v="2"/>
    <x v="2"/>
    <x v="0"/>
    <x v="0"/>
    <x v="0"/>
    <x v="1"/>
    <x v="1"/>
    <x v="1"/>
    <x v="1"/>
    <x v="1"/>
    <x v="1"/>
    <x v="2"/>
    <x v="2"/>
    <x v="2"/>
    <x v="0"/>
    <x v="0"/>
    <x v="0"/>
    <x v="0"/>
    <x v="0"/>
    <x v="0"/>
    <x v="0"/>
    <x v="0"/>
    <x v="0"/>
    <x v="0"/>
    <x v="0"/>
    <x v="0"/>
    <x v="0"/>
  </r>
  <r>
    <x v="1"/>
    <x v="1"/>
    <x v="3"/>
    <x v="2"/>
    <x v="0"/>
    <x v="0"/>
    <x v="2"/>
    <x v="0"/>
    <x v="2"/>
    <x v="1"/>
    <x v="1"/>
    <x v="2"/>
    <x v="1"/>
    <x v="3"/>
    <x v="3"/>
    <x v="3"/>
    <x v="0"/>
    <x v="0"/>
    <x v="0"/>
    <x v="0"/>
    <x v="0"/>
    <x v="0"/>
    <x v="0"/>
    <x v="0"/>
    <x v="0"/>
    <x v="0"/>
    <x v="0"/>
    <x v="0"/>
    <x v="0"/>
  </r>
  <r>
    <x v="1"/>
    <x v="1"/>
    <x v="4"/>
    <x v="2"/>
    <x v="0"/>
    <x v="0"/>
    <x v="3"/>
    <x v="2"/>
    <x v="3"/>
    <x v="1"/>
    <x v="1"/>
    <x v="1"/>
    <x v="1"/>
    <x v="4"/>
    <x v="4"/>
    <x v="4"/>
    <x v="0"/>
    <x v="0"/>
    <x v="0"/>
    <x v="0"/>
    <x v="0"/>
    <x v="0"/>
    <x v="0"/>
    <x v="0"/>
    <x v="0"/>
    <x v="0"/>
    <x v="0"/>
    <x v="0"/>
    <x v="0"/>
  </r>
  <r>
    <x v="1"/>
    <x v="1"/>
    <x v="5"/>
    <x v="2"/>
    <x v="0"/>
    <x v="0"/>
    <x v="4"/>
    <x v="1"/>
    <x v="1"/>
    <x v="1"/>
    <x v="1"/>
    <x v="1"/>
    <x v="1"/>
    <x v="5"/>
    <x v="5"/>
    <x v="5"/>
    <x v="0"/>
    <x v="0"/>
    <x v="0"/>
    <x v="0"/>
    <x v="0"/>
    <x v="0"/>
    <x v="0"/>
    <x v="0"/>
    <x v="0"/>
    <x v="0"/>
    <x v="0"/>
    <x v="0"/>
    <x v="0"/>
  </r>
  <r>
    <x v="1"/>
    <x v="1"/>
    <x v="6"/>
    <x v="2"/>
    <x v="0"/>
    <x v="0"/>
    <x v="3"/>
    <x v="2"/>
    <x v="3"/>
    <x v="1"/>
    <x v="1"/>
    <x v="1"/>
    <x v="1"/>
    <x v="6"/>
    <x v="6"/>
    <x v="6"/>
    <x v="0"/>
    <x v="0"/>
    <x v="0"/>
    <x v="0"/>
    <x v="0"/>
    <x v="0"/>
    <x v="0"/>
    <x v="0"/>
    <x v="0"/>
    <x v="0"/>
    <x v="0"/>
    <x v="0"/>
    <x v="0"/>
  </r>
  <r>
    <x v="1"/>
    <x v="1"/>
    <x v="7"/>
    <x v="2"/>
    <x v="0"/>
    <x v="0"/>
    <x v="1"/>
    <x v="1"/>
    <x v="1"/>
    <x v="1"/>
    <x v="1"/>
    <x v="1"/>
    <x v="1"/>
    <x v="7"/>
    <x v="7"/>
    <x v="7"/>
    <x v="0"/>
    <x v="0"/>
    <x v="0"/>
    <x v="0"/>
    <x v="0"/>
    <x v="0"/>
    <x v="0"/>
    <x v="0"/>
    <x v="0"/>
    <x v="0"/>
    <x v="0"/>
    <x v="0"/>
    <x v="0"/>
  </r>
  <r>
    <x v="0"/>
    <x v="2"/>
    <x v="8"/>
    <x v="2"/>
    <x v="1"/>
    <x v="1"/>
    <x v="5"/>
    <x v="3"/>
    <x v="4"/>
    <x v="2"/>
    <x v="2"/>
    <x v="0"/>
    <x v="0"/>
    <x v="8"/>
    <x v="8"/>
    <x v="8"/>
    <x v="0"/>
    <x v="1"/>
    <x v="1"/>
    <x v="0"/>
    <x v="0"/>
    <x v="0"/>
    <x v="0"/>
    <x v="0"/>
    <x v="0"/>
    <x v="0"/>
    <x v="0"/>
    <x v="0"/>
    <x v="0"/>
  </r>
  <r>
    <x v="1"/>
    <x v="3"/>
    <x v="9"/>
    <x v="0"/>
    <x v="0"/>
    <x v="0"/>
    <x v="6"/>
    <x v="0"/>
    <x v="5"/>
    <x v="2"/>
    <x v="3"/>
    <x v="0"/>
    <x v="1"/>
    <x v="9"/>
    <x v="8"/>
    <x v="9"/>
    <x v="0"/>
    <x v="0"/>
    <x v="0"/>
    <x v="0"/>
    <x v="0"/>
    <x v="0"/>
    <x v="0"/>
    <x v="0"/>
    <x v="0"/>
    <x v="0"/>
    <x v="0"/>
    <x v="0"/>
    <x v="0"/>
  </r>
  <r>
    <x v="1"/>
    <x v="3"/>
    <x v="10"/>
    <x v="0"/>
    <x v="0"/>
    <x v="0"/>
    <x v="7"/>
    <x v="4"/>
    <x v="6"/>
    <x v="3"/>
    <x v="3"/>
    <x v="0"/>
    <x v="1"/>
    <x v="9"/>
    <x v="9"/>
    <x v="9"/>
    <x v="0"/>
    <x v="0"/>
    <x v="0"/>
    <x v="0"/>
    <x v="0"/>
    <x v="0"/>
    <x v="0"/>
    <x v="0"/>
    <x v="0"/>
    <x v="0"/>
    <x v="0"/>
    <x v="0"/>
    <x v="1"/>
  </r>
  <r>
    <x v="1"/>
    <x v="3"/>
    <x v="11"/>
    <x v="0"/>
    <x v="0"/>
    <x v="0"/>
    <x v="8"/>
    <x v="5"/>
    <x v="7"/>
    <x v="4"/>
    <x v="3"/>
    <x v="0"/>
    <x v="1"/>
    <x v="9"/>
    <x v="9"/>
    <x v="9"/>
    <x v="0"/>
    <x v="0"/>
    <x v="0"/>
    <x v="0"/>
    <x v="0"/>
    <x v="0"/>
    <x v="0"/>
    <x v="0"/>
    <x v="0"/>
    <x v="0"/>
    <x v="0"/>
    <x v="0"/>
    <x v="0"/>
  </r>
  <r>
    <x v="1"/>
    <x v="3"/>
    <x v="12"/>
    <x v="0"/>
    <x v="0"/>
    <x v="0"/>
    <x v="9"/>
    <x v="5"/>
    <x v="4"/>
    <x v="4"/>
    <x v="3"/>
    <x v="0"/>
    <x v="1"/>
    <x v="10"/>
    <x v="10"/>
    <x v="10"/>
    <x v="0"/>
    <x v="0"/>
    <x v="0"/>
    <x v="0"/>
    <x v="0"/>
    <x v="0"/>
    <x v="0"/>
    <x v="0"/>
    <x v="0"/>
    <x v="0"/>
    <x v="0"/>
    <x v="0"/>
    <x v="0"/>
  </r>
  <r>
    <x v="0"/>
    <x v="4"/>
    <x v="13"/>
    <x v="3"/>
    <x v="0"/>
    <x v="0"/>
    <x v="3"/>
    <x v="2"/>
    <x v="3"/>
    <x v="3"/>
    <x v="0"/>
    <x v="3"/>
    <x v="0"/>
    <x v="11"/>
    <x v="8"/>
    <x v="11"/>
    <x v="0"/>
    <x v="1"/>
    <x v="0"/>
    <x v="0"/>
    <x v="0"/>
    <x v="1"/>
    <x v="1"/>
    <x v="1"/>
    <x v="0"/>
    <x v="0"/>
    <x v="0"/>
    <x v="0"/>
    <x v="1"/>
  </r>
  <r>
    <x v="1"/>
    <x v="5"/>
    <x v="14"/>
    <x v="1"/>
    <x v="0"/>
    <x v="0"/>
    <x v="10"/>
    <x v="0"/>
    <x v="8"/>
    <x v="2"/>
    <x v="1"/>
    <x v="1"/>
    <x v="1"/>
    <x v="12"/>
    <x v="11"/>
    <x v="12"/>
    <x v="0"/>
    <x v="0"/>
    <x v="0"/>
    <x v="0"/>
    <x v="0"/>
    <x v="0"/>
    <x v="0"/>
    <x v="0"/>
    <x v="0"/>
    <x v="0"/>
    <x v="0"/>
    <x v="0"/>
    <x v="0"/>
  </r>
  <r>
    <x v="1"/>
    <x v="6"/>
    <x v="15"/>
    <x v="2"/>
    <x v="0"/>
    <x v="0"/>
    <x v="11"/>
    <x v="0"/>
    <x v="9"/>
    <x v="5"/>
    <x v="3"/>
    <x v="4"/>
    <x v="1"/>
    <x v="13"/>
    <x v="12"/>
    <x v="13"/>
    <x v="1"/>
    <x v="0"/>
    <x v="0"/>
    <x v="0"/>
    <x v="0"/>
    <x v="0"/>
    <x v="0"/>
    <x v="0"/>
    <x v="0"/>
    <x v="0"/>
    <x v="0"/>
    <x v="0"/>
    <x v="0"/>
  </r>
  <r>
    <x v="0"/>
    <x v="7"/>
    <x v="16"/>
    <x v="1"/>
    <x v="0"/>
    <x v="0"/>
    <x v="12"/>
    <x v="3"/>
    <x v="4"/>
    <x v="6"/>
    <x v="4"/>
    <x v="0"/>
    <x v="0"/>
    <x v="14"/>
    <x v="13"/>
    <x v="14"/>
    <x v="0"/>
    <x v="0"/>
    <x v="0"/>
    <x v="0"/>
    <x v="0"/>
    <x v="0"/>
    <x v="0"/>
    <x v="0"/>
    <x v="0"/>
    <x v="0"/>
    <x v="0"/>
    <x v="0"/>
    <x v="0"/>
  </r>
  <r>
    <x v="0"/>
    <x v="7"/>
    <x v="17"/>
    <x v="1"/>
    <x v="0"/>
    <x v="0"/>
    <x v="13"/>
    <x v="0"/>
    <x v="10"/>
    <x v="6"/>
    <x v="4"/>
    <x v="0"/>
    <x v="0"/>
    <x v="15"/>
    <x v="14"/>
    <x v="15"/>
    <x v="1"/>
    <x v="0"/>
    <x v="0"/>
    <x v="0"/>
    <x v="0"/>
    <x v="0"/>
    <x v="0"/>
    <x v="0"/>
    <x v="0"/>
    <x v="0"/>
    <x v="0"/>
    <x v="0"/>
    <x v="0"/>
  </r>
  <r>
    <x v="0"/>
    <x v="7"/>
    <x v="18"/>
    <x v="2"/>
    <x v="0"/>
    <x v="0"/>
    <x v="14"/>
    <x v="0"/>
    <x v="10"/>
    <x v="7"/>
    <x v="4"/>
    <x v="0"/>
    <x v="0"/>
    <x v="16"/>
    <x v="15"/>
    <x v="16"/>
    <x v="0"/>
    <x v="0"/>
    <x v="0"/>
    <x v="0"/>
    <x v="0"/>
    <x v="0"/>
    <x v="0"/>
    <x v="0"/>
    <x v="0"/>
    <x v="0"/>
    <x v="0"/>
    <x v="0"/>
    <x v="0"/>
  </r>
  <r>
    <x v="0"/>
    <x v="7"/>
    <x v="19"/>
    <x v="1"/>
    <x v="0"/>
    <x v="0"/>
    <x v="13"/>
    <x v="0"/>
    <x v="10"/>
    <x v="6"/>
    <x v="4"/>
    <x v="0"/>
    <x v="0"/>
    <x v="17"/>
    <x v="16"/>
    <x v="17"/>
    <x v="0"/>
    <x v="0"/>
    <x v="0"/>
    <x v="0"/>
    <x v="0"/>
    <x v="0"/>
    <x v="0"/>
    <x v="0"/>
    <x v="0"/>
    <x v="0"/>
    <x v="0"/>
    <x v="0"/>
    <x v="0"/>
  </r>
  <r>
    <x v="0"/>
    <x v="7"/>
    <x v="20"/>
    <x v="1"/>
    <x v="0"/>
    <x v="0"/>
    <x v="14"/>
    <x v="6"/>
    <x v="10"/>
    <x v="7"/>
    <x v="4"/>
    <x v="0"/>
    <x v="0"/>
    <x v="18"/>
    <x v="17"/>
    <x v="18"/>
    <x v="0"/>
    <x v="0"/>
    <x v="0"/>
    <x v="0"/>
    <x v="0"/>
    <x v="0"/>
    <x v="0"/>
    <x v="0"/>
    <x v="0"/>
    <x v="0"/>
    <x v="0"/>
    <x v="0"/>
    <x v="1"/>
  </r>
  <r>
    <x v="2"/>
    <x v="8"/>
    <x v="21"/>
    <x v="1"/>
    <x v="0"/>
    <x v="0"/>
    <x v="7"/>
    <x v="4"/>
    <x v="0"/>
    <x v="2"/>
    <x v="5"/>
    <x v="0"/>
    <x v="2"/>
    <x v="19"/>
    <x v="18"/>
    <x v="19"/>
    <x v="0"/>
    <x v="0"/>
    <x v="0"/>
    <x v="0"/>
    <x v="0"/>
    <x v="0"/>
    <x v="0"/>
    <x v="0"/>
    <x v="0"/>
    <x v="0"/>
    <x v="0"/>
    <x v="0"/>
    <x v="1"/>
  </r>
  <r>
    <x v="2"/>
    <x v="8"/>
    <x v="22"/>
    <x v="2"/>
    <x v="0"/>
    <x v="0"/>
    <x v="15"/>
    <x v="7"/>
    <x v="0"/>
    <x v="2"/>
    <x v="5"/>
    <x v="0"/>
    <x v="2"/>
    <x v="20"/>
    <x v="19"/>
    <x v="20"/>
    <x v="0"/>
    <x v="0"/>
    <x v="0"/>
    <x v="0"/>
    <x v="0"/>
    <x v="0"/>
    <x v="0"/>
    <x v="0"/>
    <x v="0"/>
    <x v="0"/>
    <x v="0"/>
    <x v="0"/>
    <x v="0"/>
  </r>
  <r>
    <x v="2"/>
    <x v="8"/>
    <x v="23"/>
    <x v="1"/>
    <x v="0"/>
    <x v="0"/>
    <x v="0"/>
    <x v="0"/>
    <x v="0"/>
    <x v="2"/>
    <x v="5"/>
    <x v="0"/>
    <x v="2"/>
    <x v="21"/>
    <x v="20"/>
    <x v="21"/>
    <x v="0"/>
    <x v="0"/>
    <x v="0"/>
    <x v="0"/>
    <x v="0"/>
    <x v="0"/>
    <x v="0"/>
    <x v="0"/>
    <x v="0"/>
    <x v="0"/>
    <x v="0"/>
    <x v="0"/>
    <x v="0"/>
  </r>
  <r>
    <x v="0"/>
    <x v="9"/>
    <x v="24"/>
    <x v="2"/>
    <x v="0"/>
    <x v="0"/>
    <x v="16"/>
    <x v="8"/>
    <x v="11"/>
    <x v="2"/>
    <x v="6"/>
    <x v="3"/>
    <x v="0"/>
    <x v="22"/>
    <x v="21"/>
    <x v="22"/>
    <x v="0"/>
    <x v="0"/>
    <x v="0"/>
    <x v="0"/>
    <x v="0"/>
    <x v="0"/>
    <x v="0"/>
    <x v="0"/>
    <x v="0"/>
    <x v="0"/>
    <x v="0"/>
    <x v="0"/>
    <x v="1"/>
  </r>
  <r>
    <x v="0"/>
    <x v="9"/>
    <x v="25"/>
    <x v="2"/>
    <x v="0"/>
    <x v="0"/>
    <x v="16"/>
    <x v="8"/>
    <x v="11"/>
    <x v="2"/>
    <x v="6"/>
    <x v="3"/>
    <x v="0"/>
    <x v="23"/>
    <x v="22"/>
    <x v="23"/>
    <x v="0"/>
    <x v="0"/>
    <x v="0"/>
    <x v="0"/>
    <x v="0"/>
    <x v="0"/>
    <x v="0"/>
    <x v="0"/>
    <x v="0"/>
    <x v="0"/>
    <x v="0"/>
    <x v="0"/>
    <x v="0"/>
  </r>
  <r>
    <x v="0"/>
    <x v="9"/>
    <x v="26"/>
    <x v="2"/>
    <x v="0"/>
    <x v="0"/>
    <x v="17"/>
    <x v="8"/>
    <x v="11"/>
    <x v="2"/>
    <x v="6"/>
    <x v="3"/>
    <x v="0"/>
    <x v="24"/>
    <x v="23"/>
    <x v="24"/>
    <x v="0"/>
    <x v="0"/>
    <x v="0"/>
    <x v="0"/>
    <x v="0"/>
    <x v="0"/>
    <x v="0"/>
    <x v="0"/>
    <x v="0"/>
    <x v="0"/>
    <x v="0"/>
    <x v="0"/>
    <x v="0"/>
  </r>
  <r>
    <x v="0"/>
    <x v="9"/>
    <x v="27"/>
    <x v="2"/>
    <x v="0"/>
    <x v="0"/>
    <x v="17"/>
    <x v="8"/>
    <x v="11"/>
    <x v="2"/>
    <x v="6"/>
    <x v="3"/>
    <x v="0"/>
    <x v="25"/>
    <x v="24"/>
    <x v="25"/>
    <x v="0"/>
    <x v="0"/>
    <x v="0"/>
    <x v="0"/>
    <x v="0"/>
    <x v="0"/>
    <x v="0"/>
    <x v="0"/>
    <x v="0"/>
    <x v="0"/>
    <x v="0"/>
    <x v="0"/>
    <x v="0"/>
  </r>
</pivotCacheRecords>
</file>

<file path=xl/pivotTables/_rels/pivotTable1.xml.rels><?xml version="1.0" encoding="UTF-8" standalone="yes" ?>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missingCaption="" showMissing="1" updatedVersion="4" minRefreshableVersion="3" useAutoFormatting="1" createdVersion="4" indent="0" multipleFieldFilters="0">
  <location ref="A3:D14" firstHeaderRow="0" firstDataRow="1" firstDataCol="1" rowPageCount="1" colPageCount="1"/>
  <pivotFields count="29">
    <pivotField showAll="0" includeNewItemsInFilter="1" sortType="ascending">
      <items count="4">
        <item x="0"/>
        <item x="1"/>
        <item x="2"/>
        <item t="default"/>
      </items>
    </pivotField>
    <pivotField axis="axisRow" showAll="0" includeNewItemsInFilter="1" sortType="ascending">
      <items count="11">
        <item x="0"/>
        <item x="1"/>
        <item x="9"/>
        <item x="2"/>
        <item x="3"/>
        <item x="4"/>
        <item x="5"/>
        <item x="6"/>
        <item x="7"/>
        <item x="8"/>
        <item t="default"/>
      </items>
    </pivotField>
    <pivotField showAll="0" includeNewItemsInFilter="1" sortType="ascending" defaultSubtotal="0">
      <items count="28">
        <item x="0"/>
        <item x="1"/>
        <item x="2"/>
        <item x="3"/>
        <item x="4"/>
        <item x="5"/>
        <item x="6"/>
        <item x="7"/>
        <item x="8"/>
        <item x="9"/>
        <item x="11"/>
        <item x="10"/>
        <item x="12"/>
        <item x="13"/>
        <item x="14"/>
        <item x="15"/>
        <item x="27"/>
        <item x="26"/>
        <item x="16"/>
        <item x="20"/>
        <item x="17"/>
        <item x="18"/>
        <item x="19"/>
        <item x="22"/>
        <item x="21"/>
        <item x="23"/>
        <item x="24"/>
        <item x="25"/>
      </items>
    </pivotField>
    <pivotField showAll="0" includeNewItemsInFilter="1" sortType="ascending">
      <items count="5">
        <item x="3"/>
        <item x="0"/>
        <item x="1"/>
        <item x="2"/>
        <item t="default"/>
      </items>
    </pivotField>
    <pivotField showAll="0" includeNewItemsInFilter="1" sortType="ascending">
      <items count="3">
        <item x="0"/>
        <item x="1"/>
        <item t="default"/>
      </items>
    </pivotField>
    <pivotField showAll="0" includeNewItemsInFilter="1" sortType="ascending">
      <items count="3">
        <item x="0"/>
        <item x="1"/>
        <item t="default"/>
      </items>
    </pivotField>
    <pivotField showAll="0" includeNewItemsInFilter="1" sortType="ascending">
      <items count="19">
        <item x="0"/>
        <item x="10"/>
        <item x="17"/>
        <item x="2"/>
        <item x="16"/>
        <item x="9"/>
        <item x="4"/>
        <item x="7"/>
        <item x="1"/>
        <item x="14"/>
        <item x="6"/>
        <item x="15"/>
        <item x="12"/>
        <item x="13"/>
        <item x="5"/>
        <item x="8"/>
        <item x="11"/>
        <item x="3"/>
        <item t="default"/>
      </items>
    </pivotField>
    <pivotField showAll="0" includeNewItemsInFilter="1" sortType="ascending">
      <items count="10">
        <item x="0"/>
        <item x="7"/>
        <item x="1"/>
        <item x="2"/>
        <item x="4"/>
        <item x="8"/>
        <item x="6"/>
        <item x="5"/>
        <item x="3"/>
        <item t="default"/>
      </items>
    </pivotField>
    <pivotField showAll="0" includeNewItemsInFilter="1" sortType="ascending">
      <items count="13">
        <item x="11"/>
        <item x="10"/>
        <item x="0"/>
        <item x="2"/>
        <item x="9"/>
        <item x="3"/>
        <item x="6"/>
        <item x="8"/>
        <item x="4"/>
        <item x="7"/>
        <item x="5"/>
        <item x="1"/>
        <item t="default"/>
      </items>
    </pivotField>
    <pivotField showAll="0" includeNewItemsInFilter="1" sortType="ascending">
      <items count="9">
        <item x="7"/>
        <item x="1"/>
        <item x="0"/>
        <item x="3"/>
        <item x="6"/>
        <item x="4"/>
        <item x="2"/>
        <item x="5"/>
        <item t="default"/>
      </items>
    </pivotField>
    <pivotField showAll="0" includeNewItemsInFilter="1" sortType="ascending">
      <items count="8">
        <item x="5"/>
        <item x="6"/>
        <item x="3"/>
        <item x="0"/>
        <item x="4"/>
        <item x="1"/>
        <item x="2"/>
        <item t="default"/>
      </items>
    </pivotField>
    <pivotField axis="axisPage" showAll="0" includeNewItemsInFilter="1" sortType="ascending">
      <items count="6">
        <item x="4"/>
        <item x="3"/>
        <item x="1"/>
        <item x="0"/>
        <item x="2"/>
        <item t="default"/>
      </items>
    </pivotField>
    <pivotField showAll="0" includeNewItemsInFilter="1" sortType="ascending">
      <items count="4">
        <item x="0"/>
        <item x="1"/>
        <item x="2"/>
        <item t="default"/>
      </items>
    </pivotField>
    <pivotField showAll="0" includeNewItemsInFilter="1" sortType="ascending">
      <items count="27">
        <item x="23"/>
        <item x="20"/>
        <item x="19"/>
        <item x="25"/>
        <item x="22"/>
        <item x="16"/>
        <item x="10"/>
        <item x="17"/>
        <item x="21"/>
        <item x="15"/>
        <item x="3"/>
        <item x="18"/>
        <item x="12"/>
        <item x="1"/>
        <item x="8"/>
        <item x="7"/>
        <item x="4"/>
        <item x="5"/>
        <item x="0"/>
        <item x="11"/>
        <item x="9"/>
        <item x="2"/>
        <item x="6"/>
        <item x="13"/>
        <item x="14"/>
        <item x="24"/>
        <item t="default"/>
      </items>
    </pivotField>
    <pivotField showAll="0" includeNewItemsInFilter="1" sortType="ascending">
      <items count="26">
        <item x="24"/>
        <item x="21"/>
        <item x="23"/>
        <item x="16"/>
        <item x="14"/>
        <item x="20"/>
        <item x="13"/>
        <item x="7"/>
        <item x="8"/>
        <item x="6"/>
        <item x="17"/>
        <item x="12"/>
        <item x="5"/>
        <item x="19"/>
        <item x="4"/>
        <item x="10"/>
        <item x="22"/>
        <item x="15"/>
        <item x="2"/>
        <item x="3"/>
        <item x="1"/>
        <item x="11"/>
        <item x="0"/>
        <item x="9"/>
        <item x="18"/>
        <item t="default"/>
      </items>
    </pivotField>
    <pivotField showAll="0" includeNewItemsInFilter="1" sortType="ascending">
      <items count="27">
        <item x="23"/>
        <item x="20"/>
        <item x="19"/>
        <item x="17"/>
        <item x="18"/>
        <item x="25"/>
        <item x="22"/>
        <item x="16"/>
        <item x="10"/>
        <item x="15"/>
        <item x="3"/>
        <item x="21"/>
        <item x="6"/>
        <item x="7"/>
        <item x="12"/>
        <item x="0"/>
        <item x="14"/>
        <item x="11"/>
        <item x="9"/>
        <item x="4"/>
        <item x="5"/>
        <item x="2"/>
        <item x="1"/>
        <item x="8"/>
        <item x="13"/>
        <item x="24"/>
        <item t="default"/>
      </items>
    </pivotField>
    <pivotField showAll="0" includeNewItemsInFilter="1" sortType="ascending">
      <items count="3">
        <item x="0"/>
        <item x="1"/>
        <item t="default"/>
      </items>
    </pivotField>
    <pivotField showAll="0" includeNewItemsInFilter="1" sortType="ascending">
      <items count="3">
        <item x="0"/>
        <item x="1"/>
        <item t="default"/>
      </items>
    </pivotField>
    <pivotField dataField="1" showAll="0" includeNewItemsInFilter="1" sortType="ascending">
      <items count="3">
        <item x="0"/>
        <item x="1"/>
        <item t="default"/>
      </items>
    </pivotField>
    <pivotField dataField="1" showAll="0" includeNewItemsInFilter="1" sortType="ascending">
      <items count="2">
        <item x="0"/>
        <item t="default"/>
      </items>
    </pivotField>
    <pivotField showAll="0" includeNewItemsInFilter="1" sortType="ascending">
      <items count="2">
        <item x="0"/>
        <item t="default"/>
      </items>
    </pivotField>
    <pivotField dataField="1" showAll="0" includeNewItemsInFilter="1" sortType="ascending">
      <items count="3">
        <item x="0"/>
        <item x="1"/>
        <item t="default"/>
      </items>
    </pivotField>
    <pivotField showAll="0" includeNewItemsInFilter="1" sortType="ascending">
      <items count="3">
        <item x="0"/>
        <item x="1"/>
        <item t="default"/>
      </items>
    </pivotField>
    <pivotField showAll="0" includeNewItemsInFilter="1" sortType="ascending">
      <items count="3">
        <item x="0"/>
        <item x="1"/>
        <item t="default"/>
      </items>
    </pivotField>
    <pivotField showAll="0" includeNewItemsInFilter="1" sortType="ascending">
      <items count="2">
        <item x="0"/>
        <item t="default"/>
      </items>
    </pivotField>
    <pivotField showAll="0" includeNewItemsInFilter="1" sortType="ascending">
      <items count="2">
        <item x="0"/>
        <item t="default"/>
      </items>
    </pivotField>
    <pivotField showAll="0" includeNewItemsInFilter="1" sortType="ascending">
      <items count="2">
        <item x="0"/>
        <item t="default"/>
      </items>
    </pivotField>
    <pivotField showAll="0" includeNewItemsInFilter="1" sortType="ascending">
      <items count="2">
        <item x="0"/>
        <item t="default"/>
      </items>
    </pivotField>
    <pivotField showAll="0" includeNewItemsInFilter="1" sortType="ascending">
      <items count="3">
        <item x="0"/>
        <item x="1"/>
        <item t="default"/>
      </items>
    </pivotField>
  </pivotFields>
  <rowFields count="2">
    <field x="1"/>
  </rowFields>
  <colFields count="1">
    <field x="-2"/>
  </colFields>
  <pageFields count="1">
    <pageField fld="11"/>
  </pageFields>
  <dataFields count="3">
    <dataField name=" # of Respondents" fld="18"/>
    <dataField name="# Feedbacks" fld="19"/>
    <dataField name="Satisfied Response" fld="21"/>
  </dataFields>
  <pivotTableStyleInfo name="PivotStyleLight16" showRowHeaders="1" showColHeaders="1" showRowStripes="0" showColStripes="0" showLastColumn="1"/>
  <extLst>
    <ext xmlns:x14="http://schemas.microsoft.com/office/spreadsheetml/2009/9/main" uri="{962EF5D1-5CA2-4c93-8EF4-DBF5C05439D2}">
      <x14:pivotTableDefinition hideValuesRow="1"/>
    </ext>
  </extLst>
</pivotTableDefinition>
</file>

<file path=xl/pivotTables/pivotTable2.xml><?xml version="1.0" encoding="utf-8"?>
<pivotTableDefinition xmlns="http://schemas.openxmlformats.org/spreadsheetml/2006/main" name="PivotTable4" cacheId="1" dataOnRows="1" applyNumberFormats="0" applyBorderFormats="0" applyFontFormats="0" applyPatternFormats="0" applyAlignmentFormats="0" applyWidthHeightFormats="1" dataCaption="Values" missingCaption="" showMissing="1" updatedVersion="4" minRefreshableVersion="3" useAutoFormatting="1" createdVersion="4" indent="0" gridDropZones="1" multipleFieldFilters="0">
  <location ref="A3:I31" firstHeaderRow="2" firstDataRow="2" firstDataCol="3"/>
  <pivotFields count="29">
    <pivotField compact="0" outline="0" showAll="0" includeNewItemsInFilter="1" sortType="ascending">
      <items count="4">
        <item x="0"/>
        <item x="1"/>
        <item x="2"/>
        <item t="default"/>
      </items>
    </pivotField>
    <pivotField compact="0" outline="0" showAll="0" includeNewItemsInFilter="1" sortType="ascending">
      <items count="11">
        <item x="0"/>
        <item x="1"/>
        <item x="9"/>
        <item x="2"/>
        <item x="3"/>
        <item x="4"/>
        <item x="5"/>
        <item x="6"/>
        <item x="7"/>
        <item x="8"/>
        <item t="default"/>
      </items>
    </pivotField>
    <pivotField compact="0" outline="0" showAll="0" includeNewItemsInFilter="1" sortType="ascending" defaultSubtotal="0">
      <items count="28">
        <item x="0"/>
        <item x="1"/>
        <item x="2"/>
        <item x="3"/>
        <item x="4"/>
        <item x="5"/>
        <item x="6"/>
        <item x="7"/>
        <item x="8"/>
        <item x="9"/>
        <item x="11"/>
        <item x="10"/>
        <item x="12"/>
        <item x="13"/>
        <item x="14"/>
        <item x="15"/>
        <item x="27"/>
        <item x="26"/>
        <item x="16"/>
        <item x="20"/>
        <item x="17"/>
        <item x="18"/>
        <item x="19"/>
        <item x="22"/>
        <item x="21"/>
        <item x="23"/>
        <item x="24"/>
        <item x="25"/>
      </items>
    </pivotField>
    <pivotField compact="0" outline="0" showAll="0" includeNewItemsInFilter="1" sortType="ascending">
      <items count="5">
        <item x="3"/>
        <item x="0"/>
        <item x="1"/>
        <item x="2"/>
        <item t="default"/>
      </items>
    </pivotField>
    <pivotField compact="0" outline="0" showAll="0" includeNewItemsInFilter="1" sortType="ascending">
      <items count="3">
        <item x="0"/>
        <item x="1"/>
        <item t="default"/>
      </items>
    </pivotField>
    <pivotField compact="0" outline="0" showAll="0" includeNewItemsInFilter="1" sortType="ascending">
      <items count="3">
        <item x="0"/>
        <item x="1"/>
        <item t="default"/>
      </items>
    </pivotField>
    <pivotField compact="0" outline="0" showAll="0" includeNewItemsInFilter="1" sortType="ascending">
      <items count="19">
        <item x="0"/>
        <item x="10"/>
        <item x="17"/>
        <item x="2"/>
        <item x="16"/>
        <item x="9"/>
        <item x="4"/>
        <item x="7"/>
        <item x="1"/>
        <item x="14"/>
        <item x="6"/>
        <item x="15"/>
        <item x="12"/>
        <item x="13"/>
        <item x="5"/>
        <item x="8"/>
        <item x="11"/>
        <item x="3"/>
        <item t="default"/>
      </items>
    </pivotField>
    <pivotField compact="0" outline="0" showAll="0" includeNewItemsInFilter="1" sortType="ascending">
      <items count="10">
        <item x="0"/>
        <item x="7"/>
        <item x="1"/>
        <item x="2"/>
        <item x="4"/>
        <item x="8"/>
        <item x="6"/>
        <item x="5"/>
        <item x="3"/>
        <item t="default"/>
      </items>
    </pivotField>
    <pivotField compact="0" outline="0" showAll="0" includeNewItemsInFilter="1" sortType="ascending">
      <items count="13">
        <item x="11"/>
        <item x="10"/>
        <item x="0"/>
        <item x="2"/>
        <item x="9"/>
        <item x="3"/>
        <item x="6"/>
        <item x="8"/>
        <item x="4"/>
        <item x="7"/>
        <item x="5"/>
        <item x="1"/>
        <item t="default"/>
      </items>
    </pivotField>
    <pivotField compact="0" outline="0" showAll="0" includeNewItemsInFilter="1" sortType="ascending">
      <items count="9">
        <item x="7"/>
        <item x="1"/>
        <item x="0"/>
        <item x="3"/>
        <item x="6"/>
        <item x="4"/>
        <item x="2"/>
        <item x="5"/>
        <item t="default"/>
      </items>
    </pivotField>
    <pivotField compact="0" outline="0" showAll="0" includeNewItemsInFilter="1" sortType="ascending">
      <items count="8">
        <item x="5"/>
        <item x="6"/>
        <item x="3"/>
        <item x="0"/>
        <item x="4"/>
        <item x="1"/>
        <item x="2"/>
        <item t="default"/>
      </items>
    </pivotField>
    <pivotField compact="0" outline="0" showAll="0" includeNewItemsInFilter="1" sortType="ascending">
      <items count="6">
        <item x="4"/>
        <item x="3"/>
        <item x="1"/>
        <item x="0"/>
        <item x="2"/>
        <item t="default"/>
      </items>
    </pivotField>
    <pivotField compact="0" outline="0" showAll="0" includeNewItemsInFilter="1" sortType="ascending">
      <items count="4">
        <item x="0"/>
        <item x="1"/>
        <item x="2"/>
        <item t="default"/>
      </items>
    </pivotField>
    <pivotField axis="axisRow" compact="0" outline="0" showAll="0" includeNewItemsInFilter="1" sortType="ascending" defaultSubtotal="0">
      <items count="26">
        <item x="23"/>
        <item x="20"/>
        <item x="19"/>
        <item x="25"/>
        <item x="22"/>
        <item x="16"/>
        <item x="10"/>
        <item x="17"/>
        <item x="21"/>
        <item x="15"/>
        <item x="3"/>
        <item x="18"/>
        <item x="12"/>
        <item x="1"/>
        <item x="8"/>
        <item x="7"/>
        <item x="4"/>
        <item x="5"/>
        <item x="0"/>
        <item x="11"/>
        <item x="9"/>
        <item x="2"/>
        <item x="6"/>
        <item x="13"/>
        <item x="14"/>
        <item x="24"/>
      </items>
    </pivotField>
    <pivotField compact="0" outline="0" showAll="0" includeNewItemsInFilter="1" sortType="ascending">
      <items count="26">
        <item x="24"/>
        <item x="21"/>
        <item x="23"/>
        <item x="16"/>
        <item x="14"/>
        <item x="20"/>
        <item x="13"/>
        <item x="7"/>
        <item x="8"/>
        <item x="6"/>
        <item x="17"/>
        <item x="12"/>
        <item x="5"/>
        <item x="19"/>
        <item x="4"/>
        <item x="10"/>
        <item x="22"/>
        <item x="15"/>
        <item x="2"/>
        <item x="3"/>
        <item x="1"/>
        <item x="11"/>
        <item x="0"/>
        <item x="9"/>
        <item x="18"/>
        <item t="default"/>
      </items>
    </pivotField>
    <pivotField compact="0" outline="0" showAll="0" includeNewItemsInFilter="1" sortType="ascending">
      <items count="27">
        <item x="23"/>
        <item x="20"/>
        <item x="19"/>
        <item x="17"/>
        <item x="18"/>
        <item x="25"/>
        <item x="22"/>
        <item x="16"/>
        <item x="10"/>
        <item x="15"/>
        <item x="3"/>
        <item x="21"/>
        <item x="6"/>
        <item x="7"/>
        <item x="12"/>
        <item x="0"/>
        <item x="14"/>
        <item x="11"/>
        <item x="9"/>
        <item x="4"/>
        <item x="5"/>
        <item x="2"/>
        <item x="1"/>
        <item x="8"/>
        <item x="13"/>
        <item x="24"/>
        <item t="default"/>
      </items>
    </pivotField>
    <pivotField compact="0" outline="0" showAll="0" includeNewItemsInFilter="1" sortType="ascending">
      <items count="3">
        <item x="0"/>
        <item x="1"/>
        <item t="default"/>
      </items>
    </pivotField>
    <pivotField compact="0" outline="0" showAll="0" includeNewItemsInFilter="1" sortType="ascending">
      <items count="3">
        <item x="0"/>
        <item x="1"/>
        <item t="default"/>
      </items>
    </pivotField>
    <pivotField compact="0" outline="0" showAll="0" includeNewItemsInFilter="1" sortType="ascending">
      <items count="3">
        <item x="0"/>
        <item x="1"/>
        <item t="default"/>
      </items>
    </pivotField>
    <pivotField axis="axisRow" compact="0" outline="0" showAll="0" includeNewItemsInFilter="1" sortType="ascending" defaultSubtotal="0">
      <items count="1">
        <item x="0"/>
      </items>
    </pivotField>
    <pivotField compact="0" outline="0" showAll="0" includeNewItemsInFilter="1" sortType="ascending">
      <items count="2">
        <item x="0"/>
        <item t="default"/>
      </items>
    </pivotField>
    <pivotField axis="axisRow" compact="0" outline="0" showAll="0" includeNewItemsInFilter="1" sortType="ascending">
      <items count="3">
        <item x="0"/>
        <item x="1"/>
        <item t="default"/>
      </items>
    </pivotField>
    <pivotField compact="0" outline="0" showAll="0" includeNewItemsInFilter="1" sortType="ascending">
      <items count="3">
        <item x="0"/>
        <item x="1"/>
        <item t="default"/>
      </items>
    </pivotField>
    <pivotField compact="0" outline="0" showAll="0" includeNewItemsInFilter="1" sortType="ascending">
      <items count="3">
        <item x="0"/>
        <item x="1"/>
        <item t="default"/>
      </items>
    </pivotField>
    <pivotField compact="0" outline="0" showAll="0" includeNewItemsInFilter="1" sortType="ascending">
      <items count="2">
        <item x="0"/>
        <item t="default"/>
      </items>
    </pivotField>
    <pivotField compact="0" outline="0" showAll="0" includeNewItemsInFilter="1" sortType="ascending">
      <items count="2">
        <item x="0"/>
        <item t="default"/>
      </items>
    </pivotField>
    <pivotField compact="0" outline="0" showAll="0" includeNewItemsInFilter="1" sortType="ascending">
      <items count="2">
        <item x="0"/>
        <item t="default"/>
      </items>
    </pivotField>
    <pivotField compact="0" outline="0" showAll="0" includeNewItemsInFilter="1" sortType="ascending">
      <items count="2">
        <item x="0"/>
        <item t="default"/>
      </items>
    </pivotField>
    <pivotField compact="0" outline="0" showAll="0" includeNewItemsInFilter="1" sortType="ascending">
      <items count="3">
        <item x="0"/>
        <item x="1"/>
        <item t="default"/>
      </items>
    </pivotField>
  </pivotFields>
  <rowFields count="3">
    <field x="13"/>
    <field x="19"/>
    <field x="21"/>
  </rowFields>
  <pivotTableStyleInfo name="PivotStyleLight16" showRowHeaders="1" showColHeaders="1" showRowStripes="0" showColStripes="0" showLastColumn="1"/>
  <extLst>
    <ext xmlns:x14="http://schemas.microsoft.com/office/spreadsheetml/2009/9/main" uri="{962EF5D1-5CA2-4c93-8EF4-DBF5C05439D2}">
      <x14:pivotTableDefinition hideValuesRow="1"/>
    </ext>
  </extLst>
</pivotTableDefinition>
</file>

<file path=xl/theme/theme1.xml><?xml version="1.0" encoding="utf-8"?>
<a:theme xmlns:a="http://schemas.openxmlformats.org/drawingml/2006/main" name="Office Theme">
  <a:themeElements>
    <a:clrScheme name="Office">
      <a:dk1>
        <a:sysClr val="windowText" lastClr="D5D5D5"/>
      </a:dk1>
      <a:lt1>
        <a:sysClr val="window" lastClr="494949"/>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3.xml.rels><?xml version="1.0" encoding="UTF-8" standalone="yes" ?>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
<Relationships xmlns="http://schemas.openxmlformats.org/package/2006/relationships"><Relationship Id="rId1" Type="http://schemas.openxmlformats.org/officeDocument/2006/relationships/hyperlink" Target="mailto:gunjan.sheth@optum.com" TargetMode="External"/><Relationship Id="rId2" Type="http://schemas.openxmlformats.org/officeDocument/2006/relationships/hyperlink" Target="mailto:spaul@alierahealthcare.com" TargetMode="External"/><Relationship Id="rId3" Type="http://schemas.openxmlformats.org/officeDocument/2006/relationships/hyperlink" Target="mailto:nelmerse@apprisshealth.com" TargetMode="External"/><Relationship Id="rId4" Type="http://schemas.openxmlformats.org/officeDocument/2006/relationships/hyperlink" Target="mailto:David.Costello@verscend.com" TargetMode="External"/><Relationship Id="rId5" Type="http://schemas.openxmlformats.org/officeDocument/2006/relationships/hyperlink" Target="mailto:Louis.Popa@verscend.com" TargetMode="External"/><Relationship Id="rId6" Type="http://schemas.openxmlformats.org/officeDocument/2006/relationships/hyperlink" Target="mailto:Faisal.Khalid@inovalon.com" TargetMode="External"/><Relationship Id="rId7" Type="http://schemas.openxmlformats.org/officeDocument/2006/relationships/hyperlink" Target="mailto:Geoff.Charron@ABILITYNetwork.com" TargetMode="External"/><Relationship Id="rId8" Type="http://schemas.openxmlformats.org/officeDocument/2006/relationships/hyperlink" Target="mailto:MMReichert@magellanhealth.com" TargetMode="External"/><Relationship Id="rId9" Type="http://schemas.openxmlformats.org/officeDocument/2006/relationships/hyperlink" Target="mailto:Luella.Calkins@conduent.com" TargetMode="External"/><Relationship Id="rId10" Type="http://schemas.openxmlformats.org/officeDocument/2006/relationships/hyperlink" Target="mailto:HStein@activehealth.net" TargetMode="External"/><Relationship Id="rId11" Type="http://schemas.openxmlformats.org/officeDocument/2006/relationships/hyperlink" Target="mailto:Kasturi.Talapatra@sas.com" TargetMode="External"/><Relationship Id="rId12" Type="http://schemas.openxmlformats.org/officeDocument/2006/relationships/comments" Target="../comments1.xml"/><Relationship Id="rId13" Type="http://schemas.openxmlformats.org/officeDocument/2006/relationships/vmlDrawing" Target="../drawings/vmlDrawing1.vml"/></Relationships>
</file>

<file path=xl/worksheets/_rels/sheet11.xml.rels><?xml version="1.0" encoding="UTF-8" standalone="yes" ?>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B1:L34"/>
  <sheetViews>
    <sheetView showGridLines="0" view="normal" workbookViewId="0">
      <selection activeCell="H19" sqref="H19"/>
    </sheetView>
  </sheetViews>
  <sheetFormatPr baseColWidth="25" defaultColWidth="26.544643" defaultRowHeight="13"/>
  <cols>
    <col min="1" max="1" width="2.178571" customWidth="1" style="13"/>
    <col min="2" max="2" width="27.544643" customWidth="1" style="13"/>
    <col min="3" max="3" width="10.723214" customWidth="1" style="18"/>
    <col min="4" max="4" width="2.000000" customWidth="1" style="13"/>
    <col min="5" max="5" width="27.544643" customWidth="1" style="13"/>
    <col min="6" max="6" width="12.455357" customWidth="1" style="18"/>
    <col min="7" max="7" width="1.812500" customWidth="1" style="13"/>
    <col min="8" max="8" width="27.544643" customWidth="1" style="13"/>
    <col min="9" max="9" width="11.178571" customWidth="1" style="13"/>
    <col min="10" max="10" width="2.544643" customWidth="1" style="13"/>
    <col min="11" max="11" width="25.723214" customWidth="1" style="13"/>
    <col min="12" max="12" width="7.723214" customWidth="1" style="13"/>
    <col min="13" max="16384" width="26.544643" style="13"/>
  </cols>
  <sheetData>
    <row r="1" spans="2:12">
      <c r="B1" s="99" t="s">
        <v>0</v>
      </c>
      <c r="C1" s="99"/>
      <c r="E1" s="99" t="s">
        <v>1</v>
      </c>
      <c r="F1" s="99"/>
      <c r="H1" s="99" t="s">
        <v>2</v>
      </c>
      <c r="I1" s="99"/>
      <c r="K1" s="99" t="s">
        <v>3</v>
      </c>
      <c r="L1" s="99"/>
    </row>
    <row r="2" spans="2:12" s="14" customFormat="1">
      <c r="B2" s="45" t="s">
        <v>4</v>
      </c>
      <c r="C2" s="10" t="s">
        <v>5</v>
      </c>
      <c r="E2" s="45" t="s">
        <v>4</v>
      </c>
      <c r="F2" s="10" t="s">
        <v>5</v>
      </c>
      <c r="H2" s="45" t="s">
        <v>4</v>
      </c>
      <c r="I2" s="10" t="s">
        <v>5</v>
      </c>
      <c r="K2" s="45" t="s">
        <v>4</v>
      </c>
      <c r="L2" s="10" t="s">
        <v>5</v>
      </c>
    </row>
    <row r="3" spans="2:12" s="14" customFormat="1" ht="19.50" customHeight="1">
      <c r="B3" s="46" t="s">
        <v>6</v>
      </c>
      <c r="C3" s="34">
        <f>C9/C8</f>
        <v>0.95744680851063908</v>
      </c>
      <c r="E3" s="46" t="s">
        <v>6</v>
      </c>
      <c r="F3" s="34">
        <f>F9/F8</f>
        <v>1</v>
      </c>
      <c r="H3" s="46" t="s">
        <v>6</v>
      </c>
      <c r="I3" s="34">
        <f>I9/I8</f>
        <v>1</v>
      </c>
      <c r="K3" s="46" t="s">
        <v>6</v>
      </c>
      <c r="L3" s="34">
        <f>L9/L8</f>
        <v>0.2</v>
      </c>
    </row>
    <row r="4" spans="2:12" s="14" customFormat="1" ht="19.50" customHeight="1">
      <c r="B4" s="46" t="s">
        <v>7</v>
      </c>
      <c r="C4" s="34">
        <f>C10/C8</f>
        <v>0.797872340425532034</v>
      </c>
      <c r="E4" s="46" t="s">
        <v>7</v>
      </c>
      <c r="F4" s="34">
        <f>F10/F8</f>
        <v>0.909090909090908994</v>
      </c>
      <c r="H4" s="46" t="s">
        <v>7</v>
      </c>
      <c r="I4" s="34">
        <f>I10/I8</f>
        <v>0.805970149253731094</v>
      </c>
      <c r="K4" s="46" t="s">
        <v>7</v>
      </c>
      <c r="L4" s="34">
        <f>L10/L8</f>
        <v>0.2</v>
      </c>
    </row>
    <row r="5" spans="2:12" s="14" customFormat="1" ht="19.50" customHeight="1">
      <c r="B5" s="16" t="s">
        <v>8</v>
      </c>
      <c r="C5" s="35">
        <f>C12/C10</f>
        <v>0.973333333333333073</v>
      </c>
      <c r="E5" s="16" t="s">
        <v>8</v>
      </c>
      <c r="F5" s="35">
        <f>IFERROR(F12/F10,"NA")</f>
        <v>1</v>
      </c>
      <c r="H5" s="16" t="s">
        <v>8</v>
      </c>
      <c r="I5" s="35">
        <f>I12/I10</f>
        <v>0.962962962962962976</v>
      </c>
      <c r="K5" s="16" t="s">
        <v>8</v>
      </c>
      <c r="L5" s="36">
        <f>IFERROR(L12/L10,"0.0%")</f>
        <v>1</v>
      </c>
    </row>
    <row r="6" spans="2:12" s="14" customFormat="1" ht="19.50" customHeight="1">
      <c r="B6" s="17" t="s">
        <v>9</v>
      </c>
      <c r="C6" s="36">
        <f>C13/C11</f>
        <v>0.807017543859648967</v>
      </c>
      <c r="E6" s="17" t="s">
        <v>9</v>
      </c>
      <c r="F6" s="36">
        <f>IFERROR(F13/F11,"NA")</f>
        <v>0.916666666666666963</v>
      </c>
      <c r="H6" s="17" t="s">
        <v>9</v>
      </c>
      <c r="I6" s="36">
        <f>I13/I11</f>
        <v>0.772727272727273018</v>
      </c>
      <c r="K6" s="17" t="s">
        <v>9</v>
      </c>
      <c r="L6" s="36">
        <f>IFERROR(L13/L11,"NA")</f>
        <v>1</v>
      </c>
    </row>
    <row r="7" spans="2:12" s="14" customFormat="1">
      <c r="B7" s="17" t="s">
        <v>10</v>
      </c>
      <c r="C7" s="36">
        <f>'Executive Summary1-Responsewise'!D5</f>
        <v>0.966942148760331044</v>
      </c>
      <c r="E7" s="17" t="s">
        <v>10</v>
      </c>
      <c r="F7" s="36">
        <f>'Executive Summary1-Responsewise'!H5</f>
        <v>1</v>
      </c>
      <c r="H7" s="17" t="s">
        <v>10</v>
      </c>
      <c r="I7" s="36">
        <f>'Executive Summary1-Responsewise'!L5</f>
        <v>0.954372623574144896</v>
      </c>
      <c r="K7" s="17" t="s">
        <v>10</v>
      </c>
      <c r="L7" s="36">
        <f>'Executive Summary1-Responsewise'!O5</f>
        <v>1</v>
      </c>
    </row>
    <row r="8" spans="2:12">
      <c r="B8" s="47" t="s">
        <v>11</v>
      </c>
      <c r="C8" s="33">
        <f>SUM(Details!D3:D80)</f>
        <v>94</v>
      </c>
      <c r="E8" s="47" t="s">
        <v>11</v>
      </c>
      <c r="F8" s="33">
        <f>SUMIF(Details!A3:A80,$E$1,Details!D3:D80)</f>
        <v>22</v>
      </c>
      <c r="H8" s="47" t="s">
        <v>11</v>
      </c>
      <c r="I8" s="33">
        <f>SUMIF(Details!A3:A80,$H$1,Details!D3:D80)</f>
        <v>67</v>
      </c>
      <c r="K8" s="47" t="s">
        <v>11</v>
      </c>
      <c r="L8" s="33">
        <f>SUMIF(Details!A3:A80,$K$1,Details!D3:D80)</f>
        <v>5</v>
      </c>
    </row>
    <row r="9" spans="2:12">
      <c r="B9" s="48" t="s">
        <v>12</v>
      </c>
      <c r="C9" s="33">
        <f>SUM(Details!E3:E80)</f>
        <v>90</v>
      </c>
      <c r="E9" s="48" t="s">
        <v>12</v>
      </c>
      <c r="F9" s="33">
        <f>SUMIF(Details!A3:A80,$E$1,Details!E3:E80)</f>
        <v>22</v>
      </c>
      <c r="H9" s="48" t="s">
        <v>12</v>
      </c>
      <c r="I9" s="33">
        <f>SUMIF(Details!A3:A80,$H$1,Details!E3:E80)</f>
        <v>67</v>
      </c>
      <c r="K9" s="48" t="s">
        <v>12</v>
      </c>
      <c r="L9" s="33">
        <f>SUMIF(Details!A3:A80,$K$1,Details!E3:E80)</f>
        <v>1</v>
      </c>
    </row>
    <row r="10" spans="2:12">
      <c r="B10" s="48" t="s">
        <v>13</v>
      </c>
      <c r="C10" s="33">
        <f>SUM(Details!F3:F80)</f>
        <v>75</v>
      </c>
      <c r="E10" s="48" t="s">
        <v>13</v>
      </c>
      <c r="F10" s="33">
        <f>SUMIF(Details!A3:A80,$E$1,Details!F3:F80)</f>
        <v>20</v>
      </c>
      <c r="H10" s="48" t="s">
        <v>13</v>
      </c>
      <c r="I10" s="33">
        <f>SUMIF(Details!A3:A80,$H$1,Details!F3:F80)</f>
        <v>54</v>
      </c>
      <c r="K10" s="48" t="s">
        <v>13</v>
      </c>
      <c r="L10" s="33">
        <f>SUMIF(Details!A3:A80,$K$1,Details!F3:F80)</f>
        <v>1</v>
      </c>
    </row>
    <row r="11" spans="2:12">
      <c r="B11" s="48" t="s">
        <v>14</v>
      </c>
      <c r="C11" s="33">
        <f>SUM(Details!H3:H80)</f>
        <v>57</v>
      </c>
      <c r="E11" s="48" t="s">
        <v>14</v>
      </c>
      <c r="F11" s="33">
        <f>SUMIF(Details!A3:A80,$E$1,Details!H3:H80)</f>
        <v>12</v>
      </c>
      <c r="H11" s="48" t="s">
        <v>14</v>
      </c>
      <c r="I11" s="33">
        <f>SUMIF(Details!A3:A80,$H$1,Details!H3:H80)</f>
        <v>44</v>
      </c>
      <c r="K11" s="48" t="s">
        <v>14</v>
      </c>
      <c r="L11" s="33">
        <f>SUMIF(Details!A3:A80,$K$1,Details!H3:H80)</f>
        <v>1</v>
      </c>
    </row>
    <row r="12" spans="2:12">
      <c r="B12" s="47" t="s">
        <v>15</v>
      </c>
      <c r="C12" s="33">
        <f>SUM(Details!G3:G80)</f>
        <v>73</v>
      </c>
      <c r="E12" s="47" t="s">
        <v>15</v>
      </c>
      <c r="F12" s="33">
        <f>SUMIF(Details!A3:A80,$E$1,Details!G3:G80)</f>
        <v>20</v>
      </c>
      <c r="H12" s="47" t="s">
        <v>15</v>
      </c>
      <c r="I12" s="33">
        <f>SUMIF(Details!A3:A80,$H$1,Details!G3:G80)</f>
        <v>52</v>
      </c>
      <c r="K12" s="47" t="s">
        <v>15</v>
      </c>
      <c r="L12" s="33">
        <f>SUMIF(Details!A3:A80,$K$1,Details!G3:G80)</f>
        <v>1</v>
      </c>
    </row>
    <row r="13" spans="2:12">
      <c r="B13" s="47" t="s">
        <v>16</v>
      </c>
      <c r="C13" s="33">
        <f>SUM(Details!I3:I80)</f>
        <v>46</v>
      </c>
      <c r="E13" s="47" t="s">
        <v>16</v>
      </c>
      <c r="F13" s="33">
        <f>SUMIF(Details!A3:A80,$E$1,Details!I3:I80)</f>
        <v>11</v>
      </c>
      <c r="H13" s="47" t="s">
        <v>16</v>
      </c>
      <c r="I13" s="33">
        <f>SUMIF(Details!A3:A80,$H$1,Details!I3:I80)</f>
        <v>34</v>
      </c>
      <c r="K13" s="47" t="s">
        <v>16</v>
      </c>
      <c r="L13" s="33">
        <f>SUMIF(Details!A3:A80,$K$1,Details!I3:I80)</f>
        <v>1</v>
      </c>
    </row>
    <row r="15" spans="2:12">
      <c r="B15" s="19"/>
      <c r="C15" s="19"/>
      <c r="D15" s="19"/>
      <c r="E15" s="19"/>
      <c r="F15" s="19"/>
      <c r="G15" s="19"/>
    </row>
    <row r="16" spans="2:12">
      <c r="B16" s="19"/>
      <c r="C16" s="19"/>
      <c r="D16" s="19"/>
      <c r="E16" s="19"/>
      <c r="F16" s="19"/>
      <c r="G16" s="19"/>
    </row>
    <row r="17" spans="2:7">
      <c r="B17" s="19"/>
      <c r="C17" s="19"/>
      <c r="D17" s="19"/>
      <c r="E17" s="19"/>
      <c r="F17" s="19"/>
      <c r="G17" s="19"/>
    </row>
    <row r="18" spans="2:7">
      <c r="B18" s="19"/>
      <c r="C18" s="19"/>
      <c r="D18" s="19"/>
      <c r="E18" s="19"/>
      <c r="F18" s="19"/>
      <c r="G18" s="19"/>
    </row>
    <row r="19" spans="2:7">
      <c r="B19" s="19"/>
      <c r="C19" s="19"/>
      <c r="D19" s="19"/>
      <c r="E19" s="19"/>
      <c r="F19" s="19"/>
      <c r="G19" s="19"/>
    </row>
    <row r="20" spans="2:7">
      <c r="B20" s="19"/>
      <c r="C20" s="19"/>
      <c r="D20" s="19"/>
      <c r="E20" s="19"/>
      <c r="F20" s="19"/>
      <c r="G20" s="19"/>
    </row>
    <row r="21" spans="2:7">
      <c r="B21" s="19"/>
      <c r="C21" s="19"/>
      <c r="D21" s="19"/>
      <c r="E21" s="19"/>
      <c r="F21" s="19"/>
      <c r="G21" s="19"/>
    </row>
    <row r="22" spans="2:7">
      <c r="B22" s="19"/>
      <c r="C22" s="19"/>
      <c r="D22" s="19"/>
      <c r="E22" s="19"/>
      <c r="F22" s="19"/>
      <c r="G22" s="19"/>
    </row>
    <row r="23" spans="2:7">
      <c r="B23" s="19"/>
      <c r="C23" s="19"/>
      <c r="D23" s="19"/>
      <c r="E23" s="19"/>
      <c r="F23" s="19"/>
      <c r="G23" s="19"/>
    </row>
    <row r="24" spans="2:7">
      <c r="B24" s="19"/>
      <c r="C24" s="19"/>
      <c r="D24" s="19"/>
      <c r="E24" s="19"/>
      <c r="F24" s="19"/>
      <c r="G24" s="19"/>
    </row>
    <row r="25" spans="2:7">
      <c r="B25" s="19"/>
      <c r="C25" s="19"/>
      <c r="D25" s="19"/>
      <c r="E25" s="19"/>
      <c r="F25" s="19"/>
      <c r="G25" s="19"/>
    </row>
    <row r="26" spans="2:7">
      <c r="B26" s="19"/>
      <c r="C26" s="19"/>
      <c r="D26" s="19"/>
      <c r="E26" s="19"/>
      <c r="F26" s="19"/>
      <c r="G26" s="19"/>
    </row>
    <row r="27" spans="2:7">
      <c r="B27" s="19"/>
      <c r="C27" s="19"/>
      <c r="D27" s="19"/>
      <c r="E27" s="19"/>
      <c r="F27" s="19"/>
      <c r="G27" s="19"/>
    </row>
    <row r="28" spans="2:7">
      <c r="B28" s="19"/>
      <c r="C28" s="19"/>
      <c r="D28" s="19"/>
      <c r="E28" s="19"/>
      <c r="F28" s="19"/>
      <c r="G28" s="19"/>
    </row>
    <row r="29" spans="2:7">
      <c r="B29" s="19"/>
      <c r="C29" s="19"/>
      <c r="D29" s="19"/>
      <c r="E29" s="19"/>
      <c r="F29" s="19"/>
      <c r="G29" s="19"/>
    </row>
    <row r="30" spans="2:7">
      <c r="B30" s="19"/>
      <c r="C30" s="19"/>
      <c r="D30" s="19"/>
      <c r="E30" s="19"/>
      <c r="F30" s="19"/>
      <c r="G30" s="19"/>
    </row>
    <row r="31" spans="2:7">
      <c r="B31" s="19"/>
      <c r="C31" s="19"/>
      <c r="D31" s="19"/>
      <c r="E31" s="19"/>
      <c r="F31" s="19"/>
      <c r="G31" s="19"/>
    </row>
    <row r="32" spans="2:7">
      <c r="B32" s="19"/>
      <c r="C32" s="19"/>
      <c r="D32" s="19"/>
      <c r="E32" s="19"/>
      <c r="F32" s="19"/>
    </row>
    <row r="33" spans="2:6">
      <c r="B33" s="19"/>
      <c r="C33" s="19"/>
      <c r="D33" s="19"/>
      <c r="E33" s="19"/>
      <c r="F33" s="19"/>
    </row>
    <row r="34" spans="2:6">
      <c r="B34" s="19"/>
      <c r="C34" s="19"/>
      <c r="D34" s="19"/>
      <c r="E34" s="19"/>
      <c r="F34" s="19"/>
    </row>
  </sheetData>
  <mergeCells count="4">
    <mergeCell ref="B1:C1"/>
    <mergeCell ref="E1:F1"/>
    <mergeCell ref="H1:I1"/>
    <mergeCell ref="K1:L1"/>
  </mergeCells>
  <printOptions>
    <extLst>
      <ext uri="smNativeData">
        <pm:pageFlags xmlns:pm="smNativeData" id="1580793637" printRowHead="0" printColHead="0" printHeadLine="0" printFootLine="0" autoHeightHeader="0" autoHeightFooter="0" fitToPageBoth="0"/>
      </ext>
    </extLst>
  </printOptions>
  <pageMargins left="0.700000" right="0.700000" top="0.750000" bottom="0.750000" header="0.300000" footer="0.300000"/>
  <pageSetup paperSize="1" fitToWidth="0" fitToHeight="1"/>
  <headerFooter>
    <extLst>
      <ext uri="smNativeData">
        <pm:header xmlns:pm="smNativeData" id="1580793637" l="56" r="56" t="56" b="56" borderId="0" fillId="0" vertical="0"/>
        <pm:footer xmlns:pm="smNativeData" id="1580793637" l="56" r="56" t="56" b="56" borderId="0" fillId="0" vertical="2"/>
      </ext>
    </extLst>
  </headerFooter>
  <extLst>
    <ext uri="smNativeData">
      <pm:sheetPrefs xmlns:pm="smNativeData" day="158079363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B1:L34"/>
  <sheetViews>
    <sheetView showGridLines="0" view="normal" workbookViewId="0">
      <selection activeCell="I18" sqref="I18"/>
    </sheetView>
  </sheetViews>
  <sheetFormatPr baseColWidth="25" defaultColWidth="26.544643" defaultRowHeight="13"/>
  <cols>
    <col min="1" max="1" width="2.544643" customWidth="1" style="13"/>
    <col min="2" max="2" width="27.544643" customWidth="1" style="13"/>
    <col min="3" max="3" width="10.178571" customWidth="1" style="18"/>
    <col min="4" max="4" width="3.178571" customWidth="1" style="13"/>
    <col min="5" max="5" width="27.544643" customWidth="1" style="13"/>
    <col min="6" max="6" width="9.455357" customWidth="1" style="18"/>
    <col min="7" max="7" width="2.812500" customWidth="1" style="13"/>
    <col min="8" max="8" width="27.544643" customWidth="1" style="13"/>
    <col min="9" max="9" width="10.267857" customWidth="1" style="13"/>
    <col min="10" max="10" width="4.267857" customWidth="1" style="13"/>
    <col min="11" max="11" width="27.178571" customWidth="1" style="13"/>
    <col min="12" max="12" width="7.723214" customWidth="1" style="13"/>
    <col min="13" max="16384" width="26.544643" style="13"/>
  </cols>
  <sheetData>
    <row r="1" spans="2:12">
      <c r="B1" s="99" t="s">
        <v>4</v>
      </c>
      <c r="C1" s="99"/>
      <c r="E1" s="99" t="s">
        <v>1</v>
      </c>
      <c r="F1" s="99"/>
      <c r="H1" s="99" t="s">
        <v>2</v>
      </c>
      <c r="I1" s="99"/>
      <c r="K1" s="99" t="s">
        <v>3</v>
      </c>
      <c r="L1" s="99"/>
    </row>
    <row r="2" spans="2:12" s="14" customFormat="1">
      <c r="B2" s="45" t="s">
        <v>4</v>
      </c>
      <c r="C2" s="10" t="s">
        <v>5</v>
      </c>
      <c r="E2" s="45" t="s">
        <v>4</v>
      </c>
      <c r="F2" s="10" t="s">
        <v>5</v>
      </c>
      <c r="H2" s="45" t="s">
        <v>4</v>
      </c>
      <c r="I2" s="10" t="s">
        <v>5</v>
      </c>
      <c r="K2" s="45" t="s">
        <v>4</v>
      </c>
      <c r="L2" s="10" t="s">
        <v>5</v>
      </c>
    </row>
    <row r="3" spans="2:12" s="14" customFormat="1" ht="19.50" customHeight="1">
      <c r="B3" s="46" t="s">
        <v>6</v>
      </c>
      <c r="C3" s="34">
        <f>C9/C8</f>
        <v>0.948717948717949078</v>
      </c>
      <c r="E3" s="46" t="s">
        <v>6</v>
      </c>
      <c r="F3" s="34">
        <f>IFERROR(F9/F8,"NA")</f>
        <v>1</v>
      </c>
      <c r="H3" s="46" t="s">
        <v>6</v>
      </c>
      <c r="I3" s="34">
        <f>IFERROR(I9/I8,"NA")</f>
        <v>1</v>
      </c>
      <c r="K3" s="46" t="s">
        <v>6</v>
      </c>
      <c r="L3" s="34">
        <f>IFERROR(L9/L8,"NA")</f>
        <v>0.2</v>
      </c>
    </row>
    <row r="4" spans="2:12" s="14" customFormat="1" ht="19.50" customHeight="1">
      <c r="B4" s="46" t="s">
        <v>7</v>
      </c>
      <c r="C4" s="34">
        <f>C10/C8</f>
        <v>0.782051282051282026</v>
      </c>
      <c r="E4" s="46" t="s">
        <v>7</v>
      </c>
      <c r="F4" s="34">
        <f>IFERROR(F10/F8,"NA")</f>
        <v>0.944444444444443931</v>
      </c>
      <c r="H4" s="46" t="s">
        <v>7</v>
      </c>
      <c r="I4" s="34">
        <f>IFERROR(I10/I8,"NA")</f>
        <v>0.781818181818182012</v>
      </c>
      <c r="K4" s="46" t="s">
        <v>7</v>
      </c>
      <c r="L4" s="34">
        <f>IFERROR(L10/L8,"NA")</f>
        <v>0.2</v>
      </c>
    </row>
    <row r="5" spans="2:12" s="14" customFormat="1" ht="19.50" customHeight="1">
      <c r="B5" s="16" t="s">
        <v>8</v>
      </c>
      <c r="C5" s="35">
        <f>C12/C10</f>
        <v>0.967213114754098058</v>
      </c>
      <c r="E5" s="16" t="s">
        <v>8</v>
      </c>
      <c r="F5" s="35">
        <f>IFERROR(F12/F10,"NA")</f>
        <v>1</v>
      </c>
      <c r="H5" s="16" t="s">
        <v>8</v>
      </c>
      <c r="I5" s="35">
        <f>IFERROR(I12/I10,"NA")</f>
        <v>0.976744186046511942</v>
      </c>
      <c r="K5" s="16" t="s">
        <v>8</v>
      </c>
      <c r="L5" s="35">
        <f>IFERROR(L12/L10,"NA")</f>
        <v>1</v>
      </c>
    </row>
    <row r="6" spans="2:12" s="14" customFormat="1" ht="19.50" customHeight="1">
      <c r="B6" s="17" t="s">
        <v>9</v>
      </c>
      <c r="C6" s="36">
        <f>C13/C11</f>
        <v>0.787234042553191937</v>
      </c>
      <c r="E6" s="17" t="s">
        <v>9</v>
      </c>
      <c r="F6" s="36">
        <f>IFERROR(F13/F11,"NA")</f>
        <v>0.909090909090908994</v>
      </c>
      <c r="H6" s="17" t="s">
        <v>9</v>
      </c>
      <c r="I6" s="36">
        <f>IFERROR(I13/I11,"NA")</f>
        <v>0.742857142857142971</v>
      </c>
      <c r="K6" s="17" t="s">
        <v>9</v>
      </c>
      <c r="L6" s="36">
        <f>IFERROR(L13/L11,"NA")</f>
        <v>1</v>
      </c>
    </row>
    <row r="7" spans="2:12" ht="5.25" customHeight="1">
      <c r="C7" s="13"/>
      <c r="F7" s="13"/>
    </row>
    <row r="8" spans="2:12">
      <c r="B8" s="47" t="s">
        <v>17</v>
      </c>
      <c r="C8" s="33">
        <f>COUNTA(Details!D3:D80)</f>
        <v>78</v>
      </c>
      <c r="E8" s="47" t="s">
        <v>17</v>
      </c>
      <c r="F8" s="33">
        <f>COUNTIF(Details!A3:A80,E1)</f>
        <v>18</v>
      </c>
      <c r="H8" s="47" t="s">
        <v>17</v>
      </c>
      <c r="I8" s="33">
        <f>COUNTIF(Details!A3:A80,H1)</f>
        <v>55</v>
      </c>
      <c r="K8" s="47" t="s">
        <v>17</v>
      </c>
      <c r="L8" s="33">
        <f>COUNTIF(Details!A3:A80,K1)</f>
        <v>5</v>
      </c>
    </row>
    <row r="9" spans="2:12" s="14" customFormat="1">
      <c r="B9" s="49" t="s">
        <v>18</v>
      </c>
      <c r="C9" s="33">
        <f>COUNTA("CSAT Responses_Mar'2019"!R2:R79)</f>
        <v>74</v>
      </c>
      <c r="E9" s="49" t="s">
        <v>12</v>
      </c>
      <c r="F9" s="33">
        <f>_xlfn.COUNTIFS(Details!A3:A80,E1,"CSAT Responses_Mar'2019"!R2:R79,"Y")</f>
        <v>18</v>
      </c>
      <c r="H9" s="49" t="s">
        <v>12</v>
      </c>
      <c r="I9" s="33">
        <f>_xlfn.COUNTIFS(Details!A3:A80,H1,"CSAT Responses_Mar'2019"!R2:R79,"Y")</f>
        <v>55</v>
      </c>
      <c r="K9" s="49" t="s">
        <v>12</v>
      </c>
      <c r="L9" s="33">
        <f>_xlfn.COUNTIFS(Details!A3:A80,K1,"CSAT Responses_Mar'2019"!R2:R79,"Y")</f>
        <v>1</v>
      </c>
    </row>
    <row r="10" spans="2:12">
      <c r="B10" s="48" t="s">
        <v>13</v>
      </c>
      <c r="C10" s="33">
        <f>COUNTIF(Details!$J$3:$J$80,"&gt;0")</f>
        <v>61</v>
      </c>
      <c r="E10" s="48" t="s">
        <v>13</v>
      </c>
      <c r="F10" s="33">
        <f>_xlfn.COUNTIFS(Details!A3:A80,E1,Details!J3:J80,"&gt;0")</f>
        <v>17</v>
      </c>
      <c r="H10" s="48" t="s">
        <v>13</v>
      </c>
      <c r="I10" s="33">
        <f>_xlfn.COUNTIFS(Details!A3:A80,H1,Details!J3:J80,"&gt;0")</f>
        <v>43</v>
      </c>
      <c r="K10" s="48" t="s">
        <v>13</v>
      </c>
      <c r="L10" s="33">
        <f>_xlfn.COUNTIFS(Details!A3:A80,K1,Details!J3:J80,"&gt;0")</f>
        <v>1</v>
      </c>
    </row>
    <row r="11" spans="2:12">
      <c r="B11" s="48" t="s">
        <v>14</v>
      </c>
      <c r="C11" s="33">
        <f>COUNTIF(Details!$H$3:$H$80,"&gt;0")</f>
        <v>47</v>
      </c>
      <c r="E11" s="48" t="s">
        <v>14</v>
      </c>
      <c r="F11" s="33">
        <f>_xlfn.COUNTIFS(Details!A3:A80,E1,Details!H3:H80,"&gt;0")</f>
        <v>11</v>
      </c>
      <c r="H11" s="48" t="s">
        <v>14</v>
      </c>
      <c r="I11" s="33">
        <f>_xlfn.COUNTIFS(Details!A3:A80,H1,Details!H3:H80,"&gt;0")</f>
        <v>35</v>
      </c>
      <c r="K11" s="48" t="s">
        <v>14</v>
      </c>
      <c r="L11" s="33">
        <f>_xlfn.COUNTIFS(Details!A3:A80,K1,Details!H3:H80,"&gt;0")</f>
        <v>1</v>
      </c>
    </row>
    <row r="12" spans="2:12">
      <c r="B12" s="47" t="s">
        <v>15</v>
      </c>
      <c r="C12" s="33">
        <f>COUNTIF(Details!$K$3:$K$80,"1")</f>
        <v>59</v>
      </c>
      <c r="E12" s="47" t="s">
        <v>15</v>
      </c>
      <c r="F12" s="33">
        <f>_xlfn.COUNTIFS(Details!A3:A80,E1,Details!K3:K80,"&gt;0")</f>
        <v>17</v>
      </c>
      <c r="H12" s="47" t="s">
        <v>15</v>
      </c>
      <c r="I12" s="33">
        <f>_xlfn.COUNTIFS(Details!A3:A80,H1,Details!K3:K80,"&gt;0")</f>
        <v>42</v>
      </c>
      <c r="K12" s="47" t="s">
        <v>15</v>
      </c>
      <c r="L12" s="33">
        <f>_xlfn.COUNTIFS(Details!A3:A80,K1,Details!K3:K80,"&gt;0")</f>
        <v>1</v>
      </c>
    </row>
    <row r="13" spans="2:12">
      <c r="B13" s="47" t="s">
        <v>16</v>
      </c>
      <c r="C13" s="33">
        <f>COUNTIF(Details!$L$3:$L$80,"1")</f>
        <v>37</v>
      </c>
      <c r="E13" s="47" t="s">
        <v>16</v>
      </c>
      <c r="F13" s="33">
        <f>_xlfn.COUNTIFS(Details!A3:A80,E1,Details!L3:L80,"1")</f>
        <v>10</v>
      </c>
      <c r="H13" s="47" t="s">
        <v>16</v>
      </c>
      <c r="I13" s="33">
        <f>_xlfn.COUNTIFS(Details!A3:A80,H1,Details!L3:L80,"1")</f>
        <v>26</v>
      </c>
      <c r="K13" s="47" t="s">
        <v>16</v>
      </c>
      <c r="L13" s="33">
        <f>_xlfn.COUNTIFS(Details!A3:A80,K1,Details!L3:L80,"1")</f>
        <v>1</v>
      </c>
    </row>
    <row r="15" spans="2:12">
      <c r="B15" s="19"/>
      <c r="C15" s="19"/>
      <c r="D15" s="19"/>
      <c r="E15" s="19"/>
      <c r="F15" s="19"/>
      <c r="G15" s="19"/>
    </row>
    <row r="16" spans="2:12">
      <c r="B16" s="19"/>
      <c r="C16" s="19"/>
      <c r="D16" s="19"/>
      <c r="E16" s="19"/>
      <c r="F16" s="19"/>
      <c r="G16" s="19"/>
    </row>
    <row r="17" spans="2:7">
      <c r="B17" s="19"/>
      <c r="C17" s="19"/>
      <c r="D17" s="19"/>
      <c r="E17" s="19"/>
      <c r="F17" s="19"/>
      <c r="G17" s="19"/>
    </row>
    <row r="18" spans="2:7">
      <c r="B18" s="19"/>
      <c r="C18" s="19"/>
      <c r="D18" s="19"/>
      <c r="E18" s="19"/>
      <c r="F18" s="19"/>
      <c r="G18" s="19"/>
    </row>
    <row r="19" spans="2:7">
      <c r="B19" s="19"/>
      <c r="C19" s="19"/>
      <c r="D19" s="19"/>
      <c r="E19" s="19"/>
      <c r="F19" s="19"/>
      <c r="G19" s="19"/>
    </row>
    <row r="20" spans="2:7">
      <c r="B20" s="19"/>
      <c r="C20" s="19"/>
      <c r="D20" s="19"/>
      <c r="E20" s="19"/>
      <c r="F20" s="19"/>
      <c r="G20" s="19"/>
    </row>
    <row r="21" spans="2:7">
      <c r="B21" s="19"/>
      <c r="C21" s="19"/>
      <c r="D21" s="19"/>
      <c r="E21" s="19"/>
      <c r="F21" s="19"/>
      <c r="G21" s="19"/>
    </row>
    <row r="22" spans="2:7">
      <c r="B22" s="19"/>
      <c r="C22" s="19"/>
      <c r="D22" s="19"/>
      <c r="E22" s="19"/>
      <c r="F22" s="19"/>
      <c r="G22" s="19"/>
    </row>
    <row r="23" spans="2:7">
      <c r="B23" s="19"/>
      <c r="C23" s="19"/>
      <c r="D23" s="19"/>
      <c r="E23" s="19"/>
      <c r="F23" s="19"/>
      <c r="G23" s="19"/>
    </row>
    <row r="24" spans="2:7">
      <c r="B24" s="19"/>
      <c r="C24" s="19"/>
      <c r="D24" s="19"/>
      <c r="E24" s="19"/>
      <c r="F24" s="19"/>
      <c r="G24" s="19"/>
    </row>
    <row r="25" spans="2:7">
      <c r="B25" s="19"/>
      <c r="C25" s="19"/>
      <c r="D25" s="19"/>
      <c r="E25" s="19"/>
      <c r="F25" s="19"/>
      <c r="G25" s="19"/>
    </row>
    <row r="26" spans="2:7">
      <c r="B26" s="19"/>
      <c r="C26" s="19"/>
      <c r="D26" s="19"/>
      <c r="E26" s="19"/>
      <c r="F26" s="19"/>
      <c r="G26" s="19"/>
    </row>
    <row r="27" spans="2:7">
      <c r="B27" s="19"/>
      <c r="C27" s="19"/>
      <c r="D27" s="19"/>
      <c r="E27" s="19"/>
      <c r="F27" s="19"/>
      <c r="G27" s="19"/>
    </row>
    <row r="28" spans="2:7">
      <c r="B28" s="19"/>
      <c r="C28" s="19"/>
      <c r="D28" s="19"/>
      <c r="E28" s="19"/>
      <c r="F28" s="19"/>
      <c r="G28" s="19"/>
    </row>
    <row r="29" spans="2:7">
      <c r="B29" s="19"/>
      <c r="C29" s="19"/>
      <c r="D29" s="19"/>
      <c r="E29" s="19"/>
      <c r="F29" s="19"/>
      <c r="G29" s="19"/>
    </row>
    <row r="30" spans="2:7">
      <c r="B30" s="19"/>
      <c r="C30" s="19"/>
      <c r="D30" s="19"/>
      <c r="E30" s="19"/>
      <c r="F30" s="19"/>
      <c r="G30" s="19"/>
    </row>
    <row r="31" spans="2:7">
      <c r="B31" s="19"/>
      <c r="C31" s="19"/>
      <c r="D31" s="19"/>
      <c r="E31" s="19"/>
      <c r="F31" s="19"/>
      <c r="G31" s="19"/>
    </row>
    <row r="32" spans="2:7">
      <c r="B32" s="19"/>
      <c r="C32" s="19"/>
      <c r="D32" s="19"/>
      <c r="E32" s="19"/>
      <c r="F32" s="19"/>
    </row>
    <row r="33" spans="2:6">
      <c r="B33" s="19"/>
      <c r="C33" s="19"/>
      <c r="D33" s="19"/>
      <c r="E33" s="19"/>
      <c r="F33" s="19"/>
    </row>
    <row r="34" spans="2:6">
      <c r="B34" s="19"/>
      <c r="C34" s="19"/>
      <c r="D34" s="19"/>
      <c r="E34" s="19"/>
      <c r="F34" s="19"/>
    </row>
  </sheetData>
  <mergeCells count="4">
    <mergeCell ref="B1:C1"/>
    <mergeCell ref="E1:F1"/>
    <mergeCell ref="H1:I1"/>
    <mergeCell ref="K1:L1"/>
  </mergeCells>
  <printOptions>
    <extLst>
      <ext uri="smNativeData">
        <pm:pageFlags xmlns:pm="smNativeData" id="1580793637" printRowHead="0" printColHead="0" printHeadLine="0" printFootLine="0" autoHeightHeader="0" autoHeightFooter="0" fitToPageBoth="0"/>
      </ext>
    </extLst>
  </printOptions>
  <pageMargins left="0.700000" right="0.700000" top="0.750000" bottom="0.750000" header="0.300000" footer="0.300000"/>
  <pageSetup paperSize="1" fitToWidth="0" fitToHeight="1"/>
  <headerFooter>
    <extLst>
      <ext uri="smNativeData">
        <pm:header xmlns:pm="smNativeData" id="1580793637" l="56" r="56" t="56" b="56" borderId="0" fillId="0" vertical="0"/>
        <pm:footer xmlns:pm="smNativeData" id="1580793637" l="56" r="56" t="56" b="56" borderId="0" fillId="0" vertical="2"/>
      </ext>
    </extLst>
  </headerFooter>
  <extLst>
    <ext uri="smNativeData">
      <pm:sheetPrefs xmlns:pm="smNativeData" day="1580793637"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B1:P34"/>
  <sheetViews>
    <sheetView showGridLines="0" view="normal" topLeftCell="F13" workbookViewId="0">
      <selection activeCell="G8" sqref="G8:G13"/>
    </sheetView>
  </sheetViews>
  <sheetFormatPr baseColWidth="25" defaultColWidth="26.544643" defaultRowHeight="13"/>
  <cols>
    <col min="1" max="1" width="4.000000" customWidth="1" style="13"/>
    <col min="2" max="2" width="27.544643" customWidth="1" style="13"/>
    <col min="3" max="3" width="9.267857" customWidth="1" style="18"/>
    <col min="4" max="4" width="10.723214" customWidth="1" style="18"/>
    <col min="5" max="5" width="7.455357" customWidth="1" style="13"/>
    <col min="6" max="6" width="27.544643" customWidth="1" style="13"/>
    <col min="7" max="7" width="7.723214" customWidth="1" style="18"/>
    <col min="8" max="8" width="10.723214" customWidth="1" style="18"/>
    <col min="9" max="9" width="7.812500" customWidth="1" style="13"/>
    <col min="10" max="10" width="27.544643" customWidth="1" style="13"/>
    <col min="11" max="12" width="10.723214" customWidth="1" style="13"/>
    <col min="13" max="13" width="6.178571" customWidth="1" style="13"/>
    <col min="14" max="14" width="26.544643" style="13"/>
    <col min="15" max="15" width="10.812500" customWidth="1" style="13"/>
    <col min="16" max="16" width="12.178571" customWidth="1" style="13"/>
    <col min="17" max="16384" width="26.544643" style="13"/>
  </cols>
  <sheetData>
    <row r="1" spans="2:16">
      <c r="B1" s="99" t="s">
        <v>4</v>
      </c>
      <c r="C1" s="99"/>
      <c r="D1" s="99"/>
      <c r="F1" s="99" t="s">
        <v>1</v>
      </c>
      <c r="G1" s="99"/>
      <c r="H1" s="99"/>
      <c r="J1" s="99" t="s">
        <v>2</v>
      </c>
      <c r="K1" s="99"/>
      <c r="N1" s="99" t="s">
        <v>3</v>
      </c>
      <c r="O1" s="99"/>
    </row>
    <row r="2" spans="2:16" s="14" customFormat="1">
      <c r="B2" s="45" t="s">
        <v>4</v>
      </c>
      <c r="C2" s="10" t="s">
        <v>5</v>
      </c>
      <c r="D2" s="10" t="s">
        <v>19</v>
      </c>
      <c r="F2" s="45" t="s">
        <v>4</v>
      </c>
      <c r="G2" s="10" t="s">
        <v>5</v>
      </c>
      <c r="H2" s="10" t="s">
        <v>19</v>
      </c>
      <c r="J2" s="45" t="s">
        <v>4</v>
      </c>
      <c r="K2" s="10" t="s">
        <v>5</v>
      </c>
      <c r="L2" s="10" t="s">
        <v>19</v>
      </c>
      <c r="N2" s="45" t="s">
        <v>4</v>
      </c>
      <c r="O2" s="10" t="s">
        <v>5</v>
      </c>
      <c r="P2" s="10" t="s">
        <v>19</v>
      </c>
    </row>
    <row r="3" spans="2:16" s="14" customFormat="1" ht="19.50" customHeight="1">
      <c r="B3" s="46" t="s">
        <v>6</v>
      </c>
      <c r="C3" s="34">
        <f>C9/C8</f>
        <v>0.95744680851063908</v>
      </c>
      <c r="D3" s="21"/>
      <c r="F3" s="46" t="s">
        <v>6</v>
      </c>
      <c r="G3" s="34">
        <f>G9/G8</f>
        <v>1</v>
      </c>
      <c r="H3" s="21"/>
      <c r="J3" s="46" t="s">
        <v>6</v>
      </c>
      <c r="K3" s="34">
        <f>K9/K8</f>
        <v>1</v>
      </c>
      <c r="L3" s="21"/>
      <c r="N3" s="46" t="s">
        <v>6</v>
      </c>
      <c r="O3" s="34">
        <f>O9/O8</f>
        <v>0.2</v>
      </c>
      <c r="P3" s="21"/>
    </row>
    <row r="4" spans="2:16" s="14" customFormat="1" ht="19.50" customHeight="1">
      <c r="B4" s="46" t="s">
        <v>7</v>
      </c>
      <c r="C4" s="34">
        <f>C10/C8</f>
        <v>0.797872340425532034</v>
      </c>
      <c r="D4" s="21"/>
      <c r="F4" s="46" t="s">
        <v>7</v>
      </c>
      <c r="G4" s="34">
        <f>G10/G8</f>
        <v>0.909090909090908994</v>
      </c>
      <c r="H4" s="21"/>
      <c r="J4" s="46" t="s">
        <v>7</v>
      </c>
      <c r="K4" s="34">
        <f>K10/K8</f>
        <v>0.805970149253731094</v>
      </c>
      <c r="L4" s="21"/>
      <c r="N4" s="46" t="s">
        <v>7</v>
      </c>
      <c r="O4" s="34">
        <f>O10/O8</f>
        <v>0.2</v>
      </c>
      <c r="P4" s="21"/>
    </row>
    <row r="5" spans="2:16" s="14" customFormat="1" ht="19.50" customHeight="1">
      <c r="B5" s="16" t="s">
        <v>8</v>
      </c>
      <c r="C5" s="35">
        <f>C12/C10</f>
        <v>0.973333333333333073</v>
      </c>
      <c r="D5" s="102">
        <f>IFERROR(D12/D10,"NA")</f>
        <v>0.966942148760331044</v>
      </c>
      <c r="F5" s="16" t="s">
        <v>8</v>
      </c>
      <c r="G5" s="35">
        <f>IFERROR(G12/G10,"NA")</f>
        <v>1</v>
      </c>
      <c r="H5" s="15">
        <f>IFERROR(H12/H10,"NA")</f>
        <v>1</v>
      </c>
      <c r="J5" s="16" t="s">
        <v>8</v>
      </c>
      <c r="K5" s="35">
        <f>K12/K10</f>
        <v>0.962962962962962976</v>
      </c>
      <c r="L5" s="15">
        <f>IFERROR(L12/L10,"NA")</f>
        <v>0.954372623574144896</v>
      </c>
      <c r="N5" s="16" t="s">
        <v>8</v>
      </c>
      <c r="O5" s="15">
        <f>IFERROR(O12/O10,"0.0%")</f>
        <v>1</v>
      </c>
      <c r="P5" s="15">
        <f>IFERROR(P12/P10,"NA")</f>
        <v>1</v>
      </c>
    </row>
    <row r="6" spans="2:16" s="14" customFormat="1" ht="19.50" customHeight="1">
      <c r="B6" s="17" t="s">
        <v>9</v>
      </c>
      <c r="C6" s="36">
        <f>C13/C11</f>
        <v>0.807017543859648967</v>
      </c>
      <c r="D6" s="21"/>
      <c r="F6" s="17" t="s">
        <v>9</v>
      </c>
      <c r="G6" s="36">
        <f>IFERROR(G13/G11,"NA")</f>
        <v>0.916666666666666963</v>
      </c>
      <c r="H6" s="21"/>
      <c r="J6" s="17" t="s">
        <v>9</v>
      </c>
      <c r="K6" s="36">
        <f>K13/K11</f>
        <v>0.772727272727273018</v>
      </c>
      <c r="L6" s="21"/>
      <c r="N6" s="17" t="s">
        <v>9</v>
      </c>
      <c r="O6" s="15">
        <f>IFERROR(O13/O11,"0.0%")</f>
        <v>1</v>
      </c>
      <c r="P6" s="21"/>
    </row>
    <row r="7" spans="2:16" ht="5.25" customHeight="1">
      <c r="C7" s="13"/>
      <c r="D7" s="13"/>
      <c r="G7" s="13"/>
      <c r="H7" s="13"/>
    </row>
    <row r="8" spans="2:16">
      <c r="B8" s="47" t="s">
        <v>11</v>
      </c>
      <c r="C8" s="33">
        <f>'Executive Summary'!C8</f>
        <v>94</v>
      </c>
      <c r="D8" s="50"/>
      <c r="F8" s="47" t="s">
        <v>11</v>
      </c>
      <c r="G8" s="33">
        <f>'Executive Summary'!F8</f>
        <v>22</v>
      </c>
      <c r="H8" s="51"/>
      <c r="J8" s="47" t="s">
        <v>11</v>
      </c>
      <c r="K8" s="33">
        <f>'Executive Summary'!I8</f>
        <v>67</v>
      </c>
      <c r="L8" s="51"/>
      <c r="N8" s="47" t="s">
        <v>11</v>
      </c>
      <c r="O8" s="33">
        <f>'Executive Summary'!L8</f>
        <v>5</v>
      </c>
      <c r="P8" s="51"/>
    </row>
    <row r="9" spans="2:16">
      <c r="B9" s="48" t="s">
        <v>12</v>
      </c>
      <c r="C9" s="33">
        <f>'Executive Summary'!C9</f>
        <v>90</v>
      </c>
      <c r="D9" s="50"/>
      <c r="F9" s="48" t="s">
        <v>12</v>
      </c>
      <c r="G9" s="33">
        <f>'Executive Summary'!F9</f>
        <v>22</v>
      </c>
      <c r="H9" s="51"/>
      <c r="J9" s="48" t="s">
        <v>12</v>
      </c>
      <c r="K9" s="33">
        <f>'Executive Summary'!I9</f>
        <v>67</v>
      </c>
      <c r="L9" s="51"/>
      <c r="N9" s="48" t="s">
        <v>12</v>
      </c>
      <c r="O9" s="33">
        <f>'Executive Summary'!L9</f>
        <v>1</v>
      </c>
      <c r="P9" s="51"/>
    </row>
    <row r="10" spans="2:16">
      <c r="B10" s="48" t="s">
        <v>13</v>
      </c>
      <c r="C10" s="33">
        <f>'Executive Summary'!C10</f>
        <v>75</v>
      </c>
      <c r="D10" s="33">
        <f>SUM(Details!N3:N80)</f>
        <v>363</v>
      </c>
      <c r="F10" s="48" t="s">
        <v>13</v>
      </c>
      <c r="G10" s="33">
        <f>'Executive Summary'!F10</f>
        <v>20</v>
      </c>
      <c r="H10" s="33">
        <f>SUMIF(Details!A3:A80,$F$1,Details!N3:N80)</f>
        <v>96</v>
      </c>
      <c r="J10" s="48" t="s">
        <v>13</v>
      </c>
      <c r="K10" s="33">
        <f>'Executive Summary'!I10</f>
        <v>54</v>
      </c>
      <c r="L10" s="33">
        <f>SUMIF(Details!A3:A80,$J$1,Details!N3:N80)</f>
        <v>263</v>
      </c>
      <c r="N10" s="48" t="s">
        <v>13</v>
      </c>
      <c r="O10" s="33">
        <f>'Executive Summary'!L10</f>
        <v>1</v>
      </c>
      <c r="P10" s="33">
        <f>SUMIF(Details!A3:A80,$N$1,Details!N3:N80)</f>
        <v>4</v>
      </c>
    </row>
    <row r="11" spans="2:16">
      <c r="B11" s="48" t="s">
        <v>14</v>
      </c>
      <c r="C11" s="33">
        <f>'Executive Summary'!C11</f>
        <v>57</v>
      </c>
      <c r="D11" s="52"/>
      <c r="F11" s="48" t="s">
        <v>14</v>
      </c>
      <c r="G11" s="33">
        <f>'Executive Summary'!F11</f>
        <v>12</v>
      </c>
      <c r="H11" s="52"/>
      <c r="J11" s="48" t="s">
        <v>14</v>
      </c>
      <c r="K11" s="33">
        <f>'Executive Summary'!I11</f>
        <v>44</v>
      </c>
      <c r="L11" s="52"/>
      <c r="N11" s="48" t="s">
        <v>14</v>
      </c>
      <c r="O11" s="33">
        <f>'Executive Summary'!L11</f>
        <v>1</v>
      </c>
      <c r="P11" s="52"/>
    </row>
    <row r="12" spans="2:16">
      <c r="B12" s="47" t="s">
        <v>15</v>
      </c>
      <c r="C12" s="33">
        <f>'Executive Summary'!C12</f>
        <v>73</v>
      </c>
      <c r="D12" s="33">
        <f>SUM(Details!O3:O80)</f>
        <v>351</v>
      </c>
      <c r="F12" s="47" t="s">
        <v>15</v>
      </c>
      <c r="G12" s="33">
        <f>'Executive Summary'!F12</f>
        <v>20</v>
      </c>
      <c r="H12" s="33">
        <f>SUMIF(Details!A3:A80,$F$1,Details!O3:O80)</f>
        <v>96</v>
      </c>
      <c r="J12" s="47" t="s">
        <v>15</v>
      </c>
      <c r="K12" s="33">
        <f>'Executive Summary'!I12</f>
        <v>52</v>
      </c>
      <c r="L12" s="33">
        <f>SUMIF(Details!A3:A80,$J$1,Details!O3:O80)</f>
        <v>251</v>
      </c>
      <c r="N12" s="47" t="s">
        <v>15</v>
      </c>
      <c r="O12" s="33">
        <f>'Executive Summary'!L12</f>
        <v>1</v>
      </c>
      <c r="P12" s="33">
        <f>SUMIF(Details!A3:A80,$N$1,Details!O3:O80)</f>
        <v>4</v>
      </c>
    </row>
    <row r="13" spans="2:16">
      <c r="B13" s="47" t="s">
        <v>16</v>
      </c>
      <c r="C13" s="33">
        <f>'Executive Summary'!C13</f>
        <v>46</v>
      </c>
      <c r="D13" s="52"/>
      <c r="F13" s="47" t="s">
        <v>16</v>
      </c>
      <c r="G13" s="33">
        <f>'Executive Summary'!F13</f>
        <v>11</v>
      </c>
      <c r="H13" s="52"/>
      <c r="J13" s="47" t="s">
        <v>16</v>
      </c>
      <c r="K13" s="33">
        <f>'Executive Summary'!I13</f>
        <v>34</v>
      </c>
      <c r="L13" s="52"/>
      <c r="N13" s="47" t="s">
        <v>16</v>
      </c>
      <c r="O13" s="33">
        <f>'Executive Summary'!L13</f>
        <v>1</v>
      </c>
      <c r="P13" s="52"/>
    </row>
    <row r="15" spans="2:16">
      <c r="B15" s="19"/>
      <c r="C15" s="19"/>
      <c r="D15" s="19"/>
      <c r="E15" s="19"/>
      <c r="F15" s="19"/>
      <c r="G15" s="19"/>
      <c r="H15" s="19"/>
      <c r="I15" s="19"/>
    </row>
    <row r="16" spans="2:16">
      <c r="B16" s="19"/>
      <c r="C16" s="19"/>
      <c r="D16" s="19"/>
      <c r="E16" s="19"/>
      <c r="F16" s="19"/>
      <c r="G16" s="19"/>
      <c r="H16" s="19"/>
      <c r="I16" s="19"/>
    </row>
    <row r="17" spans="2:9">
      <c r="B17" s="19"/>
      <c r="C17" s="19"/>
      <c r="D17" s="19"/>
      <c r="E17" s="19"/>
      <c r="F17" s="19"/>
      <c r="G17" s="19"/>
      <c r="H17" s="19"/>
      <c r="I17" s="19"/>
    </row>
    <row r="18" spans="2:9">
      <c r="B18" s="19"/>
      <c r="C18" s="19"/>
      <c r="D18" s="19"/>
      <c r="E18" s="19"/>
      <c r="F18" s="19"/>
      <c r="G18" s="19"/>
      <c r="H18" s="19"/>
      <c r="I18" s="19"/>
    </row>
    <row r="19" spans="2:9">
      <c r="B19" s="19"/>
      <c r="C19" s="19"/>
      <c r="D19" s="19"/>
      <c r="E19" s="19"/>
      <c r="F19" s="19"/>
      <c r="G19" s="19"/>
      <c r="H19" s="19"/>
      <c r="I19" s="19"/>
    </row>
    <row r="20" spans="2:9">
      <c r="B20" s="19"/>
      <c r="C20" s="19"/>
      <c r="D20" s="19"/>
      <c r="E20" s="19"/>
      <c r="F20" s="19"/>
      <c r="G20" s="19"/>
      <c r="H20" s="19"/>
      <c r="I20" s="19"/>
    </row>
    <row r="21" spans="2:9">
      <c r="B21" s="19"/>
      <c r="C21" s="19"/>
      <c r="D21" s="19"/>
      <c r="E21" s="19"/>
      <c r="F21" s="19"/>
      <c r="G21" s="19"/>
      <c r="H21" s="19"/>
      <c r="I21" s="19"/>
    </row>
    <row r="22" spans="2:9">
      <c r="B22" s="19"/>
      <c r="C22" s="19"/>
      <c r="D22" s="19"/>
      <c r="E22" s="19"/>
      <c r="F22" s="19"/>
      <c r="G22" s="19"/>
      <c r="H22" s="19"/>
      <c r="I22" s="19"/>
    </row>
    <row r="23" spans="2:9">
      <c r="B23" s="19"/>
      <c r="C23" s="19"/>
      <c r="D23" s="19"/>
      <c r="E23" s="19"/>
      <c r="F23" s="19"/>
      <c r="G23" s="19"/>
      <c r="H23" s="19"/>
      <c r="I23" s="19"/>
    </row>
    <row r="24" spans="2:9">
      <c r="B24" s="19"/>
      <c r="C24" s="19"/>
      <c r="D24" s="19"/>
      <c r="E24" s="19"/>
      <c r="F24" s="19"/>
      <c r="G24" s="19"/>
      <c r="H24" s="19"/>
      <c r="I24" s="19"/>
    </row>
    <row r="25" spans="2:9">
      <c r="B25" s="19"/>
      <c r="C25" s="19"/>
      <c r="D25" s="19"/>
      <c r="E25" s="19"/>
      <c r="F25" s="19"/>
      <c r="G25" s="19"/>
      <c r="H25" s="19"/>
      <c r="I25" s="19"/>
    </row>
    <row r="26" spans="2:9">
      <c r="B26" s="19"/>
      <c r="C26" s="19"/>
      <c r="D26" s="19"/>
      <c r="E26" s="19"/>
      <c r="F26" s="19"/>
      <c r="G26" s="19"/>
      <c r="H26" s="19"/>
      <c r="I26" s="19"/>
    </row>
    <row r="27" spans="2:9">
      <c r="B27" s="19"/>
      <c r="C27" s="19"/>
      <c r="D27" s="19"/>
      <c r="E27" s="19"/>
      <c r="F27" s="19"/>
      <c r="G27" s="19"/>
      <c r="H27" s="19"/>
      <c r="I27" s="19"/>
    </row>
    <row r="28" spans="2:9">
      <c r="B28" s="19"/>
      <c r="C28" s="19"/>
      <c r="D28" s="19"/>
      <c r="E28" s="19"/>
      <c r="F28" s="19"/>
      <c r="G28" s="19"/>
      <c r="H28" s="19"/>
      <c r="I28" s="19"/>
    </row>
    <row r="29" spans="2:9">
      <c r="B29" s="19"/>
      <c r="C29" s="19"/>
      <c r="D29" s="19"/>
      <c r="E29" s="19"/>
      <c r="F29" s="19"/>
      <c r="G29" s="19"/>
      <c r="H29" s="19"/>
      <c r="I29" s="19"/>
    </row>
    <row r="30" spans="2:9">
      <c r="B30" s="19"/>
      <c r="C30" s="19"/>
      <c r="D30" s="19"/>
      <c r="E30" s="19"/>
      <c r="F30" s="19"/>
      <c r="G30" s="19"/>
      <c r="H30" s="19"/>
      <c r="I30" s="19"/>
    </row>
    <row r="31" spans="2:9">
      <c r="B31" s="19"/>
      <c r="C31" s="19"/>
      <c r="D31" s="19"/>
      <c r="E31" s="19"/>
      <c r="F31" s="19"/>
      <c r="G31" s="19"/>
      <c r="H31" s="19"/>
      <c r="I31" s="19"/>
    </row>
    <row r="32" spans="2:9">
      <c r="B32" s="19"/>
      <c r="C32" s="19"/>
      <c r="D32" s="19"/>
      <c r="E32" s="19"/>
      <c r="F32" s="19"/>
      <c r="G32" s="19"/>
      <c r="H32" s="19"/>
    </row>
    <row r="33" spans="2:8">
      <c r="B33" s="19"/>
      <c r="C33" s="19"/>
      <c r="D33" s="19"/>
      <c r="E33" s="19"/>
      <c r="F33" s="19"/>
      <c r="G33" s="19"/>
      <c r="H33" s="19"/>
    </row>
    <row r="34" spans="2:8">
      <c r="B34" s="19"/>
      <c r="C34" s="19"/>
      <c r="D34" s="19"/>
      <c r="E34" s="19"/>
      <c r="F34" s="19"/>
      <c r="G34" s="19"/>
      <c r="H34" s="19"/>
    </row>
  </sheetData>
  <mergeCells count="4">
    <mergeCell ref="B1:C1"/>
    <mergeCell ref="F1:G1"/>
    <mergeCell ref="J1:K1"/>
    <mergeCell ref="N1:O1"/>
  </mergeCells>
  <printOptions>
    <extLst>
      <ext uri="smNativeData">
        <pm:pageFlags xmlns:pm="smNativeData" id="1580793637" printRowHead="0" printColHead="0" printHeadLine="0" printFootLine="0" autoHeightHeader="0" autoHeightFooter="0" fitToPageBoth="0"/>
      </ext>
    </extLst>
  </printOptions>
  <pageMargins left="0.700000" right="0.700000" top="0.750000" bottom="0.750000" header="0.300000" footer="0.300000"/>
  <pageSetup paperSize="1" fitToWidth="0" fitToHeight="1"/>
  <headerFooter>
    <extLst>
      <ext uri="smNativeData">
        <pm:header xmlns:pm="smNativeData" id="1580793637" l="56" r="56" t="56" b="56" borderId="0" fillId="0" vertical="0"/>
        <pm:footer xmlns:pm="smNativeData" id="1580793637" l="56" r="56" t="56" b="56" borderId="0" fillId="0" vertical="2"/>
      </ext>
    </extLst>
  </headerFooter>
  <drawing r:id="rId1"/>
  <extLst>
    <ext uri="smNativeData">
      <pm:sheetPrefs xmlns:pm="smNativeData" day="1580793637"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D14"/>
  <sheetViews>
    <sheetView view="normal" workbookViewId="0">
      <selection activeCell="K13" sqref="K13"/>
    </sheetView>
  </sheetViews>
  <sheetFormatPr defaultRowHeight="15.40"/>
  <cols>
    <col min="1" max="1" width="26.598214" customWidth="1"/>
    <col min="2" max="2" width="15.410714" customWidth="1"/>
    <col min="3" max="3" width="10.750000" customWidth="1"/>
    <col min="4" max="4" width="16.071429" customWidth="1"/>
  </cols>
  <sheetData>
    <row r="1" spans="1:2">
      <c r="A1" s="42" t="s">
        <v>20</v>
      </c>
      <c r="B1" s="42" t="s">
        <v>21</v>
      </c>
    </row>
    <row r="3" spans="1:4">
      <c r="A3" s="42" t="s">
        <v>22</v>
      </c>
      <c r="B3" s="42" t="s">
        <v>23</v>
      </c>
      <c r="C3" s="42" t="s">
        <v>24</v>
      </c>
      <c r="D3" s="42" t="s">
        <v>25</v>
      </c>
    </row>
    <row r="4" spans="1:4">
      <c r="A4" s="43" t="inlineStr">
        <is>
          <r>
            <t>3M</t>
          </r>
        </is>
      </c>
      <c r="B4" s="66" t="n">
        <v>0</v>
      </c>
      <c r="C4" s="66" t="n">
        <v>0</v>
      </c>
      <c r="D4" s="66" t="n">
        <v>0</v>
      </c>
    </row>
    <row r="5" spans="1:4">
      <c r="A5" s="43" t="s">
        <v>26</v>
      </c>
      <c r="B5" s="66" t="n">
        <v>0</v>
      </c>
      <c r="C5" s="66" t="n">
        <v>0</v>
      </c>
      <c r="D5" s="66" t="n">
        <v>0</v>
      </c>
    </row>
    <row r="6" spans="1:4">
      <c r="A6" s="43" t="s">
        <v>27</v>
      </c>
      <c r="B6" s="66" t="n">
        <v>0</v>
      </c>
      <c r="C6" s="66" t="n">
        <v>0</v>
      </c>
      <c r="D6" s="66" t="n">
        <v>0</v>
      </c>
    </row>
    <row r="7" spans="1:4">
      <c r="A7" s="43" t="s">
        <v>28</v>
      </c>
      <c r="B7" s="66" t="n">
        <v>0</v>
      </c>
      <c r="C7" s="66" t="n">
        <v>0</v>
      </c>
      <c r="D7" s="66" t="n">
        <v>1</v>
      </c>
    </row>
    <row r="8" spans="1:4">
      <c r="A8" s="43" t="s">
        <v>29</v>
      </c>
      <c r="B8" s="66" t="n">
        <v>0</v>
      </c>
      <c r="C8" s="66" t="n">
        <v>0</v>
      </c>
      <c r="D8" s="66" t="n">
        <v>0</v>
      </c>
    </row>
    <row r="9" spans="1:4">
      <c r="A9" s="43" t="s">
        <v>30</v>
      </c>
      <c r="B9" s="66" t="n">
        <v>0</v>
      </c>
      <c r="C9" s="66" t="n">
        <v>0</v>
      </c>
      <c r="D9" s="66" t="n">
        <v>0</v>
      </c>
    </row>
    <row r="10" spans="1:4">
      <c r="A10" s="43" t="s">
        <v>31</v>
      </c>
      <c r="B10" s="66" t="n">
        <v>0</v>
      </c>
      <c r="C10" s="66" t="n">
        <v>0</v>
      </c>
      <c r="D10" s="66" t="n">
        <v>0</v>
      </c>
    </row>
    <row r="11" spans="1:4">
      <c r="A11" s="43" t="s">
        <v>32</v>
      </c>
      <c r="B11" s="66" t="n">
        <v>0</v>
      </c>
      <c r="C11" s="66" t="n">
        <v>0</v>
      </c>
      <c r="D11" s="66" t="n">
        <v>0</v>
      </c>
    </row>
    <row r="12" spans="1:4">
      <c r="A12" s="43" t="s">
        <v>33</v>
      </c>
      <c r="B12" s="66" t="n">
        <v>0</v>
      </c>
      <c r="C12" s="66" t="n">
        <v>0</v>
      </c>
      <c r="D12" s="66" t="n">
        <v>0</v>
      </c>
    </row>
    <row r="13" spans="1:4">
      <c r="A13" s="43" t="s">
        <v>34</v>
      </c>
      <c r="B13" s="66" t="n">
        <v>1</v>
      </c>
      <c r="C13" s="66" t="n">
        <v>0</v>
      </c>
      <c r="D13" s="66" t="n">
        <v>0</v>
      </c>
    </row>
    <row r="14" spans="1:4">
      <c r="A14" s="44" t="s">
        <v>35</v>
      </c>
      <c r="B14" s="66" t="n">
        <v>1</v>
      </c>
      <c r="C14" s="66" t="n">
        <v>0</v>
      </c>
      <c r="D14" s="66" t="n">
        <v>1</v>
      </c>
    </row>
  </sheetData>
  <printOptions>
    <extLst>
      <ext uri="smNativeData">
        <pm:pageFlags xmlns:pm="smNativeData" id="1580793637"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580793637" l="56" r="56" t="56" b="56" borderId="0" fillId="0" vertical="0"/>
        <pm:footer xmlns:pm="smNativeData" id="1580793637" l="56" r="56" t="56" b="56" borderId="0" fillId="0" vertical="2"/>
      </ext>
    </extLst>
  </headerFooter>
  <extLst>
    <ext uri="smNativeData">
      <pm:sheetPrefs xmlns:pm="smNativeData" day="1580793637"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4:C31"/>
  <sheetViews>
    <sheetView view="normal" workbookViewId="0">
      <selection activeCell="C10" sqref="C10"/>
    </sheetView>
  </sheetViews>
  <sheetFormatPr defaultRowHeight="15.40"/>
  <cols>
    <col min="1" max="1" width="40.642857" customWidth="1"/>
    <col min="2" max="2" width="18.562500" customWidth="1"/>
    <col min="3" max="3" width="23.633929" customWidth="1"/>
    <col min="4" max="9" width="10.000000" customWidth="1"/>
  </cols>
  <sheetData>
    <row r="4" spans="1:3">
      <c r="A4" t="s">
        <v>36</v>
      </c>
      <c r="B4" t="s">
        <v>37</v>
      </c>
      <c r="C4" t="s">
        <v>38</v>
      </c>
    </row>
    <row r="5" spans="1:3">
      <c r="A5" t="s">
        <v>39</v>
      </c>
      <c r="B5" t="s">
        <v>40</v>
      </c>
      <c r="C5" t="s">
        <v>40</v>
      </c>
    </row>
    <row r="6" spans="1:3">
      <c r="A6" t="s">
        <v>41</v>
      </c>
      <c r="B6" t="s">
        <v>40</v>
      </c>
      <c r="C6" t="s">
        <v>40</v>
      </c>
    </row>
    <row r="7" spans="1:3">
      <c r="A7" t="s">
        <v>42</v>
      </c>
      <c r="B7" t="s">
        <v>40</v>
      </c>
      <c r="C7" t="s">
        <v>40</v>
      </c>
    </row>
    <row r="8" spans="1:3">
      <c r="A8" t="s">
        <v>43</v>
      </c>
      <c r="B8" t="s">
        <v>40</v>
      </c>
      <c r="C8" t="s">
        <v>40</v>
      </c>
    </row>
    <row r="9" spans="1:3">
      <c r="A9" t="s">
        <v>44</v>
      </c>
      <c r="B9" t="s">
        <v>40</v>
      </c>
      <c r="C9" t="s">
        <v>40</v>
      </c>
    </row>
    <row r="10" spans="1:3">
      <c r="A10" t="s">
        <v>45</v>
      </c>
      <c r="B10" t="s">
        <v>40</v>
      </c>
      <c r="C10" t="s">
        <v>40</v>
      </c>
    </row>
    <row r="11" spans="1:3">
      <c r="A11" t="s">
        <v>46</v>
      </c>
      <c r="B11" t="s">
        <v>40</v>
      </c>
      <c r="C11" t="s">
        <v>40</v>
      </c>
    </row>
    <row r="12" spans="1:3">
      <c r="A12" t="s">
        <v>47</v>
      </c>
      <c r="B12" t="s">
        <v>40</v>
      </c>
      <c r="C12" t="s">
        <v>40</v>
      </c>
    </row>
    <row r="13" spans="1:3">
      <c r="A13" t="s">
        <v>48</v>
      </c>
      <c r="B13" t="s">
        <v>40</v>
      </c>
      <c r="C13" t="s">
        <v>40</v>
      </c>
    </row>
    <row r="14" spans="1:3">
      <c r="A14" t="s">
        <v>49</v>
      </c>
      <c r="B14" t="s">
        <v>40</v>
      </c>
      <c r="C14" t="s">
        <v>40</v>
      </c>
    </row>
    <row r="15" spans="1:3">
      <c r="A15" t="s">
        <v>50</v>
      </c>
      <c r="B15" t="s">
        <v>40</v>
      </c>
      <c r="C15" t="s">
        <v>40</v>
      </c>
    </row>
    <row r="16" spans="1:3">
      <c r="A16" t="s">
        <v>51</v>
      </c>
      <c r="B16" t="s">
        <v>40</v>
      </c>
      <c r="C16" t="s">
        <v>40</v>
      </c>
    </row>
    <row r="17" spans="1:3">
      <c r="A17" t="s">
        <v>52</v>
      </c>
      <c r="B17" t="s">
        <v>40</v>
      </c>
      <c r="C17" t="s">
        <v>40</v>
      </c>
    </row>
    <row r="18" spans="1:3">
      <c r="A18" t="s">
        <v>53</v>
      </c>
      <c r="B18" t="s">
        <v>40</v>
      </c>
      <c r="C18" t="s">
        <v>40</v>
      </c>
    </row>
    <row r="19" spans="1:3">
      <c r="A19" t="s">
        <v>54</v>
      </c>
      <c r="B19" t="s">
        <v>40</v>
      </c>
      <c r="C19" t="s">
        <v>40</v>
      </c>
    </row>
    <row r="20" spans="1:3">
      <c r="A20" t="s">
        <v>55</v>
      </c>
      <c r="B20" t="s">
        <v>40</v>
      </c>
      <c r="C20" t="s">
        <v>40</v>
      </c>
    </row>
    <row r="21" spans="1:3">
      <c r="A21" t="s">
        <v>56</v>
      </c>
      <c r="B21" t="s">
        <v>40</v>
      </c>
      <c r="C21" t="n">
        <v>1</v>
      </c>
    </row>
    <row r="22" spans="1:3">
      <c r="A22" t="s">
        <v>57</v>
      </c>
      <c r="B22" t="s">
        <v>40</v>
      </c>
      <c r="C22" t="s">
        <v>40</v>
      </c>
    </row>
    <row r="23" spans="1:3">
      <c r="A23" t="s">
        <v>58</v>
      </c>
      <c r="B23" t="s">
        <v>40</v>
      </c>
      <c r="C23" t="s">
        <v>40</v>
      </c>
    </row>
    <row r="24" spans="1:3">
      <c r="A24" t="s">
        <v>59</v>
      </c>
      <c r="B24" t="s">
        <v>40</v>
      </c>
      <c r="C24" t="s">
        <v>40</v>
      </c>
    </row>
    <row r="25" spans="1:3">
      <c r="A25" t="s">
        <v>60</v>
      </c>
      <c r="B25" t="s">
        <v>40</v>
      </c>
      <c r="C25" t="s">
        <v>40</v>
      </c>
    </row>
    <row r="26" spans="1:3">
      <c r="A26" t="s">
        <v>61</v>
      </c>
      <c r="B26" t="s">
        <v>40</v>
      </c>
      <c r="C26" t="s">
        <v>40</v>
      </c>
    </row>
    <row r="27" spans="1:3">
      <c r="A27" t="s">
        <v>62</v>
      </c>
      <c r="B27" t="s">
        <v>40</v>
      </c>
      <c r="C27" t="s">
        <v>40</v>
      </c>
    </row>
    <row r="28" spans="1:3">
      <c r="A28" t="s">
        <v>63</v>
      </c>
      <c r="B28" t="s">
        <v>40</v>
      </c>
      <c r="C28" t="s">
        <v>40</v>
      </c>
    </row>
    <row r="29" spans="1:3">
      <c r="A29" t="s">
        <v>64</v>
      </c>
      <c r="B29" t="s">
        <v>40</v>
      </c>
      <c r="C29" t="s">
        <v>40</v>
      </c>
    </row>
    <row r="30" spans="1:3">
      <c r="A30" t="s">
        <v>65</v>
      </c>
      <c r="B30" t="s">
        <v>40</v>
      </c>
      <c r="C30" t="s">
        <v>40</v>
      </c>
    </row>
    <row r="31" spans="1:1">
      <c r="A31" t="s">
        <v>35</v>
      </c>
    </row>
  </sheetData>
  <printOptions>
    <extLst>
      <ext uri="smNativeData">
        <pm:pageFlags xmlns:pm="smNativeData" id="1580793637"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580793637" l="56" r="56" t="56" b="56" borderId="0" fillId="0" vertical="0"/>
        <pm:footer xmlns:pm="smNativeData" id="1580793637" l="56" r="56" t="56" b="56" borderId="0" fillId="0" vertical="2"/>
      </ext>
    </extLst>
  </headerFooter>
  <extLst>
    <ext uri="smNativeData">
      <pm:sheetPrefs xmlns:pm="smNativeData" day="1580793637"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sheetPr filterMode="1"/>
  <dimension ref="A1:P83"/>
  <sheetViews>
    <sheetView showGridLines="0" view="normal" workbookViewId="0">
      <pane xSplit="3" ySplit="2" topLeftCell="D22" activePane="bottomRight" state="frozen"/>
      <selection pane="bottomRight" activeCell="D79" sqref="D79"/>
    </sheetView>
  </sheetViews>
  <sheetFormatPr defaultRowHeight="15.40"/>
  <cols>
    <col min="1" max="1" width="8.000000" customWidth="1"/>
    <col min="2" max="2" width="21.455357" customWidth="1"/>
    <col min="3" max="3" width="25.000000" customWidth="1"/>
    <col min="4" max="4" width="9.455357" customWidth="1"/>
    <col min="5" max="5" width="7.267857" customWidth="1" style="7"/>
    <col min="6" max="6" width="8.812500" customWidth="1" style="7"/>
    <col min="7" max="7" width="9.000000" customWidth="1"/>
    <col min="8" max="8" width="8.812500" customWidth="1"/>
    <col min="9" max="9" width="11.178571" customWidth="1"/>
    <col min="10" max="10" width="9.544643" customWidth="1"/>
    <col min="11" max="12" width="9.812500" customWidth="1"/>
    <col min="13" max="13" width="8.544643" customWidth="1"/>
    <col min="14" max="14" width="7.723214" customWidth="1"/>
    <col min="15" max="15" width="7.455357" customWidth="1"/>
    <col min="16" max="16" width="8.544643" customWidth="1"/>
    <col min="17" max="17" width="3.455357" customWidth="1"/>
  </cols>
  <sheetData>
    <row r="1" spans="1:11">
      <c r="A1" s="103" t="s">
        <v>5</v>
      </c>
      <c r="B1" s="103"/>
      <c r="C1" s="103"/>
      <c r="D1" s="103"/>
      <c r="E1" s="103"/>
      <c r="F1" s="103"/>
      <c r="G1" s="32"/>
      <c r="H1" s="32"/>
      <c r="I1" s="32"/>
      <c r="J1" s="32"/>
      <c r="K1" s="32"/>
    </row>
    <row r="2" spans="1:16">
      <c r="A2" s="11" t="s">
        <v>66</v>
      </c>
      <c r="B2" s="11" t="s">
        <v>67</v>
      </c>
      <c r="C2" s="11" t="s">
        <v>68</v>
      </c>
      <c r="D2" s="11" t="s">
        <v>69</v>
      </c>
      <c r="E2" s="11" t="s">
        <v>70</v>
      </c>
      <c r="F2" s="11" t="s">
        <v>71</v>
      </c>
      <c r="G2" s="11" t="s">
        <v>15</v>
      </c>
      <c r="H2" s="11" t="s">
        <v>72</v>
      </c>
      <c r="I2" s="11" t="s">
        <v>16</v>
      </c>
      <c r="J2" s="11" t="s">
        <v>7</v>
      </c>
      <c r="K2" s="11" t="s">
        <v>8</v>
      </c>
      <c r="L2" s="3" t="s">
        <v>9</v>
      </c>
      <c r="M2" s="20" t="s">
        <v>73</v>
      </c>
      <c r="N2" s="20" t="s">
        <v>74</v>
      </c>
      <c r="O2" s="20" t="s">
        <v>75</v>
      </c>
      <c r="P2" s="20" t="s">
        <v>76</v>
      </c>
    </row>
    <row r="3" spans="1:16" hidden="1">
      <c r="A3" s="5" t="s">
        <v>2</v>
      </c>
      <c r="B3" s="4" t="s">
        <v>77</v>
      </c>
      <c r="C3" s="4" t="s">
        <v>78</v>
      </c>
      <c r="D3" s="6">
        <f>SUMIF("CSAT Responses_Mar'2019"!C:C,Details!C3,"CSAT Responses_Mar'2019"!Q:Q)</f>
        <v>1</v>
      </c>
      <c r="E3" s="6">
        <f>SUMIF("CSAT Responses_Mar'2019"!C:C,Details!C3,"CSAT Responses_Mar'2019"!S:S)</f>
        <v>1</v>
      </c>
      <c r="F3" s="6">
        <f>SUMIF("CSAT Responses_Mar'2019"!C:C,Details!C3,"CSAT Responses_Mar'2019"!T:T)</f>
        <v>0</v>
      </c>
      <c r="G3" s="6">
        <f>SUMIF("CSAT Responses_Mar'2019"!C:C,Details!C3,"CSAT Responses_Mar'2019"!V:V)</f>
        <v>0</v>
      </c>
      <c r="H3" s="6">
        <f>VLOOKUP(C3,"CSAT Responses_Mar'2019"!C:X,21,)</f>
        <v>0</v>
      </c>
      <c r="I3" s="8">
        <f>VLOOKUP(C3,"CSAT Responses_Mar'2019"!C:X,22,)</f>
        <v>0</v>
      </c>
      <c r="J3" s="9">
        <f>IFERROR(F3/E3,"")</f>
        <v>0</v>
      </c>
      <c r="K3" s="9" t="str">
        <f>IFERROR(G3/F3,"")</f>
        <v/>
      </c>
      <c r="L3" s="9" t="str">
        <f>IF(I3="NA","NA",IFERROR(I3/H3,""))</f>
        <v/>
      </c>
      <c r="M3" s="8">
        <f>VLOOKUP(C3,"CSAT Responses_Mar'2019"!C:AA,25,0)</f>
        <v>4</v>
      </c>
      <c r="N3" s="8">
        <f>IFERROR(M3*F3,"")</f>
        <v>0</v>
      </c>
      <c r="O3" s="8">
        <f>IFERROR(M3*G3,"")</f>
        <v>0</v>
      </c>
      <c r="P3" s="9" t="str">
        <f>IFERROR(O3/N3,"")</f>
        <v/>
      </c>
      <extLst>
        <ext uri="smNativeData">
          <pm:rowDef xmlns:pm="smNativeData" id="1580793637" r="3" hidden="0" collapsedDB="1" collapsedOL="0"/>
        </ext>
      </extLst>
    </row>
    <row r="4" spans="1:16" hidden="1">
      <c r="A4" s="5" t="s">
        <v>1</v>
      </c>
      <c r="B4" s="4" t="s">
        <v>26</v>
      </c>
      <c r="C4" s="4" t="s">
        <v>79</v>
      </c>
      <c r="D4" s="6">
        <f>SUMIF("CSAT Responses_Mar'2019"!C:C,Details!C4,"CSAT Responses_Mar'2019"!Q:Q)</f>
        <v>1</v>
      </c>
      <c r="E4" s="6">
        <f>SUMIF("CSAT Responses_Mar'2019"!C:C,Details!C4,"CSAT Responses_Mar'2019"!S:S)</f>
        <v>1</v>
      </c>
      <c r="F4" s="6">
        <f>SUMIF("CSAT Responses_Mar'2019"!C:C,Details!C4,"CSAT Responses_Mar'2019"!T:T)</f>
        <v>1</v>
      </c>
      <c r="G4" s="6">
        <f>SUMIF("CSAT Responses_Mar'2019"!C:C,Details!C4,"CSAT Responses_Mar'2019"!V:V)</f>
        <v>1</v>
      </c>
      <c r="H4" s="6">
        <f>VLOOKUP(C4,"CSAT Responses_Mar'2019"!C:X,21,)</f>
        <v>0</v>
      </c>
      <c r="I4" s="8">
        <f>VLOOKUP(C4,"CSAT Responses_Mar'2019"!C:X,22,)</f>
        <v>0</v>
      </c>
      <c r="J4" s="9">
        <f>IFERROR(F4/E4,"")</f>
        <v>1</v>
      </c>
      <c r="K4" s="9">
        <f>IFERROR(G4/F4,"")</f>
        <v>1</v>
      </c>
      <c r="L4" s="9" t="str">
        <f>IF(I4="NA","NA",IFERROR(I4/H4,""))</f>
        <v/>
      </c>
      <c r="M4" s="8">
        <f>VLOOKUP(C4,"CSAT Responses_Mar'2019"!C:AA,25,0)</f>
        <v>6</v>
      </c>
      <c r="N4" s="8">
        <f>IFERROR(M4*F4,"")</f>
        <v>6</v>
      </c>
      <c r="O4" s="8">
        <f>IFERROR(M4*G4,"")</f>
        <v>6</v>
      </c>
      <c r="P4" s="9">
        <f>IFERROR(O4/N4,"")</f>
        <v>1</v>
      </c>
      <extLst>
        <ext uri="smNativeData">
          <pm:rowDef xmlns:pm="smNativeData" id="1580793637" r="4" hidden="0" collapsedDB="1" collapsedOL="0"/>
        </ext>
      </extLst>
    </row>
    <row r="5" spans="1:16" hidden="1">
      <c r="A5" s="5" t="s">
        <v>1</v>
      </c>
      <c r="B5" s="4" t="s">
        <v>26</v>
      </c>
      <c r="C5" s="4" t="s">
        <v>80</v>
      </c>
      <c r="D5" s="6">
        <f>SUMIF("CSAT Responses_Mar'2019"!C:C,Details!C5,"CSAT Responses_Mar'2019"!Q:Q)</f>
        <v>1</v>
      </c>
      <c r="E5" s="6">
        <f>SUMIF("CSAT Responses_Mar'2019"!C:C,Details!C5,"CSAT Responses_Mar'2019"!S:S)</f>
        <v>1</v>
      </c>
      <c r="F5" s="6">
        <f>SUMIF("CSAT Responses_Mar'2019"!C:C,Details!C5,"CSAT Responses_Mar'2019"!T:T)</f>
        <v>1</v>
      </c>
      <c r="G5" s="6">
        <f>SUMIF("CSAT Responses_Mar'2019"!C:C,Details!C5,"CSAT Responses_Mar'2019"!V:V)</f>
        <v>1</v>
      </c>
      <c r="H5" s="6">
        <f>VLOOKUP(C5,"CSAT Responses_Mar'2019"!C:X,21,)</f>
        <v>0</v>
      </c>
      <c r="I5" s="8">
        <f>VLOOKUP(C5,"CSAT Responses_Mar'2019"!C:X,22,)</f>
        <v>0</v>
      </c>
      <c r="J5" s="9">
        <f>IFERROR(F5/E5,"")</f>
        <v>1</v>
      </c>
      <c r="K5" s="9">
        <f>IFERROR(G5/F5,"")</f>
        <v>1</v>
      </c>
      <c r="L5" s="9" t="str">
        <f>IF(I5="NA","NA",IFERROR(I5/H5,""))</f>
        <v/>
      </c>
      <c r="M5" s="8">
        <f>VLOOKUP(C5,"CSAT Responses_Mar'2019"!C:AA,25,0)</f>
        <v>6</v>
      </c>
      <c r="N5" s="8">
        <f>IFERROR(M5*F5,"")</f>
        <v>6</v>
      </c>
      <c r="O5" s="8">
        <f>IFERROR(M5*G5,"")</f>
        <v>6</v>
      </c>
      <c r="P5" s="9">
        <f>IFERROR(O5/N5,"")</f>
        <v>1</v>
      </c>
      <extLst>
        <ext uri="smNativeData">
          <pm:rowDef xmlns:pm="smNativeData" id="1580793637" r="5" hidden="0" collapsedDB="1" collapsedOL="0"/>
        </ext>
      </extLst>
    </row>
    <row r="6" spans="1:16" hidden="1">
      <c r="A6" s="5" t="s">
        <v>1</v>
      </c>
      <c r="B6" s="4" t="s">
        <v>26</v>
      </c>
      <c r="C6" s="4" t="s">
        <v>81</v>
      </c>
      <c r="D6" s="6">
        <f>SUMIF("CSAT Responses_Mar'2019"!C:C,Details!C6,"CSAT Responses_Mar'2019"!Q:Q)</f>
        <v>1</v>
      </c>
      <c r="E6" s="6">
        <f>SUMIF("CSAT Responses_Mar'2019"!C:C,Details!C6,"CSAT Responses_Mar'2019"!S:S)</f>
        <v>1</v>
      </c>
      <c r="F6" s="6">
        <f>SUMIF("CSAT Responses_Mar'2019"!C:C,Details!C6,"CSAT Responses_Mar'2019"!T:T)</f>
        <v>1</v>
      </c>
      <c r="G6" s="6">
        <f>SUMIF("CSAT Responses_Mar'2019"!C:C,Details!C6,"CSAT Responses_Mar'2019"!V:V)</f>
        <v>1</v>
      </c>
      <c r="H6" s="6">
        <f>VLOOKUP(C6,"CSAT Responses_Mar'2019"!C:X,21,)</f>
        <v>1</v>
      </c>
      <c r="I6" s="8">
        <f>VLOOKUP(C6,"CSAT Responses_Mar'2019"!C:X,22,)</f>
        <v>1</v>
      </c>
      <c r="J6" s="9">
        <f>IFERROR(F6/E6,"")</f>
        <v>1</v>
      </c>
      <c r="K6" s="9">
        <f>IFERROR(G6/F6,"")</f>
        <v>1</v>
      </c>
      <c r="L6" s="9">
        <f>IF(I6="NA","NA",IFERROR(I6/H6,""))</f>
        <v>1</v>
      </c>
      <c r="M6" s="8">
        <f>VLOOKUP(C6,"CSAT Responses_Mar'2019"!C:AA,25,0)</f>
        <v>6</v>
      </c>
      <c r="N6" s="8">
        <f>IFERROR(M6*F6,"")</f>
        <v>6</v>
      </c>
      <c r="O6" s="8">
        <f>IFERROR(M6*G6,"")</f>
        <v>6</v>
      </c>
      <c r="P6" s="9">
        <f>IFERROR(O6/N6,"")</f>
        <v>1</v>
      </c>
      <extLst>
        <ext uri="smNativeData">
          <pm:rowDef xmlns:pm="smNativeData" id="1580793637" r="6" hidden="0" collapsedDB="1" collapsedOL="0"/>
        </ext>
      </extLst>
    </row>
    <row r="7" spans="1:16" hidden="1">
      <c r="A7" s="5" t="s">
        <v>1</v>
      </c>
      <c r="B7" s="4" t="s">
        <v>26</v>
      </c>
      <c r="C7" s="4" t="s">
        <v>82</v>
      </c>
      <c r="D7" s="6">
        <f>SUMIF("CSAT Responses_Mar'2019"!C:C,Details!C7,"CSAT Responses_Mar'2019"!Q:Q)</f>
        <v>1</v>
      </c>
      <c r="E7" s="6">
        <f>SUMIF("CSAT Responses_Mar'2019"!C:C,Details!C7,"CSAT Responses_Mar'2019"!S:S)</f>
        <v>1</v>
      </c>
      <c r="F7" s="6">
        <f>SUMIF("CSAT Responses_Mar'2019"!C:C,Details!C7,"CSAT Responses_Mar'2019"!T:T)</f>
        <v>1</v>
      </c>
      <c r="G7" s="6">
        <f>SUMIF("CSAT Responses_Mar'2019"!C:C,Details!C7,"CSAT Responses_Mar'2019"!V:V)</f>
        <v>1</v>
      </c>
      <c r="H7" s="6">
        <f>VLOOKUP(C7,"CSAT Responses_Mar'2019"!C:X,21,)</f>
        <v>1</v>
      </c>
      <c r="I7" s="8">
        <f>VLOOKUP(C7,"CSAT Responses_Mar'2019"!C:X,22,)</f>
        <v>1</v>
      </c>
      <c r="J7" s="9">
        <f>IFERROR(F7/E7,"")</f>
        <v>1</v>
      </c>
      <c r="K7" s="9">
        <f>IFERROR(G7/F7,"")</f>
        <v>1</v>
      </c>
      <c r="L7" s="9">
        <f>IF(I7="NA","NA",IFERROR(I7/H7,""))</f>
        <v>1</v>
      </c>
      <c r="M7" s="8">
        <f>VLOOKUP(C7,"CSAT Responses_Mar'2019"!C:AA,25,0)</f>
        <v>6</v>
      </c>
      <c r="N7" s="8">
        <f>IFERROR(M7*F7,"")</f>
        <v>6</v>
      </c>
      <c r="O7" s="8">
        <f>IFERROR(M7*G7,"")</f>
        <v>6</v>
      </c>
      <c r="P7" s="9">
        <f>IFERROR(O7/N7,"")</f>
        <v>1</v>
      </c>
      <extLst>
        <ext uri="smNativeData">
          <pm:rowDef xmlns:pm="smNativeData" id="1580793637" r="7" hidden="0" collapsedDB="1" collapsedOL="0"/>
        </ext>
      </extLst>
    </row>
    <row r="8" spans="1:16" hidden="1">
      <c r="A8" s="5" t="s">
        <v>1</v>
      </c>
      <c r="B8" s="4" t="s">
        <v>26</v>
      </c>
      <c r="C8" s="4" t="s">
        <v>83</v>
      </c>
      <c r="D8" s="6">
        <f>SUMIF("CSAT Responses_Mar'2019"!C:C,Details!C8,"CSAT Responses_Mar'2019"!Q:Q)</f>
        <v>1</v>
      </c>
      <c r="E8" s="6">
        <f>SUMIF("CSAT Responses_Mar'2019"!C:C,Details!C8,"CSAT Responses_Mar'2019"!S:S)</f>
        <v>1</v>
      </c>
      <c r="F8" s="6">
        <f>SUMIF("CSAT Responses_Mar'2019"!C:C,Details!C8,"CSAT Responses_Mar'2019"!T:T)</f>
        <v>1</v>
      </c>
      <c r="G8" s="6">
        <f>SUMIF("CSAT Responses_Mar'2019"!C:C,Details!C8,"CSAT Responses_Mar'2019"!V:V)</f>
        <v>1</v>
      </c>
      <c r="H8" s="6">
        <f>VLOOKUP(C8,"CSAT Responses_Mar'2019"!C:X,21,)</f>
        <v>1</v>
      </c>
      <c r="I8" s="8">
        <f>VLOOKUP(C8,"CSAT Responses_Mar'2019"!C:X,22,)</f>
        <v>1</v>
      </c>
      <c r="J8" s="9">
        <f>IFERROR(F8/E8,"")</f>
        <v>1</v>
      </c>
      <c r="K8" s="9">
        <f>IFERROR(G8/F8,"")</f>
        <v>1</v>
      </c>
      <c r="L8" s="9">
        <f>IF(I8="NA","NA",IFERROR(I8/H8,""))</f>
        <v>1</v>
      </c>
      <c r="M8" s="8">
        <f>VLOOKUP(C8,"CSAT Responses_Mar'2019"!C:AA,25,0)</f>
        <v>6</v>
      </c>
      <c r="N8" s="8">
        <f>IFERROR(M8*F8,"")</f>
        <v>6</v>
      </c>
      <c r="O8" s="8">
        <f>IFERROR(M8*G8,"")</f>
        <v>6</v>
      </c>
      <c r="P8" s="9">
        <f>IFERROR(O8/N8,"")</f>
        <v>1</v>
      </c>
      <extLst>
        <ext uri="smNativeData">
          <pm:rowDef xmlns:pm="smNativeData" id="1580793637" r="8" hidden="0" collapsedDB="1" collapsedOL="0"/>
        </ext>
      </extLst>
    </row>
    <row r="9" spans="1:16" hidden="1">
      <c r="A9" s="5" t="s">
        <v>1</v>
      </c>
      <c r="B9" s="4" t="s">
        <v>26</v>
      </c>
      <c r="C9" s="4" t="s">
        <v>84</v>
      </c>
      <c r="D9" s="6">
        <f>SUMIF("CSAT Responses_Mar'2019"!C:C,Details!C9,"CSAT Responses_Mar'2019"!Q:Q)</f>
        <v>1</v>
      </c>
      <c r="E9" s="6">
        <f>SUMIF("CSAT Responses_Mar'2019"!C:C,Details!C9,"CSAT Responses_Mar'2019"!S:S)</f>
        <v>1</v>
      </c>
      <c r="F9" s="6">
        <f>SUMIF("CSAT Responses_Mar'2019"!C:C,Details!C9,"CSAT Responses_Mar'2019"!T:T)</f>
        <v>1</v>
      </c>
      <c r="G9" s="6">
        <f>SUMIF("CSAT Responses_Mar'2019"!C:C,Details!C9,"CSAT Responses_Mar'2019"!V:V)</f>
        <v>1</v>
      </c>
      <c r="H9" s="6">
        <f>VLOOKUP(C9,"CSAT Responses_Mar'2019"!C:X,21,)</f>
        <v>1</v>
      </c>
      <c r="I9" s="8">
        <f>VLOOKUP(C9,"CSAT Responses_Mar'2019"!C:X,22,)</f>
        <v>1</v>
      </c>
      <c r="J9" s="9">
        <f>IFERROR(F9/E9,"")</f>
        <v>1</v>
      </c>
      <c r="K9" s="9">
        <f>IFERROR(G9/F9,"")</f>
        <v>1</v>
      </c>
      <c r="L9" s="9">
        <f>IF(I9="NA","NA",IFERROR(I9/H9,""))</f>
        <v>1</v>
      </c>
      <c r="M9" s="8">
        <f>VLOOKUP(C9,"CSAT Responses_Mar'2019"!C:AA,25,0)</f>
        <v>6</v>
      </c>
      <c r="N9" s="8">
        <f>IFERROR(M9*F9,"")</f>
        <v>6</v>
      </c>
      <c r="O9" s="8">
        <f>IFERROR(M9*G9,"")</f>
        <v>6</v>
      </c>
      <c r="P9" s="9">
        <f>IFERROR(O9/N9,"")</f>
        <v>1</v>
      </c>
      <extLst>
        <ext uri="smNativeData">
          <pm:rowDef xmlns:pm="smNativeData" id="1580793637" r="9" hidden="0" collapsedDB="1" collapsedOL="0"/>
        </ext>
      </extLst>
    </row>
    <row r="10" spans="1:16" hidden="1">
      <c r="A10" s="5" t="s">
        <v>1</v>
      </c>
      <c r="B10" s="4" t="s">
        <v>26</v>
      </c>
      <c r="C10" s="4" t="s">
        <v>85</v>
      </c>
      <c r="D10" s="6">
        <f>SUMIF("CSAT Responses_Mar'2019"!C:C,Details!C10,"CSAT Responses_Mar'2019"!Q:Q)</f>
        <v>1</v>
      </c>
      <c r="E10" s="6">
        <f>SUMIF("CSAT Responses_Mar'2019"!C:C,Details!C10,"CSAT Responses_Mar'2019"!S:S)</f>
        <v>1</v>
      </c>
      <c r="F10" s="6">
        <f>SUMIF("CSAT Responses_Mar'2019"!C:C,Details!C10,"CSAT Responses_Mar'2019"!T:T)</f>
        <v>1</v>
      </c>
      <c r="G10" s="6">
        <f>SUMIF("CSAT Responses_Mar'2019"!C:C,Details!C10,"CSAT Responses_Mar'2019"!V:V)</f>
        <v>1</v>
      </c>
      <c r="H10" s="6">
        <f>VLOOKUP(C10,"CSAT Responses_Mar'2019"!C:X,21,)</f>
        <v>1</v>
      </c>
      <c r="I10" s="8">
        <f>VLOOKUP(C10,"CSAT Responses_Mar'2019"!C:X,22,)</f>
        <v>1</v>
      </c>
      <c r="J10" s="9">
        <f>IFERROR(F10/E10,"")</f>
        <v>1</v>
      </c>
      <c r="K10" s="9">
        <f>IFERROR(G10/F10,"")</f>
        <v>1</v>
      </c>
      <c r="L10" s="9">
        <f>IF(I10="NA","NA",IFERROR(I10/H10,""))</f>
        <v>1</v>
      </c>
      <c r="M10" s="8">
        <f>VLOOKUP(C10,"CSAT Responses_Mar'2019"!C:AA,25,0)</f>
        <v>6</v>
      </c>
      <c r="N10" s="8">
        <f>IFERROR(M10*F10,"")</f>
        <v>6</v>
      </c>
      <c r="O10" s="8">
        <f>IFERROR(M10*G10,"")</f>
        <v>6</v>
      </c>
      <c r="P10" s="9">
        <f>IFERROR(O10/N10,"")</f>
        <v>1</v>
      </c>
      <extLst>
        <ext uri="smNativeData">
          <pm:rowDef xmlns:pm="smNativeData" id="1580793637" r="10" hidden="0" collapsedDB="1" collapsedOL="0"/>
        </ext>
      </extLst>
    </row>
    <row r="11" spans="1:16" hidden="1">
      <c r="A11" s="5" t="s">
        <v>2</v>
      </c>
      <c r="B11" s="4" t="s">
        <v>34</v>
      </c>
      <c r="C11" s="4" t="s">
        <v>86</v>
      </c>
      <c r="D11" s="6">
        <f>SUMIF("CSAT Responses_Mar'2019"!C:C,Details!C11,"CSAT Responses_Mar'2019"!Q:Q)</f>
        <v>1</v>
      </c>
      <c r="E11" s="6">
        <f>SUMIF("CSAT Responses_Mar'2019"!C:C,Details!C11,"CSAT Responses_Mar'2019"!S:S)</f>
        <v>1</v>
      </c>
      <c r="F11" s="6">
        <f>SUMIF("CSAT Responses_Mar'2019"!C:C,Details!C11,"CSAT Responses_Mar'2019"!T:T)</f>
        <v>1</v>
      </c>
      <c r="G11" s="6">
        <f>SUMIF("CSAT Responses_Mar'2019"!C:C,Details!C11,"CSAT Responses_Mar'2019"!V:V)</f>
        <v>1</v>
      </c>
      <c r="H11" s="6">
        <f>VLOOKUP(C11,"CSAT Responses_Mar'2019"!C:X,21,)</f>
        <v>1</v>
      </c>
      <c r="I11" s="8">
        <f>VLOOKUP(C11,"CSAT Responses_Mar'2019"!C:X,22,)</f>
        <v>1</v>
      </c>
      <c r="J11" s="9">
        <f>IFERROR(F11/E11,"")</f>
        <v>1</v>
      </c>
      <c r="K11" s="9">
        <f>IFERROR(G11/F11,"")</f>
        <v>1</v>
      </c>
      <c r="L11" s="9">
        <f>IF(I11="NA","NA",IFERROR(I11/H11,""))</f>
        <v>1</v>
      </c>
      <c r="M11" s="8">
        <f>VLOOKUP(C11,"CSAT Responses_Mar'2019"!C:AA,25,0)</f>
        <v>3.5</v>
      </c>
      <c r="N11" s="8">
        <f>IFERROR(M11*F11,"")</f>
        <v>3.5</v>
      </c>
      <c r="O11" s="8">
        <f>IFERROR(M11*G11,"")</f>
        <v>3.5</v>
      </c>
      <c r="P11" s="9">
        <f>IFERROR(O11/N11,"")</f>
        <v>1</v>
      </c>
      <extLst>
        <ext uri="smNativeData">
          <pm:rowDef xmlns:pm="smNativeData" id="1580793637" r="11" hidden="0" collapsedDB="1" collapsedOL="0"/>
        </ext>
      </extLst>
    </row>
    <row r="12" spans="1:16" hidden="1">
      <c r="A12" s="5" t="s">
        <v>1</v>
      </c>
      <c r="B12" s="4" t="s">
        <v>27</v>
      </c>
      <c r="C12" s="4" t="s">
        <v>87</v>
      </c>
      <c r="D12" s="6">
        <f>SUMIF("CSAT Responses_Mar'2019"!C:C,Details!C12,"CSAT Responses_Mar'2019"!Q:Q)</f>
        <v>1</v>
      </c>
      <c r="E12" s="6">
        <f>SUMIF("CSAT Responses_Mar'2019"!C:C,Details!C12,"CSAT Responses_Mar'2019"!S:S)</f>
        <v>1</v>
      </c>
      <c r="F12" s="6">
        <f>SUMIF("CSAT Responses_Mar'2019"!C:C,Details!C12,"CSAT Responses_Mar'2019"!T:T)</f>
        <v>1</v>
      </c>
      <c r="G12" s="6">
        <f>SUMIF("CSAT Responses_Mar'2019"!C:C,Details!C12,"CSAT Responses_Mar'2019"!V:V)</f>
        <v>1</v>
      </c>
      <c r="H12" s="6">
        <f>VLOOKUP(C12,"CSAT Responses_Mar'2019"!C:X,21,)</f>
        <v>1</v>
      </c>
      <c r="I12" s="8">
        <f>VLOOKUP(C12,"CSAT Responses_Mar'2019"!C:X,22,)</f>
        <v>1</v>
      </c>
      <c r="J12" s="9">
        <f>IFERROR(F12/E12,"")</f>
        <v>1</v>
      </c>
      <c r="K12" s="9">
        <f>IFERROR(G12/F12,"")</f>
        <v>1</v>
      </c>
      <c r="L12" s="9">
        <f>IF(I12="NA","NA",IFERROR(I12/H12,""))</f>
        <v>1</v>
      </c>
      <c r="M12" s="8">
        <f>VLOOKUP(C12,"CSAT Responses_Mar'2019"!C:AA,25,0)</f>
        <v>6</v>
      </c>
      <c r="N12" s="8">
        <f>IFERROR(M12*F12,"")</f>
        <v>6</v>
      </c>
      <c r="O12" s="8">
        <f>IFERROR(M12*G12,"")</f>
        <v>6</v>
      </c>
      <c r="P12" s="9">
        <f>IFERROR(O12/N12,"")</f>
        <v>1</v>
      </c>
      <extLst>
        <ext uri="smNativeData">
          <pm:rowDef xmlns:pm="smNativeData" id="1580793637" r="12" hidden="0" collapsedDB="1" collapsedOL="0"/>
        </ext>
      </extLst>
    </row>
    <row r="13" spans="1:16" hidden="1">
      <c r="A13" s="5" t="s">
        <v>1</v>
      </c>
      <c r="B13" s="4" t="s">
        <v>27</v>
      </c>
      <c r="C13" s="4" t="s">
        <v>88</v>
      </c>
      <c r="D13" s="6">
        <f>SUMIF("CSAT Responses_Mar'2019"!C:C,Details!C13,"CSAT Responses_Mar'2019"!Q:Q)</f>
        <v>1</v>
      </c>
      <c r="E13" s="6">
        <f>SUMIF("CSAT Responses_Mar'2019"!C:C,Details!C13,"CSAT Responses_Mar'2019"!S:S)</f>
        <v>1</v>
      </c>
      <c r="F13" s="6">
        <f>SUMIF("CSAT Responses_Mar'2019"!C:C,Details!C13,"CSAT Responses_Mar'2019"!T:T)</f>
        <v>1</v>
      </c>
      <c r="G13" s="6">
        <f>SUMIF("CSAT Responses_Mar'2019"!C:C,Details!C13,"CSAT Responses_Mar'2019"!V:V)</f>
        <v>1</v>
      </c>
      <c r="H13" s="6">
        <f>VLOOKUP(C13,"CSAT Responses_Mar'2019"!C:X,21,)</f>
        <v>1</v>
      </c>
      <c r="I13" s="8">
        <f>VLOOKUP(C13,"CSAT Responses_Mar'2019"!C:X,22,)</f>
        <v>1</v>
      </c>
      <c r="J13" s="9">
        <f>IFERROR(F13/E13,"")</f>
        <v>1</v>
      </c>
      <c r="K13" s="9">
        <f>IFERROR(G13/F13,"")</f>
        <v>1</v>
      </c>
      <c r="L13" s="9">
        <f>IF(I13="NA","NA",IFERROR(I13/H13,""))</f>
        <v>1</v>
      </c>
      <c r="M13" s="8">
        <f>VLOOKUP(C13,"CSAT Responses_Mar'2019"!C:AA,25,0)</f>
        <v>6</v>
      </c>
      <c r="N13" s="8">
        <f>IFERROR(M13*F13,"")</f>
        <v>6</v>
      </c>
      <c r="O13" s="8">
        <f>IFERROR(M13*G13,"")</f>
        <v>6</v>
      </c>
      <c r="P13" s="9">
        <f>IFERROR(O13/N13,"")</f>
        <v>1</v>
      </c>
      <extLst>
        <ext uri="smNativeData">
          <pm:rowDef xmlns:pm="smNativeData" id="1580793637" r="13" hidden="0" collapsedDB="1" collapsedOL="0"/>
        </ext>
      </extLst>
    </row>
    <row r="14" spans="1:16" hidden="1">
      <c r="A14" s="5" t="s">
        <v>1</v>
      </c>
      <c r="B14" s="4" t="s">
        <v>27</v>
      </c>
      <c r="C14" s="4" t="s">
        <v>89</v>
      </c>
      <c r="D14" s="6">
        <f>SUMIF("CSAT Responses_Mar'2019"!C:C,Details!C14,"CSAT Responses_Mar'2019"!Q:Q)</f>
        <v>1</v>
      </c>
      <c r="E14" s="6">
        <f>SUMIF("CSAT Responses_Mar'2019"!C:C,Details!C14,"CSAT Responses_Mar'2019"!S:S)</f>
        <v>1</v>
      </c>
      <c r="F14" s="6">
        <f>SUMIF("CSAT Responses_Mar'2019"!C:C,Details!C14,"CSAT Responses_Mar'2019"!T:T)</f>
        <v>1</v>
      </c>
      <c r="G14" s="6">
        <f>SUMIF("CSAT Responses_Mar'2019"!C:C,Details!C14,"CSAT Responses_Mar'2019"!V:V)</f>
        <v>1</v>
      </c>
      <c r="H14" s="6">
        <f>VLOOKUP(C14,"CSAT Responses_Mar'2019"!C:X,21,)</f>
        <v>1</v>
      </c>
      <c r="I14" s="8">
        <f>VLOOKUP(C14,"CSAT Responses_Mar'2019"!C:X,22,)</f>
        <v>1</v>
      </c>
      <c r="J14" s="9">
        <f>IFERROR(F14/E14,"")</f>
        <v>1</v>
      </c>
      <c r="K14" s="9">
        <f>IFERROR(G14/F14,"")</f>
        <v>1</v>
      </c>
      <c r="L14" s="9">
        <f>IF(I14="NA","NA",IFERROR(I14/H14,""))</f>
        <v>1</v>
      </c>
      <c r="M14" s="8">
        <f>VLOOKUP(C14,"CSAT Responses_Mar'2019"!C:AA,25,0)</f>
        <v>6</v>
      </c>
      <c r="N14" s="8">
        <f>IFERROR(M14*F14,"")</f>
        <v>6</v>
      </c>
      <c r="O14" s="8">
        <f>IFERROR(M14*G14,"")</f>
        <v>6</v>
      </c>
      <c r="P14" s="9">
        <f>IFERROR(O14/N14,"")</f>
        <v>1</v>
      </c>
      <extLst>
        <ext uri="smNativeData">
          <pm:rowDef xmlns:pm="smNativeData" id="1580793637" r="14" hidden="0" collapsedDB="1" collapsedOL="0"/>
        </ext>
      </extLst>
    </row>
    <row r="15" spans="1:16" hidden="1">
      <c r="A15" s="5" t="s">
        <v>2</v>
      </c>
      <c r="B15" s="4" t="s">
        <v>28</v>
      </c>
      <c r="C15" s="4" t="s">
        <v>90</v>
      </c>
      <c r="D15" s="6">
        <f>SUMIF("CSAT Responses_Mar'2019"!C:C,Details!C15,"CSAT Responses_Mar'2019"!Q:Q)</f>
        <v>1</v>
      </c>
      <c r="E15" s="6">
        <f>SUMIF("CSAT Responses_Mar'2019"!C:C,Details!C15,"CSAT Responses_Mar'2019"!S:S)</f>
        <v>1</v>
      </c>
      <c r="F15" s="6">
        <f>SUMIF("CSAT Responses_Mar'2019"!C:C,Details!C15,"CSAT Responses_Mar'2019"!T:T)</f>
        <v>1</v>
      </c>
      <c r="G15" s="6">
        <f>SUMIF("CSAT Responses_Mar'2019"!C:C,Details!C15,"CSAT Responses_Mar'2019"!V:V)</f>
        <v>1</v>
      </c>
      <c r="H15" s="6">
        <f>VLOOKUP(C15,"CSAT Responses_Mar'2019"!C:X,21,)</f>
        <v>1</v>
      </c>
      <c r="I15" s="8">
        <f>VLOOKUP(C15,"CSAT Responses_Mar'2019"!C:X,22,)</f>
        <v>1</v>
      </c>
      <c r="J15" s="9">
        <f>IFERROR(F15/E15,"")</f>
        <v>1</v>
      </c>
      <c r="K15" s="9">
        <f>IFERROR(G15/F15,"")</f>
        <v>1</v>
      </c>
      <c r="L15" s="9">
        <f>IF(I15="NA","NA",IFERROR(I15/H15,""))</f>
        <v>1</v>
      </c>
      <c r="M15" s="8">
        <f>VLOOKUP(C15,"CSAT Responses_Mar'2019"!C:AA,25,0)</f>
        <v>2</v>
      </c>
      <c r="N15" s="8">
        <f>IFERROR(M15*F15,"")</f>
        <v>2</v>
      </c>
      <c r="O15" s="8">
        <f>IFERROR(M15*G15,"")</f>
        <v>2</v>
      </c>
      <c r="P15" s="9">
        <f>IFERROR(O15/N15,"")</f>
        <v>1</v>
      </c>
      <extLst>
        <ext uri="smNativeData">
          <pm:rowDef xmlns:pm="smNativeData" id="1580793637" r="15" hidden="0" collapsedDB="1" collapsedOL="0"/>
        </ext>
      </extLst>
    </row>
    <row r="16" spans="1:16" hidden="1">
      <c r="A16" s="5" t="s">
        <v>1</v>
      </c>
      <c r="B16" s="4" t="s">
        <v>29</v>
      </c>
      <c r="C16" s="4" t="s">
        <v>91</v>
      </c>
      <c r="D16" s="6">
        <f>SUMIF("CSAT Responses_Mar'2019"!C:C,Details!C16,"CSAT Responses_Mar'2019"!Q:Q)</f>
        <v>1</v>
      </c>
      <c r="E16" s="6">
        <f>SUMIF("CSAT Responses_Mar'2019"!C:C,Details!C16,"CSAT Responses_Mar'2019"!S:S)</f>
        <v>1</v>
      </c>
      <c r="F16" s="6">
        <f>SUMIF("CSAT Responses_Mar'2019"!C:C,Details!C16,"CSAT Responses_Mar'2019"!T:T)</f>
        <v>1</v>
      </c>
      <c r="G16" s="6">
        <f>SUMIF("CSAT Responses_Mar'2019"!C:C,Details!C16,"CSAT Responses_Mar'2019"!V:V)</f>
        <v>1</v>
      </c>
      <c r="H16" s="6">
        <f>VLOOKUP(C16,"CSAT Responses_Mar'2019"!C:X,21,)</f>
        <v>1</v>
      </c>
      <c r="I16" s="8">
        <f>VLOOKUP(C16,"CSAT Responses_Mar'2019"!C:X,22,)</f>
        <v>0</v>
      </c>
      <c r="J16" s="9">
        <f>IFERROR(F16/E16,"")</f>
        <v>1</v>
      </c>
      <c r="K16" s="9">
        <f>IFERROR(G16/F16,"")</f>
        <v>1</v>
      </c>
      <c r="L16" s="9">
        <f>IF(I16="NA","NA",IFERROR(I16/H16,""))</f>
        <v>0</v>
      </c>
      <c r="M16" s="8">
        <f>VLOOKUP(C16,"CSAT Responses_Mar'2019"!C:AA,25,0)</f>
        <v>4</v>
      </c>
      <c r="N16" s="8">
        <f>IFERROR(M16*F16,"")</f>
        <v>4</v>
      </c>
      <c r="O16" s="8">
        <f>IFERROR(M16*G16,"")</f>
        <v>4</v>
      </c>
      <c r="P16" s="9">
        <f>IFERROR(O16/N16,"")</f>
        <v>1</v>
      </c>
      <extLst>
        <ext uri="smNativeData">
          <pm:rowDef xmlns:pm="smNativeData" id="1580793637" r="16" hidden="0" collapsedDB="1" collapsedOL="0"/>
        </ext>
      </extLst>
    </row>
    <row r="17" spans="1:16" hidden="1">
      <c r="A17" s="5" t="s">
        <v>1</v>
      </c>
      <c r="B17" s="4" t="s">
        <v>30</v>
      </c>
      <c r="C17" s="4" t="s">
        <v>30</v>
      </c>
      <c r="D17" s="6">
        <f>SUMIF("CSAT Responses_Mar'2019"!C:C,Details!C17,"CSAT Responses_Mar'2019"!Q:Q)</f>
        <v>2</v>
      </c>
      <c r="E17" s="6">
        <f>SUMIF("CSAT Responses_Mar'2019"!C:C,Details!C17,"CSAT Responses_Mar'2019"!S:S)</f>
        <v>2</v>
      </c>
      <c r="F17" s="6">
        <f>SUMIF("CSAT Responses_Mar'2019"!C:C,Details!C17,"CSAT Responses_Mar'2019"!T:T)</f>
        <v>2</v>
      </c>
      <c r="G17" s="6">
        <f>SUMIF("CSAT Responses_Mar'2019"!C:C,Details!C17,"CSAT Responses_Mar'2019"!V:V)</f>
        <v>2</v>
      </c>
      <c r="H17" s="6">
        <f>VLOOKUP(C17,"CSAT Responses_Mar'2019"!C:X,21,)</f>
        <v>2</v>
      </c>
      <c r="I17" s="8">
        <f>VLOOKUP(C17,"CSAT Responses_Mar'2019"!C:X,22,)</f>
        <v>2</v>
      </c>
      <c r="J17" s="9">
        <f>IFERROR(F17/E17,"")</f>
        <v>1</v>
      </c>
      <c r="K17" s="9">
        <f>IFERROR(G17/F17,"")</f>
        <v>1</v>
      </c>
      <c r="L17" s="9">
        <f>IF(I17="NA","NA",IFERROR(I17/H17,""))</f>
        <v>1</v>
      </c>
      <c r="M17" s="8">
        <f>VLOOKUP(C17,"CSAT Responses_Mar'2019"!C:AA,25,0)</f>
        <v>4</v>
      </c>
      <c r="N17" s="8">
        <f>IFERROR(M17*F17,"")</f>
        <v>8</v>
      </c>
      <c r="O17" s="8">
        <f>IFERROR(M17*G17,"")</f>
        <v>8</v>
      </c>
      <c r="P17" s="9">
        <f>IFERROR(O17/N17,"")</f>
        <v>1</v>
      </c>
      <extLst>
        <ext uri="smNativeData">
          <pm:rowDef xmlns:pm="smNativeData" id="1580793637" r="17" hidden="0" collapsedDB="1" collapsedOL="0"/>
        </ext>
      </extLst>
    </row>
    <row r="18" spans="1:16" hidden="1">
      <c r="A18" s="5" t="s">
        <v>2</v>
      </c>
      <c r="B18" s="4" t="s">
        <v>31</v>
      </c>
      <c r="C18" s="4" t="s">
        <v>92</v>
      </c>
      <c r="D18" s="6">
        <f>SUMIF("CSAT Responses_Mar'2019"!C:C,Details!C18,"CSAT Responses_Mar'2019"!Q:Q)</f>
        <v>1</v>
      </c>
      <c r="E18" s="6">
        <f>SUMIF("CSAT Responses_Mar'2019"!C:C,Details!C18,"CSAT Responses_Mar'2019"!S:S)</f>
        <v>1</v>
      </c>
      <c r="F18" s="6">
        <f>SUMIF("CSAT Responses_Mar'2019"!C:C,Details!C18,"CSAT Responses_Mar'2019"!T:T)</f>
        <v>1</v>
      </c>
      <c r="G18" s="6">
        <f>SUMIF("CSAT Responses_Mar'2019"!C:C,Details!C18,"CSAT Responses_Mar'2019"!V:V)</f>
        <v>1</v>
      </c>
      <c r="H18" s="6">
        <f>VLOOKUP(C18,"CSAT Responses_Mar'2019"!C:X,21,)</f>
        <v>0</v>
      </c>
      <c r="I18" s="8">
        <f>VLOOKUP(C18,"CSAT Responses_Mar'2019"!C:X,22,)</f>
        <v>0</v>
      </c>
      <c r="J18" s="9">
        <f>IFERROR(F18/E18,"")</f>
        <v>1</v>
      </c>
      <c r="K18" s="9">
        <f>IFERROR(G18/F18,"")</f>
        <v>1</v>
      </c>
      <c r="L18" s="9" t="str">
        <f>IF(I18="NA","NA",IFERROR(I18/H18,""))</f>
        <v/>
      </c>
      <c r="M18" s="8">
        <f>VLOOKUP(C18,"CSAT Responses_Mar'2019"!C:AA,25,0)</f>
        <v>4</v>
      </c>
      <c r="N18" s="8">
        <f>IFERROR(M18*F18,"")</f>
        <v>4</v>
      </c>
      <c r="O18" s="8">
        <f>IFERROR(M18*G18,"")</f>
        <v>4</v>
      </c>
      <c r="P18" s="9">
        <f>IFERROR(O18/N18,"")</f>
        <v>1</v>
      </c>
      <extLst>
        <ext uri="smNativeData">
          <pm:rowDef xmlns:pm="smNativeData" id="1580793637" r="18" hidden="0" collapsedDB="1" collapsedOL="0"/>
        </ext>
      </extLst>
    </row>
    <row r="19" spans="1:16" hidden="1">
      <c r="A19" s="5" t="s">
        <v>2</v>
      </c>
      <c r="B19" s="4" t="s">
        <v>31</v>
      </c>
      <c r="C19" s="4" t="s">
        <v>93</v>
      </c>
      <c r="D19" s="6">
        <f>SUMIF("CSAT Responses_Mar'2019"!C:C,Details!C19,"CSAT Responses_Mar'2019"!Q:Q)</f>
        <v>2</v>
      </c>
      <c r="E19" s="6">
        <f>SUMIF("CSAT Responses_Mar'2019"!C:C,Details!C19,"CSAT Responses_Mar'2019"!S:S)</f>
        <v>2</v>
      </c>
      <c r="F19" s="6">
        <f>SUMIF("CSAT Responses_Mar'2019"!C:C,Details!C19,"CSAT Responses_Mar'2019"!T:T)</f>
        <v>2</v>
      </c>
      <c r="G19" s="6">
        <f>SUMIF("CSAT Responses_Mar'2019"!C:C,Details!C19,"CSAT Responses_Mar'2019"!V:V)</f>
        <v>2</v>
      </c>
      <c r="H19" s="6">
        <f>VLOOKUP(C19,"CSAT Responses_Mar'2019"!C:X,21,)</f>
        <v>0</v>
      </c>
      <c r="I19" s="8">
        <f>VLOOKUP(C19,"CSAT Responses_Mar'2019"!C:X,22,)</f>
        <v>0</v>
      </c>
      <c r="J19" s="9">
        <f>IFERROR(F19/E19,"")</f>
        <v>1</v>
      </c>
      <c r="K19" s="9">
        <f>IFERROR(G19/F19,"")</f>
        <v>1</v>
      </c>
      <c r="L19" s="9" t="str">
        <f>IF(I19="NA","NA",IFERROR(I19/H19,""))</f>
        <v/>
      </c>
      <c r="M19" s="8">
        <f>VLOOKUP(C19,"CSAT Responses_Mar'2019"!C:AA,25,0)</f>
        <v>4</v>
      </c>
      <c r="N19" s="8">
        <f>IFERROR(M19*F19,"")</f>
        <v>8</v>
      </c>
      <c r="O19" s="8">
        <f>IFERROR(M19*G19,"")</f>
        <v>8</v>
      </c>
      <c r="P19" s="9">
        <f>IFERROR(O19/N19,"")</f>
        <v>1</v>
      </c>
      <extLst>
        <ext uri="smNativeData">
          <pm:rowDef xmlns:pm="smNativeData" id="1580793637" r="19" hidden="0" collapsedDB="1" collapsedOL="0"/>
        </ext>
      </extLst>
    </row>
    <row r="20" spans="1:16" hidden="1">
      <c r="A20" s="5" t="s">
        <v>2</v>
      </c>
      <c r="B20" s="4" t="s">
        <v>31</v>
      </c>
      <c r="C20" s="4" t="s">
        <v>94</v>
      </c>
      <c r="D20" s="6">
        <f>SUMIF("CSAT Responses_Mar'2019"!C:C,Details!C20,"CSAT Responses_Mar'2019"!Q:Q)</f>
        <v>1</v>
      </c>
      <c r="E20" s="6">
        <f>SUMIF("CSAT Responses_Mar'2019"!C:C,Details!C20,"CSAT Responses_Mar'2019"!S:S)</f>
        <v>1</v>
      </c>
      <c r="F20" s="6">
        <f>SUMIF("CSAT Responses_Mar'2019"!C:C,Details!C20,"CSAT Responses_Mar'2019"!T:T)</f>
        <v>1</v>
      </c>
      <c r="G20" s="6">
        <f>SUMIF("CSAT Responses_Mar'2019"!C:C,Details!C20,"CSAT Responses_Mar'2019"!V:V)</f>
        <v>1</v>
      </c>
      <c r="H20" s="6">
        <f>VLOOKUP(C20,"CSAT Responses_Mar'2019"!C:X,21,)</f>
        <v>0</v>
      </c>
      <c r="I20" s="8">
        <f>VLOOKUP(C20,"CSAT Responses_Mar'2019"!C:X,22,)</f>
        <v>0</v>
      </c>
      <c r="J20" s="9">
        <f>IFERROR(F20/E20,"")</f>
        <v>1</v>
      </c>
      <c r="K20" s="9">
        <f>IFERROR(G20/F20,"")</f>
        <v>1</v>
      </c>
      <c r="L20" s="9" t="str">
        <f>IF(I20="NA","NA",IFERROR(I20/H20,""))</f>
        <v/>
      </c>
      <c r="M20" s="8">
        <f>VLOOKUP(C20,"CSAT Responses_Mar'2019"!C:AA,25,0)</f>
        <v>4</v>
      </c>
      <c r="N20" s="8">
        <f>IFERROR(M20*F20,"")</f>
        <v>4</v>
      </c>
      <c r="O20" s="8">
        <f>IFERROR(M20*G20,"")</f>
        <v>4</v>
      </c>
      <c r="P20" s="9">
        <f>IFERROR(O20/N20,"")</f>
        <v>1</v>
      </c>
      <extLst>
        <ext uri="smNativeData">
          <pm:rowDef xmlns:pm="smNativeData" id="1580793637" r="20" hidden="0" collapsedDB="1" collapsedOL="0"/>
        </ext>
      </extLst>
    </row>
    <row r="21" spans="1:16" hidden="1">
      <c r="A21" s="5" t="s">
        <v>2</v>
      </c>
      <c r="B21" s="4" t="s">
        <v>31</v>
      </c>
      <c r="C21" s="4" t="s">
        <v>95</v>
      </c>
      <c r="D21" s="6">
        <f>SUMIF("CSAT Responses_Mar'2019"!C:C,Details!C21,"CSAT Responses_Mar'2019"!Q:Q)</f>
        <v>1</v>
      </c>
      <c r="E21" s="6">
        <f>SUMIF("CSAT Responses_Mar'2019"!C:C,Details!C21,"CSAT Responses_Mar'2019"!S:S)</f>
        <v>1</v>
      </c>
      <c r="F21" s="6">
        <f>SUMIF("CSAT Responses_Mar'2019"!C:C,Details!C21,"CSAT Responses_Mar'2019"!T:T)</f>
        <v>0</v>
      </c>
      <c r="G21" s="6">
        <f>SUMIF("CSAT Responses_Mar'2019"!C:C,Details!C21,"CSAT Responses_Mar'2019"!V:V)</f>
        <v>0</v>
      </c>
      <c r="H21" s="6">
        <f>VLOOKUP(C21,"CSAT Responses_Mar'2019"!C:X,21,)</f>
        <v>0</v>
      </c>
      <c r="I21" s="8">
        <f>VLOOKUP(C21,"CSAT Responses_Mar'2019"!C:X,22,)</f>
        <v>0</v>
      </c>
      <c r="J21" s="9">
        <f>IFERROR(F21/E21,"")</f>
        <v>0</v>
      </c>
      <c r="K21" s="9" t="str">
        <f>IFERROR(G21/F21,"")</f>
        <v/>
      </c>
      <c r="L21" s="9" t="str">
        <f>IF(I21="NA","NA",IFERROR(I21/H21,""))</f>
        <v/>
      </c>
      <c r="M21" s="8">
        <f>VLOOKUP(C21,"CSAT Responses_Mar'2019"!C:AA,25,0)</f>
        <v>4</v>
      </c>
      <c r="N21" s="8">
        <f>IFERROR(M21*F21,"")</f>
        <v>0</v>
      </c>
      <c r="O21" s="8">
        <f>IFERROR(M21*G21,"")</f>
        <v>0</v>
      </c>
      <c r="P21" s="9" t="str">
        <f>IFERROR(O21/N21,"")</f>
        <v/>
      </c>
      <extLst>
        <ext uri="smNativeData">
          <pm:rowDef xmlns:pm="smNativeData" id="1580793637" r="21" hidden="0" collapsedDB="1" collapsedOL="0"/>
        </ext>
      </extLst>
    </row>
    <row r="22" spans="1:16" hidden="1">
      <c r="A22" s="5" t="s">
        <v>2</v>
      </c>
      <c r="B22" s="4" t="s">
        <v>31</v>
      </c>
      <c r="C22" s="4" t="s">
        <v>96</v>
      </c>
      <c r="D22" s="6">
        <f>SUMIF("CSAT Responses_Mar'2019"!C:C,Details!C22,"CSAT Responses_Mar'2019"!Q:Q)</f>
        <v>1</v>
      </c>
      <c r="E22" s="6">
        <f>SUMIF("CSAT Responses_Mar'2019"!C:C,Details!C22,"CSAT Responses_Mar'2019"!S:S)</f>
        <v>1</v>
      </c>
      <c r="F22" s="6">
        <f>SUMIF("CSAT Responses_Mar'2019"!C:C,Details!C22,"CSAT Responses_Mar'2019"!T:T)</f>
        <v>0</v>
      </c>
      <c r="G22" s="6">
        <f>SUMIF("CSAT Responses_Mar'2019"!C:C,Details!C22,"CSAT Responses_Mar'2019"!V:V)</f>
        <v>0</v>
      </c>
      <c r="H22" s="6">
        <f>VLOOKUP(C22,"CSAT Responses_Mar'2019"!C:X,21,)</f>
        <v>0</v>
      </c>
      <c r="I22" s="8">
        <f>VLOOKUP(C22,"CSAT Responses_Mar'2019"!C:X,22,)</f>
        <v>0</v>
      </c>
      <c r="J22" s="9">
        <f>IFERROR(F22/E22,"")</f>
        <v>0</v>
      </c>
      <c r="K22" s="9" t="str">
        <f>IFERROR(G22/F22,"")</f>
        <v/>
      </c>
      <c r="L22" s="9" t="str">
        <f>IF(I22="NA","NA",IFERROR(I22/H22,""))</f>
        <v/>
      </c>
      <c r="M22" s="8">
        <f>VLOOKUP(C22,"CSAT Responses_Mar'2019"!C:AA,25,0)</f>
        <v>4</v>
      </c>
      <c r="N22" s="8">
        <f>IFERROR(M22*F22,"")</f>
        <v>0</v>
      </c>
      <c r="O22" s="8">
        <f>IFERROR(M22*G22,"")</f>
        <v>0</v>
      </c>
      <c r="P22" s="9" t="str">
        <f>IFERROR(O22/N22,"")</f>
        <v/>
      </c>
      <extLst>
        <ext uri="smNativeData">
          <pm:rowDef xmlns:pm="smNativeData" id="1580793637" r="22" hidden="0" collapsedDB="1" collapsedOL="0"/>
        </ext>
      </extLst>
    </row>
    <row r="23" spans="1:16">
      <c r="A23" s="5" t="s">
        <v>97</v>
      </c>
      <c r="B23" s="4" t="s">
        <v>32</v>
      </c>
      <c r="C23" s="4" t="s">
        <v>98</v>
      </c>
      <c r="D23" s="6">
        <f>SUMIF("CSAT Responses_Mar'2019"!C:C,Details!C23,"CSAT Responses_Mar'2019"!Q:Q)</f>
        <v>1</v>
      </c>
      <c r="E23" s="6">
        <f>SUMIF("CSAT Responses_Mar'2019"!C:C,Details!C23,"CSAT Responses_Mar'2019"!S:S)</f>
        <v>0</v>
      </c>
      <c r="F23" s="6">
        <f>SUMIF("CSAT Responses_Mar'2019"!C:C,Details!C23,"CSAT Responses_Mar'2019"!T:T)</f>
        <v>0</v>
      </c>
      <c r="G23" s="6">
        <f>SUMIF("CSAT Responses_Mar'2019"!C:C,Details!C23,"CSAT Responses_Mar'2019"!V:V)</f>
        <v>0</v>
      </c>
      <c r="H23" s="6">
        <f>VLOOKUP(C23,"CSAT Responses_Mar'2019"!C:X,21,)</f>
        <v>0</v>
      </c>
      <c r="I23" s="8">
        <f>VLOOKUP(C23,"CSAT Responses_Mar'2019"!C:X,22,)</f>
        <v>0</v>
      </c>
      <c r="J23" s="9" t="str">
        <f>IFERROR(F23/E23,"")</f>
        <v/>
      </c>
      <c r="K23" s="9" t="str">
        <f>IFERROR(G23/F23,"")</f>
        <v/>
      </c>
      <c r="L23" s="9" t="str">
        <f>IF(I23="NA","NA",IFERROR(I23/H23,""))</f>
        <v/>
      </c>
      <c r="M23" s="8">
        <f>VLOOKUP(C23,"CSAT Responses_Mar'2019"!C:AA,25,0)</f>
        <v>4</v>
      </c>
      <c r="N23" s="8">
        <f>IFERROR(M23*F23,"")</f>
        <v>0</v>
      </c>
      <c r="O23" s="8">
        <f>IFERROR(M23*G23,"")</f>
        <v>0</v>
      </c>
      <c r="P23" s="9" t="str">
        <f>IFERROR(O23/N23,"")</f>
        <v/>
      </c>
    </row>
    <row r="24" spans="1:16">
      <c r="A24" s="5" t="s">
        <v>97</v>
      </c>
      <c r="B24" s="4" t="s">
        <v>32</v>
      </c>
      <c r="C24" s="4" t="s">
        <v>99</v>
      </c>
      <c r="D24" s="6">
        <f>SUMIF("CSAT Responses_Mar'2019"!C:C,Details!C24,"CSAT Responses_Mar'2019"!Q:Q)</f>
        <v>1</v>
      </c>
      <c r="E24" s="6">
        <f>SUMIF("CSAT Responses_Mar'2019"!C:C,Details!C24,"CSAT Responses_Mar'2019"!S:S)</f>
        <v>0</v>
      </c>
      <c r="F24" s="6">
        <f>SUMIF("CSAT Responses_Mar'2019"!C:C,Details!C24,"CSAT Responses_Mar'2019"!T:T)</f>
        <v>0</v>
      </c>
      <c r="G24" s="6">
        <f>SUMIF("CSAT Responses_Mar'2019"!C:C,Details!C24,"CSAT Responses_Mar'2019"!V:V)</f>
        <v>0</v>
      </c>
      <c r="H24" s="6">
        <f>VLOOKUP(C24,"CSAT Responses_Mar'2019"!C:X,21,)</f>
        <v>0</v>
      </c>
      <c r="I24" s="8">
        <f>VLOOKUP(C24,"CSAT Responses_Mar'2019"!C:X,22,)</f>
        <v>0</v>
      </c>
      <c r="J24" s="9" t="str">
        <f>IFERROR(F24/E24,"")</f>
        <v/>
      </c>
      <c r="K24" s="9" t="str">
        <f>IFERROR(G24/F24,"")</f>
        <v/>
      </c>
      <c r="L24" s="9" t="str">
        <f>IF(I24="NA","NA",IFERROR(I24/H24,""))</f>
        <v/>
      </c>
      <c r="M24" s="8">
        <f>VLOOKUP(C24,"CSAT Responses_Mar'2019"!C:AA,25,0)</f>
        <v>4</v>
      </c>
      <c r="N24" s="8">
        <f>IFERROR(M24*F24,"")</f>
        <v>0</v>
      </c>
      <c r="O24" s="8">
        <f>IFERROR(M24*G24,"")</f>
        <v>0</v>
      </c>
      <c r="P24" s="9" t="str">
        <f>IFERROR(O24/N24,"")</f>
        <v/>
      </c>
    </row>
    <row r="25" spans="1:16">
      <c r="A25" s="5" t="s">
        <v>97</v>
      </c>
      <c r="B25" s="4" t="s">
        <v>32</v>
      </c>
      <c r="C25" s="4" t="s">
        <v>100</v>
      </c>
      <c r="D25" s="6">
        <f>SUMIF("CSAT Responses_Mar'2019"!C:C,Details!C25,"CSAT Responses_Mar'2019"!Q:Q)</f>
        <v>1</v>
      </c>
      <c r="E25" s="6">
        <f>SUMIF("CSAT Responses_Mar'2019"!C:C,Details!C25,"CSAT Responses_Mar'2019"!S:S)</f>
        <v>0</v>
      </c>
      <c r="F25" s="6">
        <f>SUMIF("CSAT Responses_Mar'2019"!C:C,Details!C25,"CSAT Responses_Mar'2019"!T:T)</f>
        <v>0</v>
      </c>
      <c r="G25" s="6">
        <f>SUMIF("CSAT Responses_Mar'2019"!C:C,Details!C25,"CSAT Responses_Mar'2019"!V:V)</f>
        <v>0</v>
      </c>
      <c r="H25" s="6">
        <f>VLOOKUP(C25,"CSAT Responses_Mar'2019"!C:X,21,)</f>
        <v>0</v>
      </c>
      <c r="I25" s="8">
        <f>VLOOKUP(C25,"CSAT Responses_Mar'2019"!C:X,22,)</f>
        <v>0</v>
      </c>
      <c r="J25" s="9" t="str">
        <f>IFERROR(F25/E25,"")</f>
        <v/>
      </c>
      <c r="K25" s="9" t="str">
        <f>IFERROR(G25/F25,"")</f>
        <v/>
      </c>
      <c r="L25" s="9" t="str">
        <f>IF(I25="NA","NA",IFERROR(I25/H25,""))</f>
        <v/>
      </c>
      <c r="M25" s="8">
        <f>VLOOKUP(C25,"CSAT Responses_Mar'2019"!C:AA,25,0)</f>
        <v>4</v>
      </c>
      <c r="N25" s="8">
        <f>IFERROR(M25*F25,"")</f>
        <v>0</v>
      </c>
      <c r="O25" s="8">
        <f>IFERROR(M25*G25,"")</f>
        <v>0</v>
      </c>
      <c r="P25" s="9" t="str">
        <f>IFERROR(O25/N25,"")</f>
        <v/>
      </c>
    </row>
    <row r="26" spans="1:16" hidden="1">
      <c r="A26" s="5" t="s">
        <v>2</v>
      </c>
      <c r="B26" s="4" t="s">
        <v>33</v>
      </c>
      <c r="C26" s="72" t="s">
        <v>101</v>
      </c>
      <c r="D26" s="6">
        <f>SUMIF("CSAT Responses_Mar'2019"!C:C,Details!C26,"CSAT Responses_Mar'2019"!Q:Q)</f>
        <v>2</v>
      </c>
      <c r="E26" s="6">
        <f>SUMIF("CSAT Responses_Mar'2019"!C:C,Details!C26,"CSAT Responses_Mar'2019"!S:S)</f>
        <v>2</v>
      </c>
      <c r="F26" s="6">
        <f>SUMIF("CSAT Responses_Mar'2019"!C:C,Details!C26,"CSAT Responses_Mar'2019"!T:T)</f>
        <v>1</v>
      </c>
      <c r="G26" s="6">
        <f>SUMIF("CSAT Responses_Mar'2019"!C:C,Details!C26,"CSAT Responses_Mar'2019"!V:V)</f>
        <v>0</v>
      </c>
      <c r="H26" s="6">
        <f>VLOOKUP(C26,"CSAT Responses_Mar'2019"!C:X,21,)</f>
        <v>1</v>
      </c>
      <c r="I26" s="8">
        <f>VLOOKUP(C26,"CSAT Responses_Mar'2019"!C:X,22,)</f>
        <v>0</v>
      </c>
      <c r="J26" s="9">
        <f>IFERROR(F26/E26,"")</f>
        <v>0.5</v>
      </c>
      <c r="K26" s="9">
        <f>IFERROR(G26/F26,"")</f>
        <v>0</v>
      </c>
      <c r="L26" s="9">
        <f>IF(I26="NA","NA",IFERROR(I26/H26,""))</f>
        <v>0</v>
      </c>
      <c r="M26" s="8">
        <f>VLOOKUP(C26,"CSAT Responses_Mar'2019"!C:AA,25,0)</f>
        <v>6</v>
      </c>
      <c r="N26" s="8">
        <f>IFERROR(M26*F26,"")</f>
        <v>6</v>
      </c>
      <c r="O26" s="8">
        <f>IFERROR(M26*G26,"")</f>
        <v>0</v>
      </c>
      <c r="P26" s="9">
        <f>IFERROR(O26/N26,"")</f>
        <v>0</v>
      </c>
      <extLst>
        <ext uri="smNativeData">
          <pm:rowDef xmlns:pm="smNativeData" id="1580793637" r="26" hidden="0" collapsedDB="1" collapsedOL="0"/>
        </ext>
      </extLst>
    </row>
    <row r="27" spans="1:16" hidden="1">
      <c r="A27" s="5" t="s">
        <v>2</v>
      </c>
      <c r="B27" s="4" t="s">
        <v>33</v>
      </c>
      <c r="C27" s="4" t="s">
        <v>102</v>
      </c>
      <c r="D27" s="6">
        <f>SUMIF("CSAT Responses_Mar'2019"!C:C,Details!C27,"CSAT Responses_Mar'2019"!Q:Q)</f>
        <v>1</v>
      </c>
      <c r="E27" s="6">
        <f>SUMIF("CSAT Responses_Mar'2019"!C:C,Details!C27,"CSAT Responses_Mar'2019"!S:S)</f>
        <v>1</v>
      </c>
      <c r="F27" s="6">
        <f>SUMIF("CSAT Responses_Mar'2019"!C:C,Details!C27,"CSAT Responses_Mar'2019"!T:T)</f>
        <v>1</v>
      </c>
      <c r="G27" s="6">
        <f>SUMIF("CSAT Responses_Mar'2019"!C:C,Details!C27,"CSAT Responses_Mar'2019"!V:V)</f>
        <v>1</v>
      </c>
      <c r="H27" s="6">
        <f>VLOOKUP(C27,"CSAT Responses_Mar'2019"!C:X,21,)</f>
        <v>1</v>
      </c>
      <c r="I27" s="8">
        <f>VLOOKUP(C27,"CSAT Responses_Mar'2019"!C:X,22,)</f>
        <v>1</v>
      </c>
      <c r="J27" s="9">
        <f>IFERROR(F27/E27,"")</f>
        <v>1</v>
      </c>
      <c r="K27" s="9">
        <f>IFERROR(G27/F27,"")</f>
        <v>1</v>
      </c>
      <c r="L27" s="9">
        <f>IF(I27="NA","NA",IFERROR(I27/H27,""))</f>
        <v>1</v>
      </c>
      <c r="M27" s="8">
        <f>VLOOKUP(C27,"CSAT Responses_Mar'2019"!C:AA,25,0)</f>
        <v>6</v>
      </c>
      <c r="N27" s="8">
        <f>IFERROR(M27*F27,"")</f>
        <v>6</v>
      </c>
      <c r="O27" s="8">
        <f>IFERROR(M27*G27,"")</f>
        <v>6</v>
      </c>
      <c r="P27" s="9">
        <f>IFERROR(O27/N27,"")</f>
        <v>1</v>
      </c>
      <extLst>
        <ext uri="smNativeData">
          <pm:rowDef xmlns:pm="smNativeData" id="1580793637" r="27" hidden="0" collapsedDB="1" collapsedOL="0"/>
        </ext>
      </extLst>
    </row>
    <row r="28" spans="1:16" hidden="1">
      <c r="A28" s="5" t="s">
        <v>2</v>
      </c>
      <c r="B28" s="4" t="s">
        <v>33</v>
      </c>
      <c r="C28" s="4" t="s">
        <v>103</v>
      </c>
      <c r="D28" s="6">
        <f>SUMIF("CSAT Responses_Mar'2019"!C:C,Details!C28,"CSAT Responses_Mar'2019"!Q:Q)</f>
        <v>1</v>
      </c>
      <c r="E28" s="6">
        <f>SUMIF("CSAT Responses_Mar'2019"!C:C,Details!C28,"CSAT Responses_Mar'2019"!S:S)</f>
        <v>1</v>
      </c>
      <c r="F28" s="6">
        <f>SUMIF("CSAT Responses_Mar'2019"!C:C,Details!C28,"CSAT Responses_Mar'2019"!T:T)</f>
        <v>0</v>
      </c>
      <c r="G28" s="6">
        <f>SUMIF("CSAT Responses_Mar'2019"!C:C,Details!C28,"CSAT Responses_Mar'2019"!V:V)</f>
        <v>0</v>
      </c>
      <c r="H28" s="6">
        <f>VLOOKUP(C28,"CSAT Responses_Mar'2019"!C:X,21,)</f>
        <v>0</v>
      </c>
      <c r="I28" s="8">
        <f>VLOOKUP(C28,"CSAT Responses_Mar'2019"!C:X,22,)</f>
        <v>0</v>
      </c>
      <c r="J28" s="9">
        <f>IFERROR(F28/E28,"")</f>
        <v>0</v>
      </c>
      <c r="K28" s="9" t="str">
        <f>IFERROR(G28/F28,"")</f>
        <v/>
      </c>
      <c r="L28" s="9" t="str">
        <f>IF(I28="NA","NA",IFERROR(I28/H28,""))</f>
        <v/>
      </c>
      <c r="M28" s="8">
        <f>VLOOKUP(C28,"CSAT Responses_Mar'2019"!C:AA,25,0)</f>
        <v>6</v>
      </c>
      <c r="N28" s="8">
        <f>IFERROR(M28*F28,"")</f>
        <v>0</v>
      </c>
      <c r="O28" s="8">
        <f>IFERROR(M28*G28,"")</f>
        <v>0</v>
      </c>
      <c r="P28" s="9" t="str">
        <f>IFERROR(O28/N28,"")</f>
        <v/>
      </c>
      <extLst>
        <ext uri="smNativeData">
          <pm:rowDef xmlns:pm="smNativeData" id="1580793637" r="28" hidden="0" collapsedDB="1" collapsedOL="0"/>
        </ext>
      </extLst>
    </row>
    <row r="29" spans="1:16" hidden="1">
      <c r="A29" s="5" t="s">
        <v>2</v>
      </c>
      <c r="B29" s="4" t="s">
        <v>33</v>
      </c>
      <c r="C29" s="4" t="s">
        <v>104</v>
      </c>
      <c r="D29" s="6">
        <f>SUMIF("CSAT Responses_Mar'2019"!C:C,Details!C29,"CSAT Responses_Mar'2019"!Q:Q)</f>
        <v>1</v>
      </c>
      <c r="E29" s="6">
        <f>SUMIF("CSAT Responses_Mar'2019"!C:C,Details!C29,"CSAT Responses_Mar'2019"!S:S)</f>
        <v>1</v>
      </c>
      <c r="F29" s="6">
        <f>SUMIF("CSAT Responses_Mar'2019"!C:C,Details!C29,"CSAT Responses_Mar'2019"!T:T)</f>
        <v>0</v>
      </c>
      <c r="G29" s="6">
        <f>SUMIF("CSAT Responses_Mar'2019"!C:C,Details!C29,"CSAT Responses_Mar'2019"!V:V)</f>
        <v>0</v>
      </c>
      <c r="H29" s="6">
        <f>VLOOKUP(C29,"CSAT Responses_Mar'2019"!C:X,21,)</f>
        <v>0</v>
      </c>
      <c r="I29" s="8">
        <f>VLOOKUP(C29,"CSAT Responses_Mar'2019"!C:X,22,)</f>
        <v>0</v>
      </c>
      <c r="J29" s="9">
        <f>IFERROR(F29/E29,"")</f>
        <v>0</v>
      </c>
      <c r="K29" s="9" t="str">
        <f>IFERROR(G29/F29,"")</f>
        <v/>
      </c>
      <c r="L29" s="9" t="str">
        <f>IF(I29="NA","NA",IFERROR(I29/H29,""))</f>
        <v/>
      </c>
      <c r="M29" s="8">
        <f>VLOOKUP(C29,"CSAT Responses_Mar'2019"!C:AA,25,0)</f>
        <v>6</v>
      </c>
      <c r="N29" s="8">
        <f>IFERROR(M29*F29,"")</f>
        <v>0</v>
      </c>
      <c r="O29" s="8">
        <f>IFERROR(M29*G29,"")</f>
        <v>0</v>
      </c>
      <c r="P29" s="9" t="str">
        <f>IFERROR(O29/N29,"")</f>
        <v/>
      </c>
      <extLst>
        <ext uri="smNativeData">
          <pm:rowDef xmlns:pm="smNativeData" id="1580793637" r="29" hidden="0" collapsedDB="1" collapsedOL="0"/>
        </ext>
      </extLst>
    </row>
    <row r="30" spans="1:16" hidden="1">
      <c r="A30" s="5" t="s">
        <v>2</v>
      </c>
      <c r="B30" s="4" t="s">
        <v>105</v>
      </c>
      <c r="C30" s="4" t="s">
        <v>106</v>
      </c>
      <c r="D30" s="6">
        <f>SUMIF("CSAT Responses_Mar'2019"!C:C,Details!C30,"CSAT Responses_Mar'2019"!Q:Q)</f>
        <v>1</v>
      </c>
      <c r="E30" s="6">
        <f>SUMIF("CSAT Responses_Mar'2019"!C:C,Details!C30,"CSAT Responses_Mar'2019"!S:S)</f>
        <v>1</v>
      </c>
      <c r="F30" s="6">
        <f>SUMIF("CSAT Responses_Mar'2019"!C:C,Details!C30,"CSAT Responses_Mar'2019"!T:T)</f>
        <v>0</v>
      </c>
      <c r="G30" s="6">
        <f>SUMIF("CSAT Responses_Mar'2019"!C:C,Details!C30,"CSAT Responses_Mar'2019"!V:V)</f>
        <v>0</v>
      </c>
      <c r="H30" s="6">
        <f>VLOOKUP(C30,"CSAT Responses_Mar'2019"!C:X,21,)</f>
        <v>0</v>
      </c>
      <c r="I30" s="8">
        <f>VLOOKUP(C30,"CSAT Responses_Mar'2019"!C:X,22,)</f>
        <v>0</v>
      </c>
      <c r="J30" s="9">
        <f>IFERROR(F30/E30,"")</f>
        <v>0</v>
      </c>
      <c r="K30" s="9" t="str">
        <f>IFERROR(G30/F30,"")</f>
        <v/>
      </c>
      <c r="L30" s="9" t="str">
        <f>IF(I30="NA","NA",IFERROR(I30/H30,""))</f>
        <v/>
      </c>
      <c r="M30" s="8">
        <f>VLOOKUP(C30,"CSAT Responses_Mar'2019"!C:AA,25,0)</f>
        <v>6</v>
      </c>
      <c r="N30" s="8">
        <f>IFERROR(M30*F30,"")</f>
        <v>0</v>
      </c>
      <c r="O30" s="8">
        <f>IFERROR(M30*G30,"")</f>
        <v>0</v>
      </c>
      <c r="P30" s="9" t="str">
        <f>IFERROR(O30/N30,"")</f>
        <v/>
      </c>
      <extLst>
        <ext uri="smNativeData">
          <pm:rowDef xmlns:pm="smNativeData" id="1580793637" r="30" hidden="0" collapsedDB="1" collapsedOL="0"/>
        </ext>
      </extLst>
    </row>
    <row r="31" spans="1:16" hidden="1">
      <c r="A31" s="5" t="s">
        <v>2</v>
      </c>
      <c r="B31" s="4" t="s">
        <v>105</v>
      </c>
      <c r="C31" s="4" t="s">
        <v>107</v>
      </c>
      <c r="D31" s="6">
        <f>SUMIF("CSAT Responses_Mar'2019"!C:C,Details!C31,"CSAT Responses_Mar'2019"!Q:Q)</f>
        <v>1</v>
      </c>
      <c r="E31" s="6">
        <f>SUMIF("CSAT Responses_Mar'2019"!C:C,Details!C31,"CSAT Responses_Mar'2019"!S:S)</f>
        <v>1</v>
      </c>
      <c r="F31" s="6">
        <f>SUMIF("CSAT Responses_Mar'2019"!C:C,Details!C31,"CSAT Responses_Mar'2019"!T:T)</f>
        <v>1</v>
      </c>
      <c r="G31" s="6">
        <f>SUMIF("CSAT Responses_Mar'2019"!C:C,Details!C31,"CSAT Responses_Mar'2019"!V:V)</f>
        <v>1</v>
      </c>
      <c r="H31" s="6">
        <f>VLOOKUP(C31,"CSAT Responses_Mar'2019"!C:X,21,)</f>
        <v>1</v>
      </c>
      <c r="I31" s="8">
        <f>VLOOKUP(C31,"CSAT Responses_Mar'2019"!C:X,22,)</f>
        <v>0</v>
      </c>
      <c r="J31" s="9">
        <f>IFERROR(F31/E31,"")</f>
        <v>1</v>
      </c>
      <c r="K31" s="9">
        <f>IFERROR(G31/F31,"")</f>
        <v>1</v>
      </c>
      <c r="L31" s="9">
        <f>IF(I31="NA","NA",IFERROR(I31/H31,""))</f>
        <v>0</v>
      </c>
      <c r="M31" s="8">
        <f>VLOOKUP(C31,"CSAT Responses_Mar'2019"!C:AA,25,0)</f>
        <v>6</v>
      </c>
      <c r="N31" s="8">
        <f>IFERROR(M31*F31,"")</f>
        <v>6</v>
      </c>
      <c r="O31" s="8">
        <f>IFERROR(M31*G31,"")</f>
        <v>6</v>
      </c>
      <c r="P31" s="9">
        <f>IFERROR(O31/N31,"")</f>
        <v>1</v>
      </c>
      <extLst>
        <ext uri="smNativeData">
          <pm:rowDef xmlns:pm="smNativeData" id="1580793637" r="31" hidden="0" collapsedDB="1" collapsedOL="0"/>
        </ext>
      </extLst>
    </row>
    <row r="32" spans="1:16" hidden="1">
      <c r="A32" s="5" t="s">
        <v>2</v>
      </c>
      <c r="B32" s="4" t="s">
        <v>105</v>
      </c>
      <c r="C32" s="4" t="s">
        <v>108</v>
      </c>
      <c r="D32" s="6">
        <f>SUMIF("CSAT Responses_Mar'2019"!C:C,Details!C32,"CSAT Responses_Mar'2019"!Q:Q)</f>
        <v>2</v>
      </c>
      <c r="E32" s="6">
        <f>SUMIF("CSAT Responses_Mar'2019"!C:C,Details!C32,"CSAT Responses_Mar'2019"!S:S)</f>
        <v>2</v>
      </c>
      <c r="F32" s="6">
        <f>SUMIF("CSAT Responses_Mar'2019"!C:C,Details!C32,"CSAT Responses_Mar'2019"!T:T)</f>
        <v>2</v>
      </c>
      <c r="G32" s="6">
        <f>SUMIF("CSAT Responses_Mar'2019"!C:C,Details!C32,"CSAT Responses_Mar'2019"!V:V)</f>
        <v>2</v>
      </c>
      <c r="H32" s="6">
        <f>VLOOKUP(C32,"CSAT Responses_Mar'2019"!C:X,21,)</f>
        <v>2</v>
      </c>
      <c r="I32" s="8">
        <f>VLOOKUP(C32,"CSAT Responses_Mar'2019"!C:X,22,)</f>
        <v>2</v>
      </c>
      <c r="J32" s="9">
        <f>IFERROR(F32/E32,"")</f>
        <v>1</v>
      </c>
      <c r="K32" s="9">
        <f>IFERROR(G32/F32,"")</f>
        <v>1</v>
      </c>
      <c r="L32" s="9">
        <f>IF(I32="NA","NA",IFERROR(I32/H32,""))</f>
        <v>1</v>
      </c>
      <c r="M32" s="8">
        <f>VLOOKUP(C32,"CSAT Responses_Mar'2019"!C:AA,25,0)</f>
        <v>6</v>
      </c>
      <c r="N32" s="8">
        <f>IFERROR(M32*F32,"")</f>
        <v>12</v>
      </c>
      <c r="O32" s="8">
        <f>IFERROR(M32*G32,"")</f>
        <v>12</v>
      </c>
      <c r="P32" s="9">
        <f>IFERROR(O32/N32,"")</f>
        <v>1</v>
      </c>
      <extLst>
        <ext uri="smNativeData">
          <pm:rowDef xmlns:pm="smNativeData" id="1580793637" r="32" hidden="0" collapsedDB="1" collapsedOL="0"/>
        </ext>
      </extLst>
    </row>
    <row r="33" spans="1:16" hidden="1">
      <c r="A33" s="5" t="s">
        <v>2</v>
      </c>
      <c r="B33" s="4" t="s">
        <v>105</v>
      </c>
      <c r="C33" s="4" t="s">
        <v>109</v>
      </c>
      <c r="D33" s="6">
        <f>SUMIF("CSAT Responses_Mar'2019"!C:C,Details!C33,"CSAT Responses_Mar'2019"!Q:Q)</f>
        <v>1</v>
      </c>
      <c r="E33" s="6">
        <f>SUMIF("CSAT Responses_Mar'2019"!C:C,Details!C33,"CSAT Responses_Mar'2019"!S:S)</f>
        <v>1</v>
      </c>
      <c r="F33" s="6">
        <f>SUMIF("CSAT Responses_Mar'2019"!C:C,Details!C33,"CSAT Responses_Mar'2019"!T:T)</f>
        <v>1</v>
      </c>
      <c r="G33" s="6">
        <f>SUMIF("CSAT Responses_Mar'2019"!C:C,Details!C33,"CSAT Responses_Mar'2019"!V:V)</f>
        <v>1</v>
      </c>
      <c r="H33" s="6">
        <f>VLOOKUP(C33,"CSAT Responses_Mar'2019"!C:X,21,)</f>
        <v>1</v>
      </c>
      <c r="I33" s="8">
        <f>VLOOKUP(C33,"CSAT Responses_Mar'2019"!C:X,22,)</f>
        <v>1</v>
      </c>
      <c r="J33" s="9">
        <f>IFERROR(F33/E33,"")</f>
        <v>1</v>
      </c>
      <c r="K33" s="9">
        <f>IFERROR(G33/F33,"")</f>
        <v>1</v>
      </c>
      <c r="L33" s="9">
        <f>IF(I33="NA","NA",IFERROR(I33/H33,""))</f>
        <v>1</v>
      </c>
      <c r="M33" s="8">
        <f>VLOOKUP(C33,"CSAT Responses_Mar'2019"!C:AA,25,0)</f>
        <v>6</v>
      </c>
      <c r="N33" s="8">
        <f>IFERROR(M33*F33,"")</f>
        <v>6</v>
      </c>
      <c r="O33" s="8">
        <f>IFERROR(M33*G33,"")</f>
        <v>6</v>
      </c>
      <c r="P33" s="9">
        <f>IFERROR(O33/N33,"")</f>
        <v>1</v>
      </c>
      <extLst>
        <ext uri="smNativeData">
          <pm:rowDef xmlns:pm="smNativeData" id="1580793637" r="33" hidden="0" collapsedDB="1" collapsedOL="0"/>
        </ext>
      </extLst>
    </row>
    <row r="34" spans="1:16" hidden="1">
      <c r="A34" s="5" t="s">
        <v>2</v>
      </c>
      <c r="B34" s="4" t="s">
        <v>105</v>
      </c>
      <c r="C34" s="4" t="s">
        <v>110</v>
      </c>
      <c r="D34" s="6">
        <f>SUMIF("CSAT Responses_Mar'2019"!C:C,Details!C34,"CSAT Responses_Mar'2019"!Q:Q)</f>
        <v>1</v>
      </c>
      <c r="E34" s="6">
        <f>SUMIF("CSAT Responses_Mar'2019"!C:C,Details!C34,"CSAT Responses_Mar'2019"!S:S)</f>
        <v>1</v>
      </c>
      <c r="F34" s="6">
        <f>SUMIF("CSAT Responses_Mar'2019"!C:C,Details!C34,"CSAT Responses_Mar'2019"!T:T)</f>
        <v>0</v>
      </c>
      <c r="G34" s="6">
        <f>SUMIF("CSAT Responses_Mar'2019"!C:C,Details!C34,"CSAT Responses_Mar'2019"!V:V)</f>
        <v>0</v>
      </c>
      <c r="H34" s="6">
        <f>VLOOKUP(C34,"CSAT Responses_Mar'2019"!C:X,21,)</f>
        <v>0</v>
      </c>
      <c r="I34" s="8">
        <f>VLOOKUP(C34,"CSAT Responses_Mar'2019"!C:X,22,)</f>
        <v>0</v>
      </c>
      <c r="J34" s="9">
        <f>IFERROR(F34/E34,"")</f>
        <v>0</v>
      </c>
      <c r="K34" s="9" t="str">
        <f>IFERROR(G34/F34,"")</f>
        <v/>
      </c>
      <c r="L34" s="9" t="str">
        <f>IF(I34="NA","NA",IFERROR(I34/H34,""))</f>
        <v/>
      </c>
      <c r="M34" s="8">
        <f>VLOOKUP(C34,"CSAT Responses_Mar'2019"!C:AA,25,0)</f>
        <v>6</v>
      </c>
      <c r="N34" s="8">
        <f>IFERROR(M34*F34,"")</f>
        <v>0</v>
      </c>
      <c r="O34" s="8">
        <f>IFERROR(M34*G34,"")</f>
        <v>0</v>
      </c>
      <c r="P34" s="9" t="str">
        <f>IFERROR(O34/N34,"")</f>
        <v/>
      </c>
      <extLst>
        <ext uri="smNativeData">
          <pm:rowDef xmlns:pm="smNativeData" id="1580793637" r="34" hidden="0" collapsedDB="1" collapsedOL="0"/>
        </ext>
      </extLst>
    </row>
    <row r="35" spans="1:16" hidden="1">
      <c r="A35" s="5" t="s">
        <v>2</v>
      </c>
      <c r="B35" s="4" t="s">
        <v>105</v>
      </c>
      <c r="C35" s="4" t="s">
        <v>111</v>
      </c>
      <c r="D35" s="6">
        <f>SUMIF("CSAT Responses_Mar'2019"!C:C,Details!C35,"CSAT Responses_Mar'2019"!Q:Q)</f>
        <v>1</v>
      </c>
      <c r="E35" s="6">
        <f>SUMIF("CSAT Responses_Mar'2019"!C:C,Details!C35,"CSAT Responses_Mar'2019"!S:S)</f>
        <v>1</v>
      </c>
      <c r="F35" s="6">
        <f>SUMIF("CSAT Responses_Mar'2019"!C:C,Details!C35,"CSAT Responses_Mar'2019"!T:T)</f>
        <v>0</v>
      </c>
      <c r="G35" s="6">
        <f>SUMIF("CSAT Responses_Mar'2019"!C:C,Details!C35,"CSAT Responses_Mar'2019"!V:V)</f>
        <v>0</v>
      </c>
      <c r="H35" s="6">
        <f>VLOOKUP(C35,"CSAT Responses_Mar'2019"!C:X,21,)</f>
        <v>0</v>
      </c>
      <c r="I35" s="8">
        <f>VLOOKUP(C35,"CSAT Responses_Mar'2019"!C:X,22,)</f>
        <v>0</v>
      </c>
      <c r="J35" s="9">
        <f>IFERROR(F35/E35,"")</f>
        <v>0</v>
      </c>
      <c r="K35" s="9" t="str">
        <f>IFERROR(G35/F35,"")</f>
        <v/>
      </c>
      <c r="L35" s="9" t="str">
        <f>IF(I35="NA","NA",IFERROR(I35/H35,""))</f>
        <v/>
      </c>
      <c r="M35" s="8">
        <f>VLOOKUP(C35,"CSAT Responses_Mar'2019"!C:AA,25,0)</f>
        <v>6</v>
      </c>
      <c r="N35" s="8">
        <f>IFERROR(M35*F35,"")</f>
        <v>0</v>
      </c>
      <c r="O35" s="8">
        <f>IFERROR(M35*G35,"")</f>
        <v>0</v>
      </c>
      <c r="P35" s="9" t="str">
        <f>IFERROR(O35/N35,"")</f>
        <v/>
      </c>
      <extLst>
        <ext uri="smNativeData">
          <pm:rowDef xmlns:pm="smNativeData" id="1580793637" r="35" hidden="0" collapsedDB="1" collapsedOL="0"/>
        </ext>
      </extLst>
    </row>
    <row r="36" spans="1:16" hidden="1">
      <c r="A36" s="5" t="s">
        <v>1</v>
      </c>
      <c r="B36" s="4" t="s">
        <v>112</v>
      </c>
      <c r="C36" s="4" t="s">
        <v>113</v>
      </c>
      <c r="D36" s="6">
        <f>SUMIF("CSAT Responses_Mar'2019"!C:C,Details!C36,"CSAT Responses_Mar'2019"!Q:Q)</f>
        <v>2</v>
      </c>
      <c r="E36" s="6">
        <f>SUMIF("CSAT Responses_Mar'2019"!C:C,Details!C36,"CSAT Responses_Mar'2019"!S:S)</f>
        <v>2</v>
      </c>
      <c r="F36" s="6">
        <f>SUMIF("CSAT Responses_Mar'2019"!C:C,Details!C36,"CSAT Responses_Mar'2019"!T:T)</f>
        <v>2</v>
      </c>
      <c r="G36" s="6">
        <f>SUMIF("CSAT Responses_Mar'2019"!C:C,Details!C36,"CSAT Responses_Mar'2019"!V:V)</f>
        <v>2</v>
      </c>
      <c r="H36" s="6">
        <f>VLOOKUP(C36,"CSAT Responses_Mar'2019"!C:X,21,)</f>
        <v>0</v>
      </c>
      <c r="I36" s="8">
        <f>VLOOKUP(C36,"CSAT Responses_Mar'2019"!C:X,22,)</f>
        <v>0</v>
      </c>
      <c r="J36" s="9">
        <f>IFERROR(F36/E36,"")</f>
        <v>1</v>
      </c>
      <c r="K36" s="9">
        <f>IFERROR(G36/F36,"")</f>
        <v>1</v>
      </c>
      <c r="L36" s="9" t="str">
        <f>IF(I36="NA","NA",IFERROR(I36/H36,""))</f>
        <v/>
      </c>
      <c r="M36" s="8">
        <f>VLOOKUP(C36,"CSAT Responses_Mar'2019"!C:AA,25,0)</f>
        <v>4</v>
      </c>
      <c r="N36" s="8">
        <f>IFERROR(M36*F36,"")</f>
        <v>8</v>
      </c>
      <c r="O36" s="8">
        <f>IFERROR(M36*G36,"")</f>
        <v>8</v>
      </c>
      <c r="P36" s="9">
        <f>IFERROR(O36/N36,"")</f>
        <v>1</v>
      </c>
      <extLst>
        <ext uri="smNativeData">
          <pm:rowDef xmlns:pm="smNativeData" id="1580793637" r="36" hidden="0" collapsedDB="1" collapsedOL="0"/>
        </ext>
      </extLst>
    </row>
    <row r="37" spans="1:16" hidden="1">
      <c r="A37" s="5" t="s">
        <v>1</v>
      </c>
      <c r="B37" s="4" t="s">
        <v>114</v>
      </c>
      <c r="C37" s="4" t="s">
        <v>115</v>
      </c>
      <c r="D37" s="6">
        <f>SUMIF("CSAT Responses_Mar'2019"!C:C,Details!C37,"CSAT Responses_Mar'2019"!Q:Q)</f>
        <v>1</v>
      </c>
      <c r="E37" s="6">
        <f>SUMIF("CSAT Responses_Mar'2019"!C:C,Details!C37,"CSAT Responses_Mar'2019"!S:S)</f>
        <v>1</v>
      </c>
      <c r="F37" s="6">
        <f>SUMIF("CSAT Responses_Mar'2019"!C:C,Details!C37,"CSAT Responses_Mar'2019"!T:T)</f>
        <v>1</v>
      </c>
      <c r="G37" s="6">
        <f>SUMIF("CSAT Responses_Mar'2019"!C:C,Details!C37,"CSAT Responses_Mar'2019"!V:V)</f>
        <v>1</v>
      </c>
      <c r="H37" s="6">
        <f>VLOOKUP(C37,"CSAT Responses_Mar'2019"!C:X,21,)</f>
        <v>0</v>
      </c>
      <c r="I37" s="8">
        <f>VLOOKUP(C37,"CSAT Responses_Mar'2019"!C:X,22,)</f>
        <v>0</v>
      </c>
      <c r="J37" s="9">
        <f>IFERROR(F37/E37,"")</f>
        <v>1</v>
      </c>
      <c r="K37" s="9">
        <f>IFERROR(G37/F37,"")</f>
        <v>1</v>
      </c>
      <c r="L37" s="9" t="str">
        <f>IF(I37="NA","NA",IFERROR(I37/H37,""))</f>
        <v/>
      </c>
      <c r="M37" s="8">
        <f>VLOOKUP(C37,"CSAT Responses_Mar'2019"!C:AA,25,0)</f>
        <v>4</v>
      </c>
      <c r="N37" s="8">
        <f>IFERROR(M37*F37,"")</f>
        <v>4</v>
      </c>
      <c r="O37" s="8">
        <f>IFERROR(M37*G37,"")</f>
        <v>4</v>
      </c>
      <c r="P37" s="9">
        <f>IFERROR(O37/N37,"")</f>
        <v>1</v>
      </c>
      <extLst>
        <ext uri="smNativeData">
          <pm:rowDef xmlns:pm="smNativeData" id="1580793637" r="37" hidden="0" collapsedDB="1" collapsedOL="0"/>
        </ext>
      </extLst>
    </row>
    <row r="38" spans="1:16" hidden="1">
      <c r="A38" s="5" t="s">
        <v>2</v>
      </c>
      <c r="B38" s="4" t="s">
        <v>116</v>
      </c>
      <c r="C38" s="4" t="s">
        <v>117</v>
      </c>
      <c r="D38" s="6">
        <f>SUMIF("CSAT Responses_Mar'2019"!C:C,Details!C38,"CSAT Responses_Mar'2019"!Q:Q)</f>
        <v>1</v>
      </c>
      <c r="E38" s="6">
        <f>SUMIF("CSAT Responses_Mar'2019"!C:C,Details!C38,"CSAT Responses_Mar'2019"!S:S)</f>
        <v>1</v>
      </c>
      <c r="F38" s="6">
        <f>SUMIF("CSAT Responses_Mar'2019"!C:C,Details!C38,"CSAT Responses_Mar'2019"!T:T)</f>
        <v>1</v>
      </c>
      <c r="G38" s="6">
        <f>SUMIF("CSAT Responses_Mar'2019"!C:C,Details!C38,"CSAT Responses_Mar'2019"!V:V)</f>
        <v>1</v>
      </c>
      <c r="H38" s="6">
        <f>VLOOKUP(C38,"CSAT Responses_Mar'2019"!C:X,21,)</f>
        <v>1</v>
      </c>
      <c r="I38" s="8">
        <f>VLOOKUP(C38,"CSAT Responses_Mar'2019"!C:X,22,)</f>
        <v>1</v>
      </c>
      <c r="J38" s="9">
        <f>IFERROR(F38/E38,"")</f>
        <v>1</v>
      </c>
      <c r="K38" s="9">
        <f>IFERROR(G38/F38,"")</f>
        <v>1</v>
      </c>
      <c r="L38" s="9">
        <f>IF(I38="NA","NA",IFERROR(I38/H38,""))</f>
        <v>1</v>
      </c>
      <c r="M38" s="8">
        <f>VLOOKUP(C38,"CSAT Responses_Mar'2019"!C:AA,25,0)</f>
        <v>6</v>
      </c>
      <c r="N38" s="8">
        <f>IFERROR(M38*F38,"")</f>
        <v>6</v>
      </c>
      <c r="O38" s="8">
        <f>IFERROR(M38*G38,"")</f>
        <v>6</v>
      </c>
      <c r="P38" s="9">
        <f>IFERROR(O38/N38,"")</f>
        <v>1</v>
      </c>
      <extLst>
        <ext uri="smNativeData">
          <pm:rowDef xmlns:pm="smNativeData" id="1580793637" r="38" hidden="0" collapsedDB="1" collapsedOL="0"/>
        </ext>
      </extLst>
    </row>
    <row r="39" spans="1:16" hidden="1">
      <c r="A39" s="5" t="s">
        <v>2</v>
      </c>
      <c r="B39" s="4" t="s">
        <v>116</v>
      </c>
      <c r="C39" s="4" t="s">
        <v>118</v>
      </c>
      <c r="D39" s="6">
        <f>SUMIF("CSAT Responses_Mar'2019"!C:C,Details!C39,"CSAT Responses_Mar'2019"!Q:Q)</f>
        <v>1</v>
      </c>
      <c r="E39" s="6">
        <f>SUMIF("CSAT Responses_Mar'2019"!C:C,Details!C39,"CSAT Responses_Mar'2019"!S:S)</f>
        <v>1</v>
      </c>
      <c r="F39" s="6">
        <f>SUMIF("CSAT Responses_Mar'2019"!C:C,Details!C39,"CSAT Responses_Mar'2019"!T:T)</f>
        <v>1</v>
      </c>
      <c r="G39" s="6">
        <f>SUMIF("CSAT Responses_Mar'2019"!C:C,Details!C39,"CSAT Responses_Mar'2019"!V:V)</f>
        <v>1</v>
      </c>
      <c r="H39" s="6">
        <f>VLOOKUP(C39,"CSAT Responses_Mar'2019"!C:X,21,)</f>
        <v>1</v>
      </c>
      <c r="I39" s="8">
        <f>VLOOKUP(C39,"CSAT Responses_Mar'2019"!C:X,22,)</f>
        <v>1</v>
      </c>
      <c r="J39" s="9">
        <f>IFERROR(F39/E39,"")</f>
        <v>1</v>
      </c>
      <c r="K39" s="9">
        <f>IFERROR(G39/F39,"")</f>
        <v>1</v>
      </c>
      <c r="L39" s="9">
        <f>IF(I39="NA","NA",IFERROR(I39/H39,""))</f>
        <v>1</v>
      </c>
      <c r="M39" s="8">
        <f>VLOOKUP(C39,"CSAT Responses_Mar'2019"!C:AA,25,0)</f>
        <v>6</v>
      </c>
      <c r="N39" s="8">
        <f>IFERROR(M39*F39,"")</f>
        <v>6</v>
      </c>
      <c r="O39" s="8">
        <f>IFERROR(M39*G39,"")</f>
        <v>6</v>
      </c>
      <c r="P39" s="9">
        <f>IFERROR(O39/N39,"")</f>
        <v>1</v>
      </c>
      <extLst>
        <ext uri="smNativeData">
          <pm:rowDef xmlns:pm="smNativeData" id="1580793637" r="39" hidden="0" collapsedDB="1" collapsedOL="0"/>
        </ext>
      </extLst>
    </row>
    <row r="40" spans="1:16" hidden="1">
      <c r="A40" s="5" t="s">
        <v>2</v>
      </c>
      <c r="B40" s="4" t="s">
        <v>116</v>
      </c>
      <c r="C40" s="4" t="s">
        <v>119</v>
      </c>
      <c r="D40" s="6">
        <f>SUMIF("CSAT Responses_Mar'2019"!C:C,Details!C40,"CSAT Responses_Mar'2019"!Q:Q)</f>
        <v>1</v>
      </c>
      <c r="E40" s="6">
        <f>SUMIF("CSAT Responses_Mar'2019"!C:C,Details!C40,"CSAT Responses_Mar'2019"!S:S)</f>
        <v>1</v>
      </c>
      <c r="F40" s="6">
        <f>SUMIF("CSAT Responses_Mar'2019"!C:C,Details!C40,"CSAT Responses_Mar'2019"!T:T)</f>
        <v>1</v>
      </c>
      <c r="G40" s="6">
        <f>SUMIF("CSAT Responses_Mar'2019"!C:C,Details!C40,"CSAT Responses_Mar'2019"!V:V)</f>
        <v>1</v>
      </c>
      <c r="H40" s="6">
        <f>VLOOKUP(C40,"CSAT Responses_Mar'2019"!C:X,21,)</f>
        <v>1</v>
      </c>
      <c r="I40" s="8">
        <f>VLOOKUP(C40,"CSAT Responses_Mar'2019"!C:X,22,)</f>
        <v>1</v>
      </c>
      <c r="J40" s="9">
        <f>IFERROR(F40/E40,"")</f>
        <v>1</v>
      </c>
      <c r="K40" s="9">
        <f>IFERROR(G40/F40,"")</f>
        <v>1</v>
      </c>
      <c r="L40" s="9">
        <f>IF(I40="NA","NA",IFERROR(I40/H40,""))</f>
        <v>1</v>
      </c>
      <c r="M40" s="8">
        <f>VLOOKUP(C40,"CSAT Responses_Mar'2019"!C:AA,25,0)</f>
        <v>6</v>
      </c>
      <c r="N40" s="8">
        <f>IFERROR(M40*F40,"")</f>
        <v>6</v>
      </c>
      <c r="O40" s="8">
        <f>IFERROR(M40*G40,"")</f>
        <v>6</v>
      </c>
      <c r="P40" s="9">
        <f>IFERROR(O40/N40,"")</f>
        <v>1</v>
      </c>
      <extLst>
        <ext uri="smNativeData">
          <pm:rowDef xmlns:pm="smNativeData" id="1580793637" r="40" hidden="0" collapsedDB="1" collapsedOL="0"/>
        </ext>
      </extLst>
    </row>
    <row r="41" spans="1:16" hidden="1">
      <c r="A41" s="5" t="s">
        <v>2</v>
      </c>
      <c r="B41" s="4" t="s">
        <v>116</v>
      </c>
      <c r="C41" s="4" t="s">
        <v>120</v>
      </c>
      <c r="D41" s="6">
        <f>SUMIF("CSAT Responses_Mar'2019"!C:C,Details!C41,"CSAT Responses_Mar'2019"!Q:Q)</f>
        <v>1</v>
      </c>
      <c r="E41" s="6">
        <f>SUMIF("CSAT Responses_Mar'2019"!C:C,Details!C41,"CSAT Responses_Mar'2019"!S:S)</f>
        <v>1</v>
      </c>
      <c r="F41" s="6">
        <f>SUMIF("CSAT Responses_Mar'2019"!C:C,Details!C41,"CSAT Responses_Mar'2019"!T:T)</f>
        <v>1</v>
      </c>
      <c r="G41" s="6">
        <f>SUMIF("CSAT Responses_Mar'2019"!C:C,Details!C41,"CSAT Responses_Mar'2019"!V:V)</f>
        <v>1</v>
      </c>
      <c r="H41" s="6">
        <f>VLOOKUP(C41,"CSAT Responses_Mar'2019"!C:X,21,)</f>
        <v>1</v>
      </c>
      <c r="I41" s="8">
        <f>VLOOKUP(C41,"CSAT Responses_Mar'2019"!C:X,22,)</f>
        <v>1</v>
      </c>
      <c r="J41" s="9">
        <f>IFERROR(F41/E41,"")</f>
        <v>1</v>
      </c>
      <c r="K41" s="9">
        <f>IFERROR(G41/F41,"")</f>
        <v>1</v>
      </c>
      <c r="L41" s="9">
        <f>IF(I41="NA","NA",IFERROR(I41/H41,""))</f>
        <v>1</v>
      </c>
      <c r="M41" s="8">
        <f>VLOOKUP(C41,"CSAT Responses_Mar'2019"!C:AA,25,0)</f>
        <v>6</v>
      </c>
      <c r="N41" s="8">
        <f>IFERROR(M41*F41,"")</f>
        <v>6</v>
      </c>
      <c r="O41" s="8">
        <f>IFERROR(M41*G41,"")</f>
        <v>6</v>
      </c>
      <c r="P41" s="9">
        <f>IFERROR(O41/N41,"")</f>
        <v>1</v>
      </c>
      <extLst>
        <ext uri="smNativeData">
          <pm:rowDef xmlns:pm="smNativeData" id="1580793637" r="41" hidden="0" collapsedDB="1" collapsedOL="0"/>
        </ext>
      </extLst>
    </row>
    <row r="42" spans="1:16" hidden="1">
      <c r="A42" s="5" t="s">
        <v>2</v>
      </c>
      <c r="B42" s="4" t="s">
        <v>116</v>
      </c>
      <c r="C42" s="4" t="s">
        <v>121</v>
      </c>
      <c r="D42" s="6">
        <f>SUMIF("CSAT Responses_Mar'2019"!C:C,Details!C42,"CSAT Responses_Mar'2019"!Q:Q)</f>
        <v>1</v>
      </c>
      <c r="E42" s="6">
        <f>SUMIF("CSAT Responses_Mar'2019"!C:C,Details!C42,"CSAT Responses_Mar'2019"!S:S)</f>
        <v>1</v>
      </c>
      <c r="F42" s="6">
        <f>SUMIF("CSAT Responses_Mar'2019"!C:C,Details!C42,"CSAT Responses_Mar'2019"!T:T)</f>
        <v>1</v>
      </c>
      <c r="G42" s="6">
        <f>SUMIF("CSAT Responses_Mar'2019"!C:C,Details!C42,"CSAT Responses_Mar'2019"!V:V)</f>
        <v>1</v>
      </c>
      <c r="H42" s="6">
        <f>VLOOKUP(C42,"CSAT Responses_Mar'2019"!C:X,21,)</f>
        <v>1</v>
      </c>
      <c r="I42" s="8">
        <f>VLOOKUP(C42,"CSAT Responses_Mar'2019"!C:X,22,)</f>
        <v>1</v>
      </c>
      <c r="J42" s="9">
        <f>IFERROR(F42/E42,"")</f>
        <v>1</v>
      </c>
      <c r="K42" s="9">
        <f>IFERROR(G42/F42,"")</f>
        <v>1</v>
      </c>
      <c r="L42" s="9">
        <f>IF(I42="NA","NA",IFERROR(I42/H42,""))</f>
        <v>1</v>
      </c>
      <c r="M42" s="8">
        <f>VLOOKUP(C42,"CSAT Responses_Mar'2019"!C:AA,25,0)</f>
        <v>6</v>
      </c>
      <c r="N42" s="8">
        <f>IFERROR(M42*F42,"")</f>
        <v>6</v>
      </c>
      <c r="O42" s="8">
        <f>IFERROR(M42*G42,"")</f>
        <v>6</v>
      </c>
      <c r="P42" s="9">
        <f>IFERROR(O42/N42,"")</f>
        <v>1</v>
      </c>
      <extLst>
        <ext uri="smNativeData">
          <pm:rowDef xmlns:pm="smNativeData" id="1580793637" r="42" hidden="0" collapsedDB="1" collapsedOL="0"/>
        </ext>
      </extLst>
    </row>
    <row r="43" spans="1:16" hidden="1">
      <c r="A43" s="5" t="s">
        <v>1</v>
      </c>
      <c r="B43" s="4" t="s">
        <v>122</v>
      </c>
      <c r="C43" s="4" t="s">
        <v>123</v>
      </c>
      <c r="D43" s="6">
        <f>SUMIF("CSAT Responses_Mar'2019"!C:C,Details!C43,"CSAT Responses_Mar'2019"!Q:Q)</f>
        <v>1</v>
      </c>
      <c r="E43" s="6">
        <f>SUMIF("CSAT Responses_Mar'2019"!C:C,Details!C43,"CSAT Responses_Mar'2019"!S:S)</f>
        <v>1</v>
      </c>
      <c r="F43" s="6">
        <f>SUMIF("CSAT Responses_Mar'2019"!C:C,Details!C43,"CSAT Responses_Mar'2019"!T:T)</f>
        <v>1</v>
      </c>
      <c r="G43" s="6">
        <f>SUMIF("CSAT Responses_Mar'2019"!C:C,Details!C43,"CSAT Responses_Mar'2019"!V:V)</f>
        <v>1</v>
      </c>
      <c r="H43" s="6">
        <f>VLOOKUP(C43,"CSAT Responses_Mar'2019"!C:X,21,)</f>
        <v>0</v>
      </c>
      <c r="I43" s="8">
        <f>VLOOKUP(C43,"CSAT Responses_Mar'2019"!C:X,22,)</f>
        <v>0</v>
      </c>
      <c r="J43" s="9">
        <f>IFERROR(F43/E43,"")</f>
        <v>1</v>
      </c>
      <c r="K43" s="9">
        <f>IFERROR(G43/F43,"")</f>
        <v>1</v>
      </c>
      <c r="L43" s="9" t="str">
        <f>IF(I43="NA","NA",IFERROR(I43/H43,""))</f>
        <v/>
      </c>
      <c r="M43" s="8">
        <f>VLOOKUP(C43,"CSAT Responses_Mar'2019"!C:AA,25,0)</f>
        <v>2</v>
      </c>
      <c r="N43" s="8">
        <f>IFERROR(M43*F43,"")</f>
        <v>2</v>
      </c>
      <c r="O43" s="8">
        <f>IFERROR(M43*G43,"")</f>
        <v>2</v>
      </c>
      <c r="P43" s="9">
        <f>IFERROR(O43/N43,"")</f>
        <v>1</v>
      </c>
      <extLst>
        <ext uri="smNativeData">
          <pm:rowDef xmlns:pm="smNativeData" id="1580793637" r="43" hidden="0" collapsedDB="1" collapsedOL="0"/>
        </ext>
      </extLst>
    </row>
    <row r="44" spans="1:16" hidden="1">
      <c r="A44" s="5" t="s">
        <v>2</v>
      </c>
      <c r="B44" s="4" t="s">
        <v>124</v>
      </c>
      <c r="C44" s="4" t="s">
        <v>125</v>
      </c>
      <c r="D44" s="6">
        <f>SUMIF("CSAT Responses_Mar'2019"!C:C,Details!C44,"CSAT Responses_Mar'2019"!Q:Q)</f>
        <v>1</v>
      </c>
      <c r="E44" s="6">
        <f>SUMIF("CSAT Responses_Mar'2019"!C:C,Details!C44,"CSAT Responses_Mar'2019"!S:S)</f>
        <v>1</v>
      </c>
      <c r="F44" s="6">
        <f>SUMIF("CSAT Responses_Mar'2019"!C:C,Details!C44,"CSAT Responses_Mar'2019"!T:T)</f>
        <v>1</v>
      </c>
      <c r="G44" s="6">
        <f>SUMIF("CSAT Responses_Mar'2019"!C:C,Details!C44,"CSAT Responses_Mar'2019"!V:V)</f>
        <v>1</v>
      </c>
      <c r="H44" s="6">
        <f>VLOOKUP(C44,"CSAT Responses_Mar'2019"!C:X,21,)</f>
        <v>1</v>
      </c>
      <c r="I44" s="8">
        <f>VLOOKUP(C44,"CSAT Responses_Mar'2019"!C:X,22,)</f>
        <v>1</v>
      </c>
      <c r="J44" s="9">
        <f>IFERROR(F44/E44,"")</f>
        <v>1</v>
      </c>
      <c r="K44" s="9">
        <f>IFERROR(G44/F44,"")</f>
        <v>1</v>
      </c>
      <c r="L44" s="9">
        <f>IF(I44="NA","NA",IFERROR(I44/H44,""))</f>
        <v>1</v>
      </c>
      <c r="M44" s="8">
        <f>VLOOKUP(C44,"CSAT Responses_Mar'2019"!C:AA,25,0)</f>
        <v>2</v>
      </c>
      <c r="N44" s="8">
        <f>IFERROR(M44*F44,"")</f>
        <v>2</v>
      </c>
      <c r="O44" s="8">
        <f>IFERROR(M44*G44,"")</f>
        <v>2</v>
      </c>
      <c r="P44" s="9">
        <f>IFERROR(O44/N44,"")</f>
        <v>1</v>
      </c>
      <extLst>
        <ext uri="smNativeData">
          <pm:rowDef xmlns:pm="smNativeData" id="1580793637" r="44" hidden="0" collapsedDB="1" collapsedOL="0"/>
        </ext>
      </extLst>
    </row>
    <row r="45" spans="1:16" hidden="1">
      <c r="A45" s="5" t="s">
        <v>2</v>
      </c>
      <c r="B45" s="4" t="s">
        <v>126</v>
      </c>
      <c r="C45" s="4" t="s">
        <v>126</v>
      </c>
      <c r="D45" s="6">
        <f>SUMIF("CSAT Responses_Mar'2019"!C:C,Details!C45,"CSAT Responses_Mar'2019"!Q:Q)</f>
        <v>1</v>
      </c>
      <c r="E45" s="6">
        <f>SUMIF("CSAT Responses_Mar'2019"!C:C,Details!C45,"CSAT Responses_Mar'2019"!S:S)</f>
        <v>1</v>
      </c>
      <c r="F45" s="6">
        <f>SUMIF("CSAT Responses_Mar'2019"!C:C,Details!C45,"CSAT Responses_Mar'2019"!T:T)</f>
        <v>1</v>
      </c>
      <c r="G45" s="6">
        <f>SUMIF("CSAT Responses_Mar'2019"!C:C,Details!C45,"CSAT Responses_Mar'2019"!V:V)</f>
        <v>1</v>
      </c>
      <c r="H45" s="6">
        <f>VLOOKUP(C45,"CSAT Responses_Mar'2019"!C:X,21,)</f>
        <v>0</v>
      </c>
      <c r="I45" s="8">
        <f>VLOOKUP(C45,"CSAT Responses_Mar'2019"!C:X,22,)</f>
        <v>0</v>
      </c>
      <c r="J45" s="9">
        <f>IFERROR(F45/E45,"")</f>
        <v>1</v>
      </c>
      <c r="K45" s="9">
        <f>IFERROR(G45/F45,"")</f>
        <v>1</v>
      </c>
      <c r="L45" s="9" t="str">
        <f>IF(I45="NA","NA",IFERROR(I45/H45,""))</f>
        <v/>
      </c>
      <c r="M45" s="8">
        <f>VLOOKUP(C45,"CSAT Responses_Mar'2019"!C:AA,25,0)</f>
        <v>6</v>
      </c>
      <c r="N45" s="8">
        <f>IFERROR(M45*F45,"")</f>
        <v>6</v>
      </c>
      <c r="O45" s="8">
        <f>IFERROR(M45*G45,"")</f>
        <v>6</v>
      </c>
      <c r="P45" s="9">
        <f>IFERROR(O45/N45,"")</f>
        <v>1</v>
      </c>
      <extLst>
        <ext uri="smNativeData">
          <pm:rowDef xmlns:pm="smNativeData" id="1580793637" r="45" hidden="0" collapsedDB="1" collapsedOL="0"/>
        </ext>
      </extLst>
    </row>
    <row r="46" spans="1:16" hidden="1">
      <c r="A46" s="5" t="s">
        <v>2</v>
      </c>
      <c r="B46" s="4" t="s">
        <v>126</v>
      </c>
      <c r="C46" s="4" t="s">
        <v>127</v>
      </c>
      <c r="D46" s="6">
        <f>SUMIF("CSAT Responses_Mar'2019"!C:C,Details!C46,"CSAT Responses_Mar'2019"!Q:Q)</f>
        <v>1</v>
      </c>
      <c r="E46" s="6">
        <f>SUMIF("CSAT Responses_Mar'2019"!C:C,Details!C46,"CSAT Responses_Mar'2019"!S:S)</f>
        <v>1</v>
      </c>
      <c r="F46" s="6">
        <f>SUMIF("CSAT Responses_Mar'2019"!C:C,Details!C46,"CSAT Responses_Mar'2019"!T:T)</f>
        <v>1</v>
      </c>
      <c r="G46" s="6">
        <f>SUMIF("CSAT Responses_Mar'2019"!C:C,Details!C46,"CSAT Responses_Mar'2019"!V:V)</f>
        <v>1</v>
      </c>
      <c r="H46" s="6">
        <f>VLOOKUP(C46,"CSAT Responses_Mar'2019"!C:X,21,)</f>
        <v>0</v>
      </c>
      <c r="I46" s="8">
        <f>VLOOKUP(C46,"CSAT Responses_Mar'2019"!C:X,22,)</f>
        <v>0</v>
      </c>
      <c r="J46" s="9">
        <f>IFERROR(F46/E46,"")</f>
        <v>1</v>
      </c>
      <c r="K46" s="9">
        <f>IFERROR(G46/F46,"")</f>
        <v>1</v>
      </c>
      <c r="L46" s="9" t="str">
        <f>IF(I46="NA","NA",IFERROR(I46/H46,""))</f>
        <v/>
      </c>
      <c r="M46" s="8">
        <f>VLOOKUP(C46,"CSAT Responses_Mar'2019"!C:AA,25,0)</f>
        <v>6</v>
      </c>
      <c r="N46" s="8">
        <f>IFERROR(M46*F46,"")</f>
        <v>6</v>
      </c>
      <c r="O46" s="8">
        <f>IFERROR(M46*G46,"")</f>
        <v>6</v>
      </c>
      <c r="P46" s="9">
        <f>IFERROR(O46/N46,"")</f>
        <v>1</v>
      </c>
      <extLst>
        <ext uri="smNativeData">
          <pm:rowDef xmlns:pm="smNativeData" id="1580793637" r="46" hidden="0" collapsedDB="1" collapsedOL="0"/>
        </ext>
      </extLst>
    </row>
    <row r="47" spans="1:16" hidden="1">
      <c r="A47" s="5" t="s">
        <v>2</v>
      </c>
      <c r="B47" s="4" t="s">
        <v>126</v>
      </c>
      <c r="C47" s="4" t="s">
        <v>128</v>
      </c>
      <c r="D47" s="6">
        <f>SUMIF("CSAT Responses_Mar'2019"!C:C,Details!C47,"CSAT Responses_Mar'2019"!Q:Q)</f>
        <v>1</v>
      </c>
      <c r="E47" s="6">
        <f>SUMIF("CSAT Responses_Mar'2019"!C:C,Details!C47,"CSAT Responses_Mar'2019"!S:S)</f>
        <v>1</v>
      </c>
      <c r="F47" s="6">
        <f>SUMIF("CSAT Responses_Mar'2019"!C:C,Details!C47,"CSAT Responses_Mar'2019"!T:T)</f>
        <v>1</v>
      </c>
      <c r="G47" s="6">
        <f>SUMIF("CSAT Responses_Mar'2019"!C:C,Details!C47,"CSAT Responses_Mar'2019"!V:V)</f>
        <v>1</v>
      </c>
      <c r="H47" s="6">
        <f>VLOOKUP(C47,"CSAT Responses_Mar'2019"!C:X,21,)</f>
        <v>0</v>
      </c>
      <c r="I47" s="8">
        <f>VLOOKUP(C47,"CSAT Responses_Mar'2019"!C:X,22,)</f>
        <v>0</v>
      </c>
      <c r="J47" s="9">
        <f>IFERROR(F47/E47,"")</f>
        <v>1</v>
      </c>
      <c r="K47" s="9">
        <f>IFERROR(G47/F47,"")</f>
        <v>1</v>
      </c>
      <c r="L47" s="9" t="str">
        <f>IF(I47="NA","NA",IFERROR(I47/H47,""))</f>
        <v/>
      </c>
      <c r="M47" s="8">
        <f>VLOOKUP(C47,"CSAT Responses_Mar'2019"!C:AA,25,0)</f>
        <v>6</v>
      </c>
      <c r="N47" s="8">
        <f>IFERROR(M47*F47,"")</f>
        <v>6</v>
      </c>
      <c r="O47" s="8">
        <f>IFERROR(M47*G47,"")</f>
        <v>6</v>
      </c>
      <c r="P47" s="9">
        <f>IFERROR(O47/N47,"")</f>
        <v>1</v>
      </c>
      <extLst>
        <ext uri="smNativeData">
          <pm:rowDef xmlns:pm="smNativeData" id="1580793637" r="47" hidden="0" collapsedDB="1" collapsedOL="0"/>
        </ext>
      </extLst>
    </row>
    <row r="48" spans="1:16" hidden="1">
      <c r="A48" s="5" t="s">
        <v>2</v>
      </c>
      <c r="B48" s="4" t="s">
        <v>129</v>
      </c>
      <c r="C48" s="4" t="s">
        <v>130</v>
      </c>
      <c r="D48" s="6">
        <f>SUMIF("CSAT Responses_Mar'2019"!C:C,Details!C48,"CSAT Responses_Mar'2019"!Q:Q)</f>
        <v>1</v>
      </c>
      <c r="E48" s="6">
        <f>SUMIF("CSAT Responses_Mar'2019"!C:C,Details!C48,"CSAT Responses_Mar'2019"!S:S)</f>
        <v>1</v>
      </c>
      <c r="F48" s="6">
        <f>SUMIF("CSAT Responses_Mar'2019"!C:C,Details!C48,"CSAT Responses_Mar'2019"!T:T)</f>
        <v>1</v>
      </c>
      <c r="G48" s="6">
        <f>SUMIF("CSAT Responses_Mar'2019"!C:C,Details!C48,"CSAT Responses_Mar'2019"!V:V)</f>
        <v>1</v>
      </c>
      <c r="H48" s="6">
        <f>VLOOKUP(C48,"CSAT Responses_Mar'2019"!C:X,21,)</f>
        <v>1</v>
      </c>
      <c r="I48" s="8">
        <f>VLOOKUP(C48,"CSAT Responses_Mar'2019"!C:X,22,)</f>
        <v>1</v>
      </c>
      <c r="J48" s="9">
        <f>IFERROR(F48/E48,"")</f>
        <v>1</v>
      </c>
      <c r="K48" s="9">
        <f>IFERROR(G48/F48,"")</f>
        <v>1</v>
      </c>
      <c r="L48" s="9">
        <f>IF(I48="NA","NA",IFERROR(I48/H48,""))</f>
        <v>1</v>
      </c>
      <c r="M48" s="8">
        <f>VLOOKUP(C48,"CSAT Responses_Mar'2019"!C:AA,25,0)</f>
        <v>6</v>
      </c>
      <c r="N48" s="8">
        <f>IFERROR(M48*F48,"")</f>
        <v>6</v>
      </c>
      <c r="O48" s="8">
        <f>IFERROR(M48*G48,"")</f>
        <v>6</v>
      </c>
      <c r="P48" s="9">
        <f>IFERROR(O48/N48,"")</f>
        <v>1</v>
      </c>
      <extLst>
        <ext uri="smNativeData">
          <pm:rowDef xmlns:pm="smNativeData" id="1580793637" r="48" hidden="0" collapsedDB="1" collapsedOL="0"/>
        </ext>
      </extLst>
    </row>
    <row r="49" spans="1:16" hidden="1">
      <c r="A49" s="5" t="s">
        <v>2</v>
      </c>
      <c r="B49" s="4" t="s">
        <v>129</v>
      </c>
      <c r="C49" s="4" t="s">
        <v>131</v>
      </c>
      <c r="D49" s="6">
        <f>SUMIF("CSAT Responses_Mar'2019"!C:C,Details!C49,"CSAT Responses_Mar'2019"!Q:Q)</f>
        <v>1</v>
      </c>
      <c r="E49" s="6">
        <f>SUMIF("CSAT Responses_Mar'2019"!C:C,Details!C49,"CSAT Responses_Mar'2019"!S:S)</f>
        <v>1</v>
      </c>
      <c r="F49" s="6">
        <f>SUMIF("CSAT Responses_Mar'2019"!C:C,Details!C49,"CSAT Responses_Mar'2019"!T:T)</f>
        <v>1</v>
      </c>
      <c r="G49" s="6">
        <f>SUMIF("CSAT Responses_Mar'2019"!C:C,Details!C49,"CSAT Responses_Mar'2019"!V:V)</f>
        <v>1</v>
      </c>
      <c r="H49" s="6">
        <f>VLOOKUP(C49,"CSAT Responses_Mar'2019"!C:X,21,)</f>
        <v>1</v>
      </c>
      <c r="I49" s="8">
        <f>VLOOKUP(C49,"CSAT Responses_Mar'2019"!C:X,22,)</f>
        <v>0</v>
      </c>
      <c r="J49" s="9">
        <f>IFERROR(F49/E49,"")</f>
        <v>1</v>
      </c>
      <c r="K49" s="9">
        <f>IFERROR(G49/F49,"")</f>
        <v>1</v>
      </c>
      <c r="L49" s="9">
        <f>IF(I49="NA","NA",IFERROR(I49/H49,""))</f>
        <v>0</v>
      </c>
      <c r="M49" s="8">
        <f>VLOOKUP(C49,"CSAT Responses_Mar'2019"!C:AA,25,0)</f>
        <v>6</v>
      </c>
      <c r="N49" s="8">
        <f>IFERROR(M49*F49,"")</f>
        <v>6</v>
      </c>
      <c r="O49" s="8">
        <f>IFERROR(M49*G49,"")</f>
        <v>6</v>
      </c>
      <c r="P49" s="9">
        <f>IFERROR(O49/N49,"")</f>
        <v>1</v>
      </c>
      <extLst>
        <ext uri="smNativeData">
          <pm:rowDef xmlns:pm="smNativeData" id="1580793637" r="49" hidden="0" collapsedDB="1" collapsedOL="0"/>
        </ext>
      </extLst>
    </row>
    <row r="50" spans="1:16" hidden="1">
      <c r="A50" s="5" t="s">
        <v>2</v>
      </c>
      <c r="B50" s="4" t="s">
        <v>129</v>
      </c>
      <c r="C50" s="4" t="s">
        <v>132</v>
      </c>
      <c r="D50" s="6">
        <f>SUMIF("CSAT Responses_Mar'2019"!C:C,Details!C50,"CSAT Responses_Mar'2019"!Q:Q)</f>
        <v>1</v>
      </c>
      <c r="E50" s="6">
        <f>SUMIF("CSAT Responses_Mar'2019"!C:C,Details!C50,"CSAT Responses_Mar'2019"!S:S)</f>
        <v>1</v>
      </c>
      <c r="F50" s="6">
        <f>SUMIF("CSAT Responses_Mar'2019"!C:C,Details!C50,"CSAT Responses_Mar'2019"!T:T)</f>
        <v>1</v>
      </c>
      <c r="G50" s="6">
        <f>SUMIF("CSAT Responses_Mar'2019"!C:C,Details!C50,"CSAT Responses_Mar'2019"!V:V)</f>
        <v>1</v>
      </c>
      <c r="H50" s="6">
        <f>VLOOKUP(C50,"CSAT Responses_Mar'2019"!C:X,21,)</f>
        <v>1</v>
      </c>
      <c r="I50" s="8">
        <f>VLOOKUP(C50,"CSAT Responses_Mar'2019"!C:X,22,)</f>
        <v>0</v>
      </c>
      <c r="J50" s="9">
        <f>IFERROR(F50/E50,"")</f>
        <v>1</v>
      </c>
      <c r="K50" s="9">
        <f>IFERROR(G50/F50,"")</f>
        <v>1</v>
      </c>
      <c r="L50" s="9">
        <f>IF(I50="NA","NA",IFERROR(I50/H50,""))</f>
        <v>0</v>
      </c>
      <c r="M50" s="8">
        <f>VLOOKUP(C50,"CSAT Responses_Mar'2019"!C:AA,25,0)</f>
        <v>6</v>
      </c>
      <c r="N50" s="8">
        <f>IFERROR(M50*F50,"")</f>
        <v>6</v>
      </c>
      <c r="O50" s="8">
        <f>IFERROR(M50*G50,"")</f>
        <v>6</v>
      </c>
      <c r="P50" s="9">
        <f>IFERROR(O50/N50,"")</f>
        <v>1</v>
      </c>
      <extLst>
        <ext uri="smNativeData">
          <pm:rowDef xmlns:pm="smNativeData" id="1580793637" r="50" hidden="0" collapsedDB="1" collapsedOL="0"/>
        </ext>
      </extLst>
    </row>
    <row r="51" spans="1:16" hidden="1">
      <c r="A51" s="5" t="s">
        <v>2</v>
      </c>
      <c r="B51" s="4" t="s">
        <v>129</v>
      </c>
      <c r="C51" s="4" t="s">
        <v>133</v>
      </c>
      <c r="D51" s="6">
        <f>SUMIF("CSAT Responses_Mar'2019"!C:C,Details!C51,"CSAT Responses_Mar'2019"!Q:Q)</f>
        <v>1</v>
      </c>
      <c r="E51" s="6">
        <f>SUMIF("CSAT Responses_Mar'2019"!C:C,Details!C51,"CSAT Responses_Mar'2019"!S:S)</f>
        <v>1</v>
      </c>
      <c r="F51" s="6">
        <f>SUMIF("CSAT Responses_Mar'2019"!C:C,Details!C51,"CSAT Responses_Mar'2019"!T:T)</f>
        <v>1</v>
      </c>
      <c r="G51" s="6">
        <f>SUMIF("CSAT Responses_Mar'2019"!C:C,Details!C51,"CSAT Responses_Mar'2019"!V:V)</f>
        <v>1</v>
      </c>
      <c r="H51" s="6">
        <f>VLOOKUP(C51,"CSAT Responses_Mar'2019"!C:X,21,)</f>
        <v>1</v>
      </c>
      <c r="I51" s="8">
        <f>VLOOKUP(C51,"CSAT Responses_Mar'2019"!C:X,22,)</f>
        <v>1</v>
      </c>
      <c r="J51" s="9">
        <f>IFERROR(F51/E51,"")</f>
        <v>1</v>
      </c>
      <c r="K51" s="9">
        <f>IFERROR(G51/F51,"")</f>
        <v>1</v>
      </c>
      <c r="L51" s="9">
        <f>IF(I51="NA","NA",IFERROR(I51/H51,""))</f>
        <v>1</v>
      </c>
      <c r="M51" s="8">
        <f>VLOOKUP(C51,"CSAT Responses_Mar'2019"!C:AA,25,0)</f>
        <v>6</v>
      </c>
      <c r="N51" s="8">
        <f>IFERROR(M51*F51,"")</f>
        <v>6</v>
      </c>
      <c r="O51" s="8">
        <f>IFERROR(M51*G51,"")</f>
        <v>6</v>
      </c>
      <c r="P51" s="9">
        <f>IFERROR(O51/N51,"")</f>
        <v>1</v>
      </c>
      <extLst>
        <ext uri="smNativeData">
          <pm:rowDef xmlns:pm="smNativeData" id="1580793637" r="51" hidden="0" collapsedDB="1" collapsedOL="0"/>
        </ext>
      </extLst>
    </row>
    <row r="52" spans="1:16" hidden="1">
      <c r="A52" s="5" t="s">
        <v>2</v>
      </c>
      <c r="B52" s="4" t="s">
        <v>129</v>
      </c>
      <c r="C52" s="4" t="s">
        <v>134</v>
      </c>
      <c r="D52" s="6">
        <f>SUMIF("CSAT Responses_Mar'2019"!C:C,Details!C52,"CSAT Responses_Mar'2019"!Q:Q)</f>
        <v>1</v>
      </c>
      <c r="E52" s="6">
        <f>SUMIF("CSAT Responses_Mar'2019"!C:C,Details!C52,"CSAT Responses_Mar'2019"!S:S)</f>
        <v>1</v>
      </c>
      <c r="F52" s="6">
        <f>SUMIF("CSAT Responses_Mar'2019"!C:C,Details!C52,"CSAT Responses_Mar'2019"!T:T)</f>
        <v>0</v>
      </c>
      <c r="G52" s="6">
        <f>SUMIF("CSAT Responses_Mar'2019"!C:C,Details!C52,"CSAT Responses_Mar'2019"!V:V)</f>
        <v>0</v>
      </c>
      <c r="H52" s="6">
        <f>VLOOKUP(C52,"CSAT Responses_Mar'2019"!C:X,21,)</f>
        <v>0</v>
      </c>
      <c r="I52" s="8">
        <f>VLOOKUP(C52,"CSAT Responses_Mar'2019"!C:X,22,)</f>
        <v>0</v>
      </c>
      <c r="J52" s="9">
        <f>IFERROR(F52/E52,"")</f>
        <v>0</v>
      </c>
      <c r="K52" s="9" t="str">
        <f>IFERROR(G52/F52,"")</f>
        <v/>
      </c>
      <c r="L52" s="9" t="str">
        <f>IF(I52="NA","NA",IFERROR(I52/H52,""))</f>
        <v/>
      </c>
      <c r="M52" s="8">
        <f>VLOOKUP(C52,"CSAT Responses_Mar'2019"!C:AA,25,0)</f>
        <v>6</v>
      </c>
      <c r="N52" s="8">
        <f>IFERROR(M52*F52,"")</f>
        <v>0</v>
      </c>
      <c r="O52" s="8">
        <f>IFERROR(M52*G52,"")</f>
        <v>0</v>
      </c>
      <c r="P52" s="9" t="str">
        <f>IFERROR(O52/N52,"")</f>
        <v/>
      </c>
      <extLst>
        <ext uri="smNativeData">
          <pm:rowDef xmlns:pm="smNativeData" id="1580793637" r="52" hidden="0" collapsedDB="1" collapsedOL="0"/>
        </ext>
      </extLst>
    </row>
    <row r="53" spans="1:16" hidden="1">
      <c r="A53" s="5" t="s">
        <v>2</v>
      </c>
      <c r="B53" s="4" t="s">
        <v>129</v>
      </c>
      <c r="C53" s="4" t="s">
        <v>135</v>
      </c>
      <c r="D53" s="6">
        <f>SUMIF("CSAT Responses_Mar'2019"!C:C,Details!C53,"CSAT Responses_Mar'2019"!Q:Q)</f>
        <v>1</v>
      </c>
      <c r="E53" s="6">
        <f>SUMIF("CSAT Responses_Mar'2019"!C:C,Details!C53,"CSAT Responses_Mar'2019"!S:S)</f>
        <v>1</v>
      </c>
      <c r="F53" s="6">
        <f>SUMIF("CSAT Responses_Mar'2019"!C:C,Details!C53,"CSAT Responses_Mar'2019"!T:T)</f>
        <v>0</v>
      </c>
      <c r="G53" s="6">
        <f>SUMIF("CSAT Responses_Mar'2019"!C:C,Details!C53,"CSAT Responses_Mar'2019"!V:V)</f>
        <v>0</v>
      </c>
      <c r="H53" s="6">
        <f>VLOOKUP(C53,"CSAT Responses_Mar'2019"!C:X,21,)</f>
        <v>0</v>
      </c>
      <c r="I53" s="8">
        <f>VLOOKUP(C53,"CSAT Responses_Mar'2019"!C:X,22,)</f>
        <v>0</v>
      </c>
      <c r="J53" s="9">
        <f>IFERROR(F53/E53,"")</f>
        <v>0</v>
      </c>
      <c r="K53" s="9" t="str">
        <f>IFERROR(G53/F53,"")</f>
        <v/>
      </c>
      <c r="L53" s="9" t="str">
        <f>IF(I53="NA","NA",IFERROR(I53/H53,""))</f>
        <v/>
      </c>
      <c r="M53" s="8">
        <f>VLOOKUP(C53,"CSAT Responses_Mar'2019"!C:AA,25,0)</f>
        <v>6</v>
      </c>
      <c r="N53" s="8">
        <f>IFERROR(M53*F53,"")</f>
        <v>0</v>
      </c>
      <c r="O53" s="8">
        <f>IFERROR(M53*G53,"")</f>
        <v>0</v>
      </c>
      <c r="P53" s="9" t="str">
        <f>IFERROR(O53/N53,"")</f>
        <v/>
      </c>
      <extLst>
        <ext uri="smNativeData">
          <pm:rowDef xmlns:pm="smNativeData" id="1580793637" r="53" hidden="0" collapsedDB="1" collapsedOL="0"/>
        </ext>
      </extLst>
    </row>
    <row r="54" spans="1:16" hidden="1">
      <c r="A54" s="5" t="s">
        <v>2</v>
      </c>
      <c r="B54" s="4" t="s">
        <v>129</v>
      </c>
      <c r="C54" s="4" t="s">
        <v>136</v>
      </c>
      <c r="D54" s="6">
        <f>SUMIF("CSAT Responses_Mar'2019"!C:C,Details!C54,"CSAT Responses_Mar'2019"!Q:Q)</f>
        <v>1</v>
      </c>
      <c r="E54" s="6">
        <f>SUMIF("CSAT Responses_Mar'2019"!C:C,Details!C54,"CSAT Responses_Mar'2019"!S:S)</f>
        <v>1</v>
      </c>
      <c r="F54" s="6">
        <f>SUMIF("CSAT Responses_Mar'2019"!C:C,Details!C54,"CSAT Responses_Mar'2019"!T:T)</f>
        <v>0</v>
      </c>
      <c r="G54" s="6">
        <f>SUMIF("CSAT Responses_Mar'2019"!C:C,Details!C54,"CSAT Responses_Mar'2019"!V:V)</f>
        <v>0</v>
      </c>
      <c r="H54" s="6">
        <f>VLOOKUP(C54,"CSAT Responses_Mar'2019"!C:X,21,)</f>
        <v>0</v>
      </c>
      <c r="I54" s="8">
        <f>VLOOKUP(C54,"CSAT Responses_Mar'2019"!C:X,22,)</f>
        <v>0</v>
      </c>
      <c r="J54" s="9">
        <f>IFERROR(F54/E54,"")</f>
        <v>0</v>
      </c>
      <c r="K54" s="9" t="str">
        <f>IFERROR(G54/F54,"")</f>
        <v/>
      </c>
      <c r="L54" s="9" t="str">
        <f>IF(I54="NA","NA",IFERROR(I54/H54,""))</f>
        <v/>
      </c>
      <c r="M54" s="8">
        <f>VLOOKUP(C54,"CSAT Responses_Mar'2019"!C:AA,25,0)</f>
        <v>6</v>
      </c>
      <c r="N54" s="8">
        <f>IFERROR(M54*F54,"")</f>
        <v>0</v>
      </c>
      <c r="O54" s="8">
        <f>IFERROR(M54*G54,"")</f>
        <v>0</v>
      </c>
      <c r="P54" s="9" t="str">
        <f>IFERROR(O54/N54,"")</f>
        <v/>
      </c>
      <extLst>
        <ext uri="smNativeData">
          <pm:rowDef xmlns:pm="smNativeData" id="1580793637" r="54" hidden="0" collapsedDB="1" collapsedOL="0"/>
        </ext>
      </extLst>
    </row>
    <row r="55" spans="1:16" hidden="1">
      <c r="A55" s="5" t="s">
        <v>2</v>
      </c>
      <c r="B55" s="4" t="s">
        <v>129</v>
      </c>
      <c r="C55" s="4" t="s">
        <v>137</v>
      </c>
      <c r="D55" s="6">
        <f>SUMIF("CSAT Responses_Mar'2019"!C:C,Details!C55,"CSAT Responses_Mar'2019"!Q:Q)</f>
        <v>1</v>
      </c>
      <c r="E55" s="6">
        <f>SUMIF("CSAT Responses_Mar'2019"!C:C,Details!C55,"CSAT Responses_Mar'2019"!S:S)</f>
        <v>1</v>
      </c>
      <c r="F55" s="6">
        <f>SUMIF("CSAT Responses_Mar'2019"!C:C,Details!C55,"CSAT Responses_Mar'2019"!T:T)</f>
        <v>1</v>
      </c>
      <c r="G55" s="6">
        <f>SUMIF("CSAT Responses_Mar'2019"!C:C,Details!C55,"CSAT Responses_Mar'2019"!V:V)</f>
        <v>1</v>
      </c>
      <c r="H55" s="6">
        <f>VLOOKUP(C55,"CSAT Responses_Mar'2019"!C:X,21,)</f>
        <v>1</v>
      </c>
      <c r="I55" s="8">
        <f>VLOOKUP(C55,"CSAT Responses_Mar'2019"!C:X,22,)</f>
        <v>1</v>
      </c>
      <c r="J55" s="9">
        <f>IFERROR(F55/E55,"")</f>
        <v>1</v>
      </c>
      <c r="K55" s="9">
        <f>IFERROR(G55/F55,"")</f>
        <v>1</v>
      </c>
      <c r="L55" s="9">
        <f>IF(I55="NA","NA",IFERROR(I55/H55,""))</f>
        <v>1</v>
      </c>
      <c r="M55" s="8">
        <f>VLOOKUP(C55,"CSAT Responses_Mar'2019"!C:AA,25,0)</f>
        <v>6</v>
      </c>
      <c r="N55" s="8">
        <f>IFERROR(M55*F55,"")</f>
        <v>6</v>
      </c>
      <c r="O55" s="8">
        <f>IFERROR(M55*G55,"")</f>
        <v>6</v>
      </c>
      <c r="P55" s="9">
        <f>IFERROR(O55/N55,"")</f>
        <v>1</v>
      </c>
      <extLst>
        <ext uri="smNativeData">
          <pm:rowDef xmlns:pm="smNativeData" id="1580793637" r="55" hidden="0" collapsedDB="1" collapsedOL="0"/>
        </ext>
      </extLst>
    </row>
    <row r="56" spans="1:16" hidden="1">
      <c r="A56" s="5" t="s">
        <v>2</v>
      </c>
      <c r="B56" s="4" t="s">
        <v>129</v>
      </c>
      <c r="C56" s="4" t="s">
        <v>138</v>
      </c>
      <c r="D56" s="6">
        <f>SUMIF("CSAT Responses_Mar'2019"!C:C,Details!C56,"CSAT Responses_Mar'2019"!Q:Q)</f>
        <v>1</v>
      </c>
      <c r="E56" s="6">
        <f>SUMIF("CSAT Responses_Mar'2019"!C:C,Details!C56,"CSAT Responses_Mar'2019"!S:S)</f>
        <v>1</v>
      </c>
      <c r="F56" s="6">
        <f>SUMIF("CSAT Responses_Mar'2019"!C:C,Details!C56,"CSAT Responses_Mar'2019"!T:T)</f>
        <v>1</v>
      </c>
      <c r="G56" s="6">
        <f>SUMIF("CSAT Responses_Mar'2019"!C:C,Details!C56,"CSAT Responses_Mar'2019"!V:V)</f>
        <v>1</v>
      </c>
      <c r="H56" s="6">
        <f>VLOOKUP(C56,"CSAT Responses_Mar'2019"!C:X,21,)</f>
        <v>1</v>
      </c>
      <c r="I56" s="8">
        <f>VLOOKUP(C56,"CSAT Responses_Mar'2019"!C:X,22,)</f>
        <v>1</v>
      </c>
      <c r="J56" s="9">
        <f>IFERROR(F56/E56,"")</f>
        <v>1</v>
      </c>
      <c r="K56" s="9">
        <f>IFERROR(G56/F56,"")</f>
        <v>1</v>
      </c>
      <c r="L56" s="9">
        <f>IF(I56="NA","NA",IFERROR(I56/H56,""))</f>
        <v>1</v>
      </c>
      <c r="M56" s="8">
        <f>VLOOKUP(C56,"CSAT Responses_Mar'2019"!C:AA,25,0)</f>
        <v>6</v>
      </c>
      <c r="N56" s="8">
        <f>IFERROR(M56*F56,"")</f>
        <v>6</v>
      </c>
      <c r="O56" s="8">
        <f>IFERROR(M56*G56,"")</f>
        <v>6</v>
      </c>
      <c r="P56" s="9">
        <f>IFERROR(O56/N56,"")</f>
        <v>1</v>
      </c>
      <extLst>
        <ext uri="smNativeData">
          <pm:rowDef xmlns:pm="smNativeData" id="1580793637" r="56" hidden="0" collapsedDB="1" collapsedOL="0"/>
        </ext>
      </extLst>
    </row>
    <row r="57" spans="1:16" hidden="1">
      <c r="A57" s="5" t="s">
        <v>2</v>
      </c>
      <c r="B57" s="4" t="s">
        <v>129</v>
      </c>
      <c r="C57" s="4" t="s">
        <v>139</v>
      </c>
      <c r="D57" s="6">
        <f>SUMIF("CSAT Responses_Mar'2019"!C:C,Details!C57,"CSAT Responses_Mar'2019"!Q:Q)</f>
        <v>1</v>
      </c>
      <c r="E57" s="6">
        <f>SUMIF("CSAT Responses_Mar'2019"!C:C,Details!C57,"CSAT Responses_Mar'2019"!S:S)</f>
        <v>1</v>
      </c>
      <c r="F57" s="6">
        <f>SUMIF("CSAT Responses_Mar'2019"!C:C,Details!C57,"CSAT Responses_Mar'2019"!T:T)</f>
        <v>1</v>
      </c>
      <c r="G57" s="6">
        <f>SUMIF("CSAT Responses_Mar'2019"!C:C,Details!C57,"CSAT Responses_Mar'2019"!V:V)</f>
        <v>1</v>
      </c>
      <c r="H57" s="6">
        <f>VLOOKUP(C57,"CSAT Responses_Mar'2019"!C:X,21,)</f>
        <v>1</v>
      </c>
      <c r="I57" s="8">
        <f>VLOOKUP(C57,"CSAT Responses_Mar'2019"!C:X,22,)</f>
        <v>1</v>
      </c>
      <c r="J57" s="9">
        <f>IFERROR(F57/E57,"")</f>
        <v>1</v>
      </c>
      <c r="K57" s="9">
        <f>IFERROR(G57/F57,"")</f>
        <v>1</v>
      </c>
      <c r="L57" s="9">
        <f>IF(I57="NA","NA",IFERROR(I57/H57,""))</f>
        <v>1</v>
      </c>
      <c r="M57" s="8">
        <f>VLOOKUP(C57,"CSAT Responses_Mar'2019"!C:AA,25,0)</f>
        <v>6</v>
      </c>
      <c r="N57" s="8">
        <f>IFERROR(M57*F57,"")</f>
        <v>6</v>
      </c>
      <c r="O57" s="8">
        <f>IFERROR(M57*G57,"")</f>
        <v>6</v>
      </c>
      <c r="P57" s="9">
        <f>IFERROR(O57/N57,"")</f>
        <v>1</v>
      </c>
      <extLst>
        <ext uri="smNativeData">
          <pm:rowDef xmlns:pm="smNativeData" id="1580793637" r="57" hidden="0" collapsedDB="1" collapsedOL="0"/>
        </ext>
      </extLst>
    </row>
    <row r="58" spans="1:16" hidden="1">
      <c r="A58" s="5" t="s">
        <v>2</v>
      </c>
      <c r="B58" s="4" t="s">
        <v>140</v>
      </c>
      <c r="C58" s="4" t="s">
        <v>141</v>
      </c>
      <c r="D58" s="6">
        <f>SUMIF("CSAT Responses_Mar'2019"!C:C,Details!C58,"CSAT Responses_Mar'2019"!Q:Q)</f>
        <v>1</v>
      </c>
      <c r="E58" s="6">
        <f>SUMIF("CSAT Responses_Mar'2019"!C:C,Details!C58,"CSAT Responses_Mar'2019"!S:S)</f>
        <v>1</v>
      </c>
      <c r="F58" s="6">
        <f>SUMIF("CSAT Responses_Mar'2019"!C:C,Details!C58,"CSAT Responses_Mar'2019"!T:T)</f>
        <v>1</v>
      </c>
      <c r="G58" s="6">
        <f>SUMIF("CSAT Responses_Mar'2019"!C:C,Details!C58,"CSAT Responses_Mar'2019"!V:V)</f>
        <v>1</v>
      </c>
      <c r="H58" s="6">
        <f>VLOOKUP(C58,"CSAT Responses_Mar'2019"!C:X,21,)</f>
        <v>1</v>
      </c>
      <c r="I58" s="8">
        <f>VLOOKUP(C58,"CSAT Responses_Mar'2019"!C:X,22,)</f>
        <v>1</v>
      </c>
      <c r="J58" s="9">
        <f>IFERROR(F58/E58,"")</f>
        <v>1</v>
      </c>
      <c r="K58" s="9">
        <f>IFERROR(G58/F58,"")</f>
        <v>1</v>
      </c>
      <c r="L58" s="9">
        <f>IF(I58="NA","NA",IFERROR(I58/H58,""))</f>
        <v>1</v>
      </c>
      <c r="M58" s="8">
        <f>VLOOKUP(C58,"CSAT Responses_Mar'2019"!C:AA,25,0)</f>
        <v>3.5</v>
      </c>
      <c r="N58" s="8">
        <f>IFERROR(M58*F58,"")</f>
        <v>3.5</v>
      </c>
      <c r="O58" s="8">
        <f>IFERROR(M58*G58,"")</f>
        <v>3.5</v>
      </c>
      <c r="P58" s="9">
        <f>IFERROR(O58/N58,"")</f>
        <v>1</v>
      </c>
      <extLst>
        <ext uri="smNativeData">
          <pm:rowDef xmlns:pm="smNativeData" id="1580793637" r="58" hidden="0" collapsedDB="1" collapsedOL="0"/>
        </ext>
      </extLst>
    </row>
    <row r="59" spans="1:16" hidden="1">
      <c r="A59" s="5" t="s">
        <v>1</v>
      </c>
      <c r="B59" s="4" t="s">
        <v>142</v>
      </c>
      <c r="C59" s="4" t="s">
        <v>143</v>
      </c>
      <c r="D59" s="6">
        <f>SUMIF("CSAT Responses_Mar'2019"!C:C,Details!C59,"CSAT Responses_Mar'2019"!Q:Q)</f>
        <v>1</v>
      </c>
      <c r="E59" s="6">
        <f>SUMIF("CSAT Responses_Mar'2019"!C:C,Details!C59,"CSAT Responses_Mar'2019"!S:S)</f>
        <v>1</v>
      </c>
      <c r="F59" s="6">
        <f>SUMIF("CSAT Responses_Mar'2019"!C:C,Details!C59,"CSAT Responses_Mar'2019"!T:T)</f>
        <v>1</v>
      </c>
      <c r="G59" s="6">
        <f>SUMIF("CSAT Responses_Mar'2019"!C:C,Details!C59,"CSAT Responses_Mar'2019"!V:V)</f>
        <v>1</v>
      </c>
      <c r="H59" s="6">
        <f>VLOOKUP(C59,"CSAT Responses_Mar'2019"!C:X,21,)</f>
        <v>1</v>
      </c>
      <c r="I59" s="8">
        <f>VLOOKUP(C59,"CSAT Responses_Mar'2019"!C:X,22,)</f>
        <v>1</v>
      </c>
      <c r="J59" s="9">
        <f>IFERROR(F59/E59,"")</f>
        <v>1</v>
      </c>
      <c r="K59" s="9">
        <f>IFERROR(G59/F59,"")</f>
        <v>1</v>
      </c>
      <c r="L59" s="9">
        <f>IF(I59="NA","NA",IFERROR(I59/H59,""))</f>
        <v>1</v>
      </c>
      <c r="M59" s="8">
        <f>VLOOKUP(C59,"CSAT Responses_Mar'2019"!C:AA,25,0)</f>
        <v>6</v>
      </c>
      <c r="N59" s="8">
        <f>IFERROR(M59*F59,"")</f>
        <v>6</v>
      </c>
      <c r="O59" s="8">
        <f>IFERROR(M59*G59,"")</f>
        <v>6</v>
      </c>
      <c r="P59" s="9">
        <f>IFERROR(O59/N59,"")</f>
        <v>1</v>
      </c>
      <extLst>
        <ext uri="smNativeData">
          <pm:rowDef xmlns:pm="smNativeData" id="1580793637" r="59" hidden="0" collapsedDB="1" collapsedOL="0"/>
        </ext>
      </extLst>
    </row>
    <row r="60" spans="1:16" hidden="1">
      <c r="A60" s="5" t="s">
        <v>1</v>
      </c>
      <c r="B60" s="4" t="s">
        <v>142</v>
      </c>
      <c r="C60" s="4" t="s">
        <v>144</v>
      </c>
      <c r="D60" s="6">
        <f>SUMIF("CSAT Responses_Mar'2019"!C:C,Details!C60,"CSAT Responses_Mar'2019"!Q:Q)</f>
        <v>2</v>
      </c>
      <c r="E60" s="6">
        <f>SUMIF("CSAT Responses_Mar'2019"!C:C,Details!C60,"CSAT Responses_Mar'2019"!S:S)</f>
        <v>2</v>
      </c>
      <c r="F60" s="6">
        <f>SUMIF("CSAT Responses_Mar'2019"!C:C,Details!C60,"CSAT Responses_Mar'2019"!T:T)</f>
        <v>0</v>
      </c>
      <c r="G60" s="6">
        <f>SUMIF("CSAT Responses_Mar'2019"!C:C,Details!C60,"CSAT Responses_Mar'2019"!V:V)</f>
        <v>0</v>
      </c>
      <c r="H60" s="6">
        <f>VLOOKUP(C60,"CSAT Responses_Mar'2019"!C:X,21,)</f>
        <v>0</v>
      </c>
      <c r="I60" s="8">
        <f>VLOOKUP(C60,"CSAT Responses_Mar'2019"!C:X,22,)</f>
        <v>0</v>
      </c>
      <c r="J60" s="9">
        <f>IFERROR(F60/E60,"")</f>
        <v>0</v>
      </c>
      <c r="K60" s="9" t="str">
        <f>IFERROR(G60/F60,"")</f>
        <v/>
      </c>
      <c r="L60" s="9" t="str">
        <f>IF(I60="NA","NA",IFERROR(I60/H60,""))</f>
        <v/>
      </c>
      <c r="M60" s="8">
        <f>VLOOKUP(C60,"CSAT Responses_Mar'2019"!C:AA,25,0)</f>
        <v>6</v>
      </c>
      <c r="N60" s="8">
        <f>IFERROR(M60*F60,"")</f>
        <v>0</v>
      </c>
      <c r="O60" s="8">
        <f>IFERROR(M60*G60,"")</f>
        <v>0</v>
      </c>
      <c r="P60" s="9" t="str">
        <f>IFERROR(O60/N60,"")</f>
        <v/>
      </c>
      <extLst>
        <ext uri="smNativeData">
          <pm:rowDef xmlns:pm="smNativeData" id="1580793637" r="60" hidden="0" collapsedDB="1" collapsedOL="0"/>
        </ext>
      </extLst>
    </row>
    <row r="61" spans="1:16" hidden="1">
      <c r="A61" s="5" t="s">
        <v>2</v>
      </c>
      <c r="B61" s="4" t="s">
        <v>145</v>
      </c>
      <c r="C61" s="4" t="s">
        <v>146</v>
      </c>
      <c r="D61" s="6">
        <f>SUMIF("CSAT Responses_Mar'2019"!C:C,Details!C61,"CSAT Responses_Mar'2019"!Q:Q)</f>
        <v>1</v>
      </c>
      <c r="E61" s="6">
        <f>SUMIF("CSAT Responses_Mar'2019"!C:C,Details!C61,"CSAT Responses_Mar'2019"!S:S)</f>
        <v>1</v>
      </c>
      <c r="F61" s="6">
        <f>SUMIF("CSAT Responses_Mar'2019"!C:C,Details!C61,"CSAT Responses_Mar'2019"!T:T)</f>
        <v>1</v>
      </c>
      <c r="G61" s="6">
        <f>SUMIF("CSAT Responses_Mar'2019"!C:C,Details!C61,"CSAT Responses_Mar'2019"!V:V)</f>
        <v>1</v>
      </c>
      <c r="H61" s="6">
        <f>VLOOKUP(C61,"CSAT Responses_Mar'2019"!C:X,21,)</f>
        <v>1</v>
      </c>
      <c r="I61" s="8">
        <f>VLOOKUP(C61,"CSAT Responses_Mar'2019"!C:X,22,)</f>
        <v>1</v>
      </c>
      <c r="J61" s="9">
        <f>IFERROR(F61/E61,"")</f>
        <v>1</v>
      </c>
      <c r="K61" s="9">
        <f>IFERROR(G61/F61,"")</f>
        <v>1</v>
      </c>
      <c r="L61" s="9">
        <f>IF(I61="NA","NA",IFERROR(I61/H61,""))</f>
        <v>1</v>
      </c>
      <c r="M61" s="8">
        <f>VLOOKUP(C61,"CSAT Responses_Mar'2019"!C:AA,25,0)</f>
        <v>6</v>
      </c>
      <c r="N61" s="8">
        <f>IFERROR(M61*F61,"")</f>
        <v>6</v>
      </c>
      <c r="O61" s="8">
        <f>IFERROR(M61*G61,"")</f>
        <v>6</v>
      </c>
      <c r="P61" s="9">
        <f>IFERROR(O61/N61,"")</f>
        <v>1</v>
      </c>
      <extLst>
        <ext uri="smNativeData">
          <pm:rowDef xmlns:pm="smNativeData" id="1580793637" r="61" hidden="0" collapsedDB="1" collapsedOL="0"/>
        </ext>
      </extLst>
    </row>
    <row r="62" spans="1:16" hidden="1">
      <c r="A62" s="5" t="s">
        <v>2</v>
      </c>
      <c r="B62" s="4" t="s">
        <v>145</v>
      </c>
      <c r="C62" s="4" t="s">
        <v>147</v>
      </c>
      <c r="D62" s="6">
        <f>SUMIF("CSAT Responses_Mar'2019"!C:C,Details!C62,"CSAT Responses_Mar'2019"!Q:Q)</f>
        <v>2</v>
      </c>
      <c r="E62" s="6">
        <f>SUMIF("CSAT Responses_Mar'2019"!C:C,Details!C62,"CSAT Responses_Mar'2019"!S:S)</f>
        <v>2</v>
      </c>
      <c r="F62" s="6">
        <f>SUMIF("CSAT Responses_Mar'2019"!C:C,Details!C62,"CSAT Responses_Mar'2019"!T:T)</f>
        <v>2</v>
      </c>
      <c r="G62" s="6">
        <f>SUMIF("CSAT Responses_Mar'2019"!C:C,Details!C62,"CSAT Responses_Mar'2019"!V:V)</f>
        <v>2</v>
      </c>
      <c r="H62" s="6">
        <f>VLOOKUP(C62,"CSAT Responses_Mar'2019"!C:X,21,)</f>
        <v>2</v>
      </c>
      <c r="I62" s="8">
        <f>VLOOKUP(C62,"CSAT Responses_Mar'2019"!C:X,22,)</f>
        <v>1</v>
      </c>
      <c r="J62" s="9">
        <f>IFERROR(F62/E62,"")</f>
        <v>1</v>
      </c>
      <c r="K62" s="9">
        <f>IFERROR(G62/F62,"")</f>
        <v>1</v>
      </c>
      <c r="L62" s="9">
        <f>IF(I62="NA","NA",IFERROR(I62/H62,""))</f>
        <v>0.5</v>
      </c>
      <c r="M62" s="8">
        <f>VLOOKUP(C62,"CSAT Responses_Mar'2019"!C:AA,25,0)</f>
        <v>6</v>
      </c>
      <c r="N62" s="8">
        <f>IFERROR(M62*F62,"")</f>
        <v>12</v>
      </c>
      <c r="O62" s="8">
        <f>IFERROR(M62*G62,"")</f>
        <v>12</v>
      </c>
      <c r="P62" s="9">
        <f>IFERROR(O62/N62,"")</f>
        <v>1</v>
      </c>
      <extLst>
        <ext uri="smNativeData">
          <pm:rowDef xmlns:pm="smNativeData" id="1580793637" r="62" hidden="0" collapsedDB="1" collapsedOL="0"/>
        </ext>
      </extLst>
    </row>
    <row r="63" spans="1:16" hidden="1">
      <c r="A63" s="5" t="s">
        <v>2</v>
      </c>
      <c r="B63" s="4" t="s">
        <v>145</v>
      </c>
      <c r="C63" s="4" t="s">
        <v>148</v>
      </c>
      <c r="D63" s="6">
        <f>SUMIF("CSAT Responses_Mar'2019"!C:C,Details!C63,"CSAT Responses_Mar'2019"!Q:Q)</f>
        <v>2</v>
      </c>
      <c r="E63" s="6">
        <f>SUMIF("CSAT Responses_Mar'2019"!C:C,Details!C63,"CSAT Responses_Mar'2019"!S:S)</f>
        <v>2</v>
      </c>
      <c r="F63" s="6">
        <f>SUMIF("CSAT Responses_Mar'2019"!C:C,Details!C63,"CSAT Responses_Mar'2019"!T:T)</f>
        <v>2</v>
      </c>
      <c r="G63" s="6">
        <f>SUMIF("CSAT Responses_Mar'2019"!C:C,Details!C63,"CSAT Responses_Mar'2019"!V:V)</f>
        <v>2</v>
      </c>
      <c r="H63" s="6">
        <f>VLOOKUP(C63,"CSAT Responses_Mar'2019"!C:X,21,)</f>
        <v>2</v>
      </c>
      <c r="I63" s="8">
        <f>VLOOKUP(C63,"CSAT Responses_Mar'2019"!C:X,22,)</f>
        <v>2</v>
      </c>
      <c r="J63" s="9">
        <f>IFERROR(F63/E63,"")</f>
        <v>1</v>
      </c>
      <c r="K63" s="9">
        <f>IFERROR(G63/F63,"")</f>
        <v>1</v>
      </c>
      <c r="L63" s="9">
        <f>IF(I63="NA","NA",IFERROR(I63/H63,""))</f>
        <v>1</v>
      </c>
      <c r="M63" s="8">
        <f>VLOOKUP(C63,"CSAT Responses_Mar'2019"!C:AA,25,0)</f>
        <v>6</v>
      </c>
      <c r="N63" s="8">
        <f>IFERROR(M63*F63,"")</f>
        <v>12</v>
      </c>
      <c r="O63" s="8">
        <f>IFERROR(M63*G63,"")</f>
        <v>12</v>
      </c>
      <c r="P63" s="9">
        <f>IFERROR(O63/N63,"")</f>
        <v>1</v>
      </c>
      <extLst>
        <ext uri="smNativeData">
          <pm:rowDef xmlns:pm="smNativeData" id="1580793637" r="63" hidden="0" collapsedDB="1" collapsedOL="0"/>
        </ext>
      </extLst>
    </row>
    <row r="64" spans="1:16" hidden="1">
      <c r="A64" s="5" t="s">
        <v>2</v>
      </c>
      <c r="B64" s="4" t="s">
        <v>145</v>
      </c>
      <c r="C64" s="4" t="s">
        <v>149</v>
      </c>
      <c r="D64" s="6">
        <f>SUMIF("CSAT Responses_Mar'2019"!C:C,Details!C64,"CSAT Responses_Mar'2019"!Q:Q)</f>
        <v>1</v>
      </c>
      <c r="E64" s="6">
        <f>SUMIF("CSAT Responses_Mar'2019"!C:C,Details!C64,"CSAT Responses_Mar'2019"!S:S)</f>
        <v>1</v>
      </c>
      <c r="F64" s="6">
        <f>SUMIF("CSAT Responses_Mar'2019"!C:C,Details!C64,"CSAT Responses_Mar'2019"!T:T)</f>
        <v>1</v>
      </c>
      <c r="G64" s="6">
        <f>SUMIF("CSAT Responses_Mar'2019"!C:C,Details!C64,"CSAT Responses_Mar'2019"!V:V)</f>
        <v>1</v>
      </c>
      <c r="H64" s="6">
        <f>VLOOKUP(C64,"CSAT Responses_Mar'2019"!C:X,21,)</f>
        <v>1</v>
      </c>
      <c r="I64" s="8">
        <f>VLOOKUP(C64,"CSAT Responses_Mar'2019"!C:X,22,)</f>
        <v>0</v>
      </c>
      <c r="J64" s="9">
        <f>IFERROR(F64/E64,"")</f>
        <v>1</v>
      </c>
      <c r="K64" s="9">
        <f>IFERROR(G64/F64,"")</f>
        <v>1</v>
      </c>
      <c r="L64" s="9">
        <f>IF(I64="NA","NA",IFERROR(I64/H64,""))</f>
        <v>0</v>
      </c>
      <c r="M64" s="8">
        <f>VLOOKUP(C64,"CSAT Responses_Mar'2019"!C:AA,25,0)</f>
        <v>6</v>
      </c>
      <c r="N64" s="8">
        <f>IFERROR(M64*F64,"")</f>
        <v>6</v>
      </c>
      <c r="O64" s="8">
        <f>IFERROR(M64*G64,"")</f>
        <v>6</v>
      </c>
      <c r="P64" s="9">
        <f>IFERROR(O64/N64,"")</f>
        <v>1</v>
      </c>
      <extLst>
        <ext uri="smNativeData">
          <pm:rowDef xmlns:pm="smNativeData" id="1580793637" r="64" hidden="0" collapsedDB="1" collapsedOL="0"/>
        </ext>
      </extLst>
    </row>
    <row r="65" spans="1:16" hidden="1">
      <c r="A65" s="5" t="s">
        <v>2</v>
      </c>
      <c r="B65" s="4" t="s">
        <v>145</v>
      </c>
      <c r="C65" s="4" t="s">
        <v>150</v>
      </c>
      <c r="D65" s="6">
        <f>SUMIF("CSAT Responses_Mar'2019"!C:C,Details!C65,"CSAT Responses_Mar'2019"!Q:Q)</f>
        <v>3</v>
      </c>
      <c r="E65" s="6">
        <f>SUMIF("CSAT Responses_Mar'2019"!C:C,Details!C65,"CSAT Responses_Mar'2019"!S:S)</f>
        <v>3</v>
      </c>
      <c r="F65" s="6">
        <f>SUMIF("CSAT Responses_Mar'2019"!C:C,Details!C65,"CSAT Responses_Mar'2019"!T:T)</f>
        <v>3</v>
      </c>
      <c r="G65" s="6">
        <f>SUMIF("CSAT Responses_Mar'2019"!C:C,Details!C65,"CSAT Responses_Mar'2019"!V:V)</f>
        <v>2</v>
      </c>
      <c r="H65" s="6">
        <f>VLOOKUP(C65,"CSAT Responses_Mar'2019"!C:X,21,)</f>
        <v>2</v>
      </c>
      <c r="I65" s="8">
        <f>VLOOKUP(C65,"CSAT Responses_Mar'2019"!C:X,22,)</f>
        <v>1</v>
      </c>
      <c r="J65" s="9">
        <f>IFERROR(F65/E65,"")</f>
        <v>1</v>
      </c>
      <c r="K65" s="9">
        <f>IFERROR(G65/F65,"")</f>
        <v>0.666666666666666963</v>
      </c>
      <c r="L65" s="9">
        <f>IF(I65="NA","NA",IFERROR(I65/H65,""))</f>
        <v>0.5</v>
      </c>
      <c r="M65" s="8">
        <f>VLOOKUP(C65,"CSAT Responses_Mar'2019"!C:AA,25,0)</f>
        <v>6</v>
      </c>
      <c r="N65" s="8">
        <f>IFERROR(M65*F65,"")</f>
        <v>18</v>
      </c>
      <c r="O65" s="8">
        <f>IFERROR(M65*G65,"")</f>
        <v>12</v>
      </c>
      <c r="P65" s="9">
        <f>IFERROR(O65/N65,"")</f>
        <v>0.666666666666666963</v>
      </c>
      <extLst>
        <ext uri="smNativeData">
          <pm:rowDef xmlns:pm="smNativeData" id="1580793637" r="65" hidden="0" collapsedDB="1" collapsedOL="0"/>
        </ext>
      </extLst>
    </row>
    <row r="66" spans="1:16" hidden="1">
      <c r="A66" s="5" t="s">
        <v>2</v>
      </c>
      <c r="B66" s="4" t="s">
        <v>145</v>
      </c>
      <c r="C66" s="4" t="s">
        <v>151</v>
      </c>
      <c r="D66" s="6">
        <f>SUMIF("CSAT Responses_Mar'2019"!C:C,Details!C66,"CSAT Responses_Mar'2019"!Q:Q)</f>
        <v>1</v>
      </c>
      <c r="E66" s="6">
        <f>SUMIF("CSAT Responses_Mar'2019"!C:C,Details!C66,"CSAT Responses_Mar'2019"!S:S)</f>
        <v>1</v>
      </c>
      <c r="F66" s="6">
        <f>SUMIF("CSAT Responses_Mar'2019"!C:C,Details!C66,"CSAT Responses_Mar'2019"!T:T)</f>
        <v>1</v>
      </c>
      <c r="G66" s="6">
        <f>SUMIF("CSAT Responses_Mar'2019"!C:C,Details!C66,"CSAT Responses_Mar'2019"!V:V)</f>
        <v>1</v>
      </c>
      <c r="H66" s="6">
        <f>VLOOKUP(C66,"CSAT Responses_Mar'2019"!C:X,21,)</f>
        <v>1</v>
      </c>
      <c r="I66" s="8">
        <f>VLOOKUP(C66,"CSAT Responses_Mar'2019"!C:X,22,)</f>
        <v>0</v>
      </c>
      <c r="J66" s="9">
        <f>IFERROR(F66/E66,"")</f>
        <v>1</v>
      </c>
      <c r="K66" s="9">
        <f>IFERROR(G66/F66,"")</f>
        <v>1</v>
      </c>
      <c r="L66" s="9">
        <f>IF(I66="NA","NA",IFERROR(I66/H66,""))</f>
        <v>0</v>
      </c>
      <c r="M66" s="8">
        <f>VLOOKUP(C66,"CSAT Responses_Mar'2019"!C:AA,25,0)</f>
        <v>6</v>
      </c>
      <c r="N66" s="8">
        <f>IFERROR(M66*F66,"")</f>
        <v>6</v>
      </c>
      <c r="O66" s="8">
        <f>IFERROR(M66*G66,"")</f>
        <v>6</v>
      </c>
      <c r="P66" s="9">
        <f>IFERROR(O66/N66,"")</f>
        <v>1</v>
      </c>
      <extLst>
        <ext uri="smNativeData">
          <pm:rowDef xmlns:pm="smNativeData" id="1580793637" r="66" hidden="0" collapsedDB="1" collapsedOL="0"/>
        </ext>
      </extLst>
    </row>
    <row r="67" spans="1:16" hidden="1">
      <c r="A67" s="5" t="s">
        <v>2</v>
      </c>
      <c r="B67" s="4" t="s">
        <v>145</v>
      </c>
      <c r="C67" s="4" t="s">
        <v>152</v>
      </c>
      <c r="D67" s="6">
        <f>SUMIF("CSAT Responses_Mar'2019"!C:C,Details!C67,"CSAT Responses_Mar'2019"!Q:Q)</f>
        <v>2</v>
      </c>
      <c r="E67" s="6">
        <f>SUMIF("CSAT Responses_Mar'2019"!C:C,Details!C67,"CSAT Responses_Mar'2019"!S:S)</f>
        <v>2</v>
      </c>
      <c r="F67" s="6">
        <f>SUMIF("CSAT Responses_Mar'2019"!C:C,Details!C67,"CSAT Responses_Mar'2019"!T:T)</f>
        <v>2</v>
      </c>
      <c r="G67" s="6">
        <f>SUMIF("CSAT Responses_Mar'2019"!C:C,Details!C67,"CSAT Responses_Mar'2019"!V:V)</f>
        <v>2</v>
      </c>
      <c r="H67" s="6">
        <f>VLOOKUP(C67,"CSAT Responses_Mar'2019"!C:X,21,)</f>
        <v>2</v>
      </c>
      <c r="I67" s="8">
        <f>VLOOKUP(C67,"CSAT Responses_Mar'2019"!C:X,22,)</f>
        <v>0</v>
      </c>
      <c r="J67" s="9">
        <f>IFERROR(F67/E67,"")</f>
        <v>1</v>
      </c>
      <c r="K67" s="9">
        <f>IFERROR(G67/F67,"")</f>
        <v>1</v>
      </c>
      <c r="L67" s="9">
        <f>IF(I67="NA","NA",IFERROR(I67/H67,""))</f>
        <v>0</v>
      </c>
      <c r="M67" s="8">
        <f>VLOOKUP(C67,"CSAT Responses_Mar'2019"!C:AA,25,0)</f>
        <v>6</v>
      </c>
      <c r="N67" s="8">
        <f>IFERROR(M67*F67,"")</f>
        <v>12</v>
      </c>
      <c r="O67" s="8">
        <f>IFERROR(M67*G67,"")</f>
        <v>12</v>
      </c>
      <c r="P67" s="9">
        <f>IFERROR(O67/N67,"")</f>
        <v>1</v>
      </c>
      <extLst>
        <ext uri="smNativeData">
          <pm:rowDef xmlns:pm="smNativeData" id="1580793637" r="67" hidden="0" collapsedDB="1" collapsedOL="0"/>
        </ext>
      </extLst>
    </row>
    <row r="68" spans="1:16" hidden="1">
      <c r="A68" s="5" t="s">
        <v>2</v>
      </c>
      <c r="B68" s="4" t="s">
        <v>153</v>
      </c>
      <c r="C68" s="4" t="s">
        <v>154</v>
      </c>
      <c r="D68" s="6">
        <f>SUMIF("CSAT Responses_Mar'2019"!C:C,Details!C68,"CSAT Responses_Mar'2019"!Q:Q)</f>
        <v>2</v>
      </c>
      <c r="E68" s="6">
        <f>SUMIF("CSAT Responses_Mar'2019"!C:C,Details!C68,"CSAT Responses_Mar'2019"!S:S)</f>
        <v>2</v>
      </c>
      <c r="F68" s="6">
        <f>SUMIF("CSAT Responses_Mar'2019"!C:C,Details!C68,"CSAT Responses_Mar'2019"!T:T)</f>
        <v>2</v>
      </c>
      <c r="G68" s="6">
        <f>SUMIF("CSAT Responses_Mar'2019"!C:C,Details!C68,"CSAT Responses_Mar'2019"!V:V)</f>
        <v>2</v>
      </c>
      <c r="H68" s="6">
        <f>VLOOKUP(C68,"CSAT Responses_Mar'2019"!C:X,21,)</f>
        <v>2</v>
      </c>
      <c r="I68" s="8">
        <f>VLOOKUP(C68,"CSAT Responses_Mar'2019"!C:X,22,)</f>
        <v>2</v>
      </c>
      <c r="J68" s="9">
        <f>IFERROR(F68/E68,"")</f>
        <v>1</v>
      </c>
      <c r="K68" s="9">
        <f>IFERROR(G68/F68,"")</f>
        <v>1</v>
      </c>
      <c r="L68" s="9">
        <f>IF(I68="NA","NA",IFERROR(I68/H68,""))</f>
        <v>1</v>
      </c>
      <c r="M68" s="8">
        <f>VLOOKUP(C68,"CSAT Responses_Mar'2019"!C:AA,25,0)</f>
        <v>2</v>
      </c>
      <c r="N68" s="8">
        <f>IFERROR(M68*F68,"")</f>
        <v>4</v>
      </c>
      <c r="O68" s="8">
        <f>IFERROR(M68*G68,"")</f>
        <v>4</v>
      </c>
      <c r="P68" s="9">
        <f>IFERROR(O68/N68,"")</f>
        <v>1</v>
      </c>
      <extLst>
        <ext uri="smNativeData">
          <pm:rowDef xmlns:pm="smNativeData" id="1580793637" r="68" hidden="0" collapsedDB="1" collapsedOL="0"/>
        </ext>
      </extLst>
    </row>
    <row r="69" spans="1:16" hidden="1">
      <c r="A69" s="5" t="s">
        <v>2</v>
      </c>
      <c r="B69" s="4" t="s">
        <v>155</v>
      </c>
      <c r="C69" s="4" t="s">
        <v>156</v>
      </c>
      <c r="D69" s="6">
        <f>SUMIF("CSAT Responses_Mar'2019"!C:C,Details!C69,"CSAT Responses_Mar'2019"!Q:Q)</f>
        <v>1</v>
      </c>
      <c r="E69" s="6">
        <f>SUMIF("CSAT Responses_Mar'2019"!C:C,Details!C69,"CSAT Responses_Mar'2019"!S:S)</f>
        <v>1</v>
      </c>
      <c r="F69" s="6">
        <f>SUMIF("CSAT Responses_Mar'2019"!C:C,Details!C69,"CSAT Responses_Mar'2019"!T:T)</f>
        <v>0</v>
      </c>
      <c r="G69" s="6">
        <f>SUMIF("CSAT Responses_Mar'2019"!C:C,Details!C69,"CSAT Responses_Mar'2019"!V:V)</f>
        <v>0</v>
      </c>
      <c r="H69" s="6">
        <f>VLOOKUP(C69,"CSAT Responses_Mar'2019"!C:X,21,)</f>
        <v>0</v>
      </c>
      <c r="I69" s="8">
        <f>VLOOKUP(C69,"CSAT Responses_Mar'2019"!C:X,22,)</f>
        <v>0</v>
      </c>
      <c r="J69" s="9">
        <f>IFERROR(F69/E69,"")</f>
        <v>0</v>
      </c>
      <c r="K69" s="9" t="str">
        <f>IFERROR(G69/F69,"")</f>
        <v/>
      </c>
      <c r="L69" s="9" t="str">
        <f>IF(I69="NA","NA",IFERROR(I69/H69,""))</f>
        <v/>
      </c>
      <c r="M69" s="8">
        <f>VLOOKUP(C69,"CSAT Responses_Mar'2019"!C:AA,25,0)</f>
        <v>6</v>
      </c>
      <c r="N69" s="8">
        <f>IFERROR(M69*F69,"")</f>
        <v>0</v>
      </c>
      <c r="O69" s="8">
        <f>IFERROR(M69*G69,"")</f>
        <v>0</v>
      </c>
      <c r="P69" s="9" t="str">
        <f>IFERROR(O69/N69,"")</f>
        <v/>
      </c>
      <extLst>
        <ext uri="smNativeData">
          <pm:rowDef xmlns:pm="smNativeData" id="1580793637" r="69" hidden="0" collapsedDB="1" collapsedOL="0"/>
        </ext>
      </extLst>
    </row>
    <row r="70" spans="1:16" hidden="1">
      <c r="A70" s="5" t="s">
        <v>2</v>
      </c>
      <c r="B70" s="4" t="s">
        <v>157</v>
      </c>
      <c r="C70" s="4" t="s">
        <v>158</v>
      </c>
      <c r="D70" s="6">
        <f>SUMIF("CSAT Responses_Mar'2019"!C:C,Details!C70,"CSAT Responses_Mar'2019"!Q:Q)</f>
        <v>2</v>
      </c>
      <c r="E70" s="6">
        <f>SUMIF("CSAT Responses_Mar'2019"!C:C,Details!C70,"CSAT Responses_Mar'2019"!S:S)</f>
        <v>2</v>
      </c>
      <c r="F70" s="6">
        <f>SUMIF("CSAT Responses_Mar'2019"!C:C,Details!C70,"CSAT Responses_Mar'2019"!T:T)</f>
        <v>2</v>
      </c>
      <c r="G70" s="6">
        <f>SUMIF("CSAT Responses_Mar'2019"!C:C,Details!C70,"CSAT Responses_Mar'2019"!V:V)</f>
        <v>2</v>
      </c>
      <c r="H70" s="6">
        <f>VLOOKUP(C70,"CSAT Responses_Mar'2019"!C:X,21,)</f>
        <v>2</v>
      </c>
      <c r="I70" s="8">
        <f>VLOOKUP(C70,"CSAT Responses_Mar'2019"!C:X,22,)</f>
        <v>2</v>
      </c>
      <c r="J70" s="9">
        <f>IFERROR(F70/E70,"")</f>
        <v>1</v>
      </c>
      <c r="K70" s="9">
        <f>IFERROR(G70/F70,"")</f>
        <v>1</v>
      </c>
      <c r="L70" s="9">
        <f>IF(I70="NA","NA",IFERROR(I70/H70,""))</f>
        <v>1</v>
      </c>
      <c r="M70" s="8">
        <f>VLOOKUP(C70,"CSAT Responses_Mar'2019"!C:AA,25,0)</f>
        <v>3.5</v>
      </c>
      <c r="N70" s="8">
        <f>IFERROR(M70*F70,"")</f>
        <v>7</v>
      </c>
      <c r="O70" s="8">
        <f>IFERROR(M70*G70,"")</f>
        <v>7</v>
      </c>
      <c r="P70" s="9">
        <f>IFERROR(O70/N70,"")</f>
        <v>1</v>
      </c>
      <extLst>
        <ext uri="smNativeData">
          <pm:rowDef xmlns:pm="smNativeData" id="1580793637" r="70" hidden="0" collapsedDB="1" collapsedOL="0"/>
        </ext>
      </extLst>
    </row>
    <row r="71" spans="1:16" hidden="1">
      <c r="A71" s="5" t="s">
        <v>2</v>
      </c>
      <c r="B71" s="4" t="s">
        <v>157</v>
      </c>
      <c r="C71" s="4" t="s">
        <v>159</v>
      </c>
      <c r="D71" s="6">
        <f>SUMIF("CSAT Responses_Mar'2019"!C:C,Details!C71,"CSAT Responses_Mar'2019"!Q:Q)</f>
        <v>2</v>
      </c>
      <c r="E71" s="6">
        <f>SUMIF("CSAT Responses_Mar'2019"!C:C,Details!C71,"CSAT Responses_Mar'2019"!S:S)</f>
        <v>2</v>
      </c>
      <c r="F71" s="6">
        <f>SUMIF("CSAT Responses_Mar'2019"!C:C,Details!C71,"CSAT Responses_Mar'2019"!T:T)</f>
        <v>2</v>
      </c>
      <c r="G71" s="6">
        <f>SUMIF("CSAT Responses_Mar'2019"!C:C,Details!C71,"CSAT Responses_Mar'2019"!V:V)</f>
        <v>2</v>
      </c>
      <c r="H71" s="6">
        <f>VLOOKUP(C71,"CSAT Responses_Mar'2019"!C:X,21,)</f>
        <v>2</v>
      </c>
      <c r="I71" s="8">
        <f>VLOOKUP(C71,"CSAT Responses_Mar'2019"!C:X,22,)</f>
        <v>2</v>
      </c>
      <c r="J71" s="9">
        <f>IFERROR(F71/E71,"")</f>
        <v>1</v>
      </c>
      <c r="K71" s="9">
        <f>IFERROR(G71/F71,"")</f>
        <v>1</v>
      </c>
      <c r="L71" s="9">
        <f>IF(I71="NA","NA",IFERROR(I71/H71,""))</f>
        <v>1</v>
      </c>
      <c r="M71" s="8">
        <f>VLOOKUP(C71,"CSAT Responses_Mar'2019"!C:AA,25,0)</f>
        <v>3.5</v>
      </c>
      <c r="N71" s="8">
        <f>IFERROR(M71*F71,"")</f>
        <v>7</v>
      </c>
      <c r="O71" s="8">
        <f>IFERROR(M71*G71,"")</f>
        <v>7</v>
      </c>
      <c r="P71" s="9">
        <f>IFERROR(O71/N71,"")</f>
        <v>1</v>
      </c>
      <extLst>
        <ext uri="smNativeData">
          <pm:rowDef xmlns:pm="smNativeData" id="1580793637" r="71" hidden="0" collapsedDB="1" collapsedOL="0"/>
        </ext>
      </extLst>
    </row>
    <row r="72" spans="1:16" hidden="1">
      <c r="A72" s="5" t="s">
        <v>2</v>
      </c>
      <c r="B72" s="4" t="s">
        <v>160</v>
      </c>
      <c r="C72" s="4" t="s">
        <v>161</v>
      </c>
      <c r="D72" s="6">
        <f>SUMIF("CSAT Responses_Mar'2019"!C:C,Details!C72,"CSAT Responses_Mar'2019"!Q:Q)</f>
        <v>2</v>
      </c>
      <c r="E72" s="6">
        <f>SUMIF("CSAT Responses_Mar'2019"!C:C,Details!C72,"CSAT Responses_Mar'2019"!S:S)</f>
        <v>2</v>
      </c>
      <c r="F72" s="6">
        <f>SUMIF("CSAT Responses_Mar'2019"!C:C,Details!C72,"CSAT Responses_Mar'2019"!T:T)</f>
        <v>2</v>
      </c>
      <c r="G72" s="6">
        <f>SUMIF("CSAT Responses_Mar'2019"!C:C,Details!C72,"CSAT Responses_Mar'2019"!V:V)</f>
        <v>2</v>
      </c>
      <c r="H72" s="6">
        <f>VLOOKUP(C72,"CSAT Responses_Mar'2019"!C:X,21,)</f>
        <v>2</v>
      </c>
      <c r="I72" s="8">
        <f>VLOOKUP(C72,"CSAT Responses_Mar'2019"!C:X,22,)</f>
        <v>2</v>
      </c>
      <c r="J72" s="9">
        <f>IFERROR(F72/E72,"")</f>
        <v>1</v>
      </c>
      <c r="K72" s="9">
        <f>IFERROR(G72/F72,"")</f>
        <v>1</v>
      </c>
      <c r="L72" s="9">
        <f>IF(I72="NA","NA",IFERROR(I72/H72,""))</f>
        <v>1</v>
      </c>
      <c r="M72" s="8">
        <f>VLOOKUP(C72,"CSAT Responses_Mar'2019"!C:AA,25,0)</f>
        <v>2</v>
      </c>
      <c r="N72" s="8">
        <f>IFERROR(M72*F72,"")</f>
        <v>4</v>
      </c>
      <c r="O72" s="8">
        <f>IFERROR(M72*G72,"")</f>
        <v>4</v>
      </c>
      <c r="P72" s="9">
        <f>IFERROR(O72/N72,"")</f>
        <v>1</v>
      </c>
      <extLst>
        <ext uri="smNativeData">
          <pm:rowDef xmlns:pm="smNativeData" id="1580793637" r="72" hidden="0" collapsedDB="1" collapsedOL="0"/>
        </ext>
      </extLst>
    </row>
    <row r="73" spans="1:16" hidden="1">
      <c r="A73" s="5" t="s">
        <v>2</v>
      </c>
      <c r="B73" s="4" t="s">
        <v>162</v>
      </c>
      <c r="C73" s="4" t="s">
        <v>163</v>
      </c>
      <c r="D73" s="6">
        <f>SUMIF("CSAT Responses_Mar'2019"!C:C,Details!C73,"CSAT Responses_Mar'2019"!Q:Q)</f>
        <v>1</v>
      </c>
      <c r="E73" s="6">
        <f>SUMIF("CSAT Responses_Mar'2019"!C:C,Details!C73,"CSAT Responses_Mar'2019"!S:S)</f>
        <v>1</v>
      </c>
      <c r="F73" s="6">
        <f>SUMIF("CSAT Responses_Mar'2019"!C:C,Details!C73,"CSAT Responses_Mar'2019"!T:T)</f>
        <v>1</v>
      </c>
      <c r="G73" s="6">
        <f>SUMIF("CSAT Responses_Mar'2019"!C:C,Details!C73,"CSAT Responses_Mar'2019"!V:V)</f>
        <v>1</v>
      </c>
      <c r="H73" s="6">
        <f>VLOOKUP(C73,"CSAT Responses_Mar'2019"!C:X,21,)</f>
        <v>0</v>
      </c>
      <c r="I73" s="8">
        <f>VLOOKUP(C73,"CSAT Responses_Mar'2019"!C:X,22,)</f>
        <v>0</v>
      </c>
      <c r="J73" s="9">
        <f>IFERROR(F73/E73,"")</f>
        <v>1</v>
      </c>
      <c r="K73" s="9">
        <f>IFERROR(G73/F73,"")</f>
        <v>1</v>
      </c>
      <c r="L73" s="9" t="str">
        <f>IF(I73="NA","NA",IFERROR(I73/H73,""))</f>
        <v/>
      </c>
      <c r="M73" s="8">
        <f>VLOOKUP(C73,"CSAT Responses_Mar'2019"!C:AA,25,0)</f>
        <v>3.5</v>
      </c>
      <c r="N73" s="8">
        <f>IFERROR(M73*F73,"")</f>
        <v>3.5</v>
      </c>
      <c r="O73" s="8">
        <f>IFERROR(M73*G73,"")</f>
        <v>3.5</v>
      </c>
      <c r="P73" s="9">
        <f>IFERROR(O73/N73,"")</f>
        <v>1</v>
      </c>
      <extLst>
        <ext uri="smNativeData">
          <pm:rowDef xmlns:pm="smNativeData" id="1580793637" r="73" hidden="0" collapsedDB="1" collapsedOL="0"/>
        </ext>
      </extLst>
    </row>
    <row r="74" spans="1:16" hidden="1">
      <c r="A74" s="5" t="s">
        <v>2</v>
      </c>
      <c r="B74" s="4" t="s">
        <v>162</v>
      </c>
      <c r="C74" s="4" t="s">
        <v>164</v>
      </c>
      <c r="D74" s="6">
        <f>SUMIF("CSAT Responses_Mar'2019"!C:C,Details!C74,"CSAT Responses_Mar'2019"!Q:Q)</f>
        <v>1</v>
      </c>
      <c r="E74" s="6">
        <f>SUMIF("CSAT Responses_Mar'2019"!C:C,Details!C74,"CSAT Responses_Mar'2019"!S:S)</f>
        <v>1</v>
      </c>
      <c r="F74" s="6">
        <f>SUMIF("CSAT Responses_Mar'2019"!C:C,Details!C74,"CSAT Responses_Mar'2019"!T:T)</f>
        <v>1</v>
      </c>
      <c r="G74" s="6">
        <f>SUMIF("CSAT Responses_Mar'2019"!C:C,Details!C74,"CSAT Responses_Mar'2019"!V:V)</f>
        <v>1</v>
      </c>
      <c r="H74" s="6">
        <f>VLOOKUP(C74,"CSAT Responses_Mar'2019"!C:X,21,)</f>
        <v>0</v>
      </c>
      <c r="I74" s="8">
        <f>VLOOKUP(C74,"CSAT Responses_Mar'2019"!C:X,22,)</f>
        <v>0</v>
      </c>
      <c r="J74" s="9">
        <f>IFERROR(F74/E74,"")</f>
        <v>1</v>
      </c>
      <c r="K74" s="9">
        <f>IFERROR(G74/F74,"")</f>
        <v>1</v>
      </c>
      <c r="L74" s="9" t="str">
        <f>IF(I74="NA","NA",IFERROR(I74/H74,""))</f>
        <v/>
      </c>
      <c r="M74" s="8">
        <f>VLOOKUP(C74,"CSAT Responses_Mar'2019"!C:AA,25,0)</f>
        <v>3.5</v>
      </c>
      <c r="N74" s="8">
        <f>IFERROR(M74*F74,"")</f>
        <v>3.5</v>
      </c>
      <c r="O74" s="8">
        <f>IFERROR(M74*G74,"")</f>
        <v>3.5</v>
      </c>
      <c r="P74" s="9">
        <f>IFERROR(O74/N74,"")</f>
        <v>1</v>
      </c>
      <extLst>
        <ext uri="smNativeData">
          <pm:rowDef xmlns:pm="smNativeData" id="1580793637" r="74" hidden="0" collapsedDB="1" collapsedOL="0"/>
        </ext>
      </extLst>
    </row>
    <row r="75" spans="1:16" hidden="1">
      <c r="A75" s="5" t="s">
        <v>2</v>
      </c>
      <c r="B75" s="4" t="s">
        <v>165</v>
      </c>
      <c r="C75" s="4" t="s">
        <v>166</v>
      </c>
      <c r="D75" s="6">
        <f>SUMIF("CSAT Responses_Mar'2019"!C:C,Details!C75,"CSAT Responses_Mar'2019"!Q:Q)</f>
        <v>1</v>
      </c>
      <c r="E75" s="6">
        <f>SUMIF("CSAT Responses_Mar'2019"!C:C,Details!C75,"CSAT Responses_Mar'2019"!S:S)</f>
        <v>1</v>
      </c>
      <c r="F75" s="6">
        <f>SUMIF("CSAT Responses_Mar'2019"!C:C,Details!C75,"CSAT Responses_Mar'2019"!T:T)</f>
        <v>1</v>
      </c>
      <c r="G75" s="6">
        <f>SUMIF("CSAT Responses_Mar'2019"!C:C,Details!C75,"CSAT Responses_Mar'2019"!V:V)</f>
        <v>1</v>
      </c>
      <c r="H75" s="6">
        <f>VLOOKUP(C75,"CSAT Responses_Mar'2019"!C:X,21,)</f>
        <v>1</v>
      </c>
      <c r="I75" s="8">
        <f>VLOOKUP(C75,"CSAT Responses_Mar'2019"!C:X,22,)</f>
        <v>1</v>
      </c>
      <c r="J75" s="9">
        <f>IFERROR(F75/E75,"")</f>
        <v>1</v>
      </c>
      <c r="K75" s="9">
        <f>IFERROR(G75/F75,"")</f>
        <v>1</v>
      </c>
      <c r="L75" s="9">
        <f>IF(I75="NA","NA",IFERROR(I75/H75,""))</f>
        <v>1</v>
      </c>
      <c r="M75" s="8">
        <f>VLOOKUP(C75,"CSAT Responses_Mar'2019"!C:AA,25,0)</f>
        <v>3.5</v>
      </c>
      <c r="N75" s="8">
        <f>IFERROR(M75*F75,"")</f>
        <v>3.5</v>
      </c>
      <c r="O75" s="8">
        <f>IFERROR(M75*G75,"")</f>
        <v>3.5</v>
      </c>
      <c r="P75" s="9">
        <f>IFERROR(O75/N75,"")</f>
        <v>1</v>
      </c>
      <extLst>
        <ext uri="smNativeData">
          <pm:rowDef xmlns:pm="smNativeData" id="1580793637" r="75" hidden="0" collapsedDB="1" collapsedOL="0"/>
        </ext>
      </extLst>
    </row>
    <row r="76" spans="1:16" hidden="1">
      <c r="A76" s="5" t="s">
        <v>2</v>
      </c>
      <c r="B76" s="4" t="s">
        <v>167</v>
      </c>
      <c r="C76" s="4" t="s">
        <v>168</v>
      </c>
      <c r="D76" s="6">
        <f>SUMIF("CSAT Responses_Mar'2019"!C:C,Details!C76,"CSAT Responses_Mar'2019"!Q:Q)</f>
        <v>1</v>
      </c>
      <c r="E76" s="6">
        <f>SUMIF("CSAT Responses_Mar'2019"!C:C,Details!C76,"CSAT Responses_Mar'2019"!S:S)</f>
        <v>1</v>
      </c>
      <c r="F76" s="6">
        <f>SUMIF("CSAT Responses_Mar'2019"!C:C,Details!C76,"CSAT Responses_Mar'2019"!T:T)</f>
        <v>1</v>
      </c>
      <c r="G76" s="6">
        <f>SUMIF("CSAT Responses_Mar'2019"!C:C,Details!C76,"CSAT Responses_Mar'2019"!V:V)</f>
        <v>1</v>
      </c>
      <c r="H76" s="6">
        <f>VLOOKUP(C76,"CSAT Responses_Mar'2019"!C:X,21,)</f>
        <v>1</v>
      </c>
      <c r="I76" s="8">
        <f>VLOOKUP(C76,"CSAT Responses_Mar'2019"!C:X,22,)</f>
        <v>1</v>
      </c>
      <c r="J76" s="9">
        <f>IFERROR(F76/E76,"")</f>
        <v>1</v>
      </c>
      <c r="K76" s="9">
        <f>IFERROR(G76/F76,"")</f>
        <v>1</v>
      </c>
      <c r="L76" s="9">
        <f>IF(I76="NA","NA",IFERROR(I76/H76,""))</f>
        <v>1</v>
      </c>
      <c r="M76" s="8">
        <f>VLOOKUP(C76,"CSAT Responses_Mar'2019"!C:AA,25,0)</f>
        <v>3.5</v>
      </c>
      <c r="N76" s="8">
        <f>IFERROR(M76*F76,"")</f>
        <v>3.5</v>
      </c>
      <c r="O76" s="8">
        <f>IFERROR(M76*G76,"")</f>
        <v>3.5</v>
      </c>
      <c r="P76" s="9">
        <f>IFERROR(O76/N76,"")</f>
        <v>1</v>
      </c>
      <extLst>
        <ext uri="smNativeData">
          <pm:rowDef xmlns:pm="smNativeData" id="1580793637" r="76" hidden="0" collapsedDB="1" collapsedOL="0"/>
        </ext>
      </extLst>
    </row>
    <row r="77" spans="1:16" hidden="1">
      <c r="A77" s="5" t="s">
        <v>1</v>
      </c>
      <c r="B77" s="4" t="s">
        <v>169</v>
      </c>
      <c r="C77" s="4" t="s">
        <v>170</v>
      </c>
      <c r="D77" s="6">
        <f>SUMIF("CSAT Responses_Mar'2019"!C:C,Details!C77,"CSAT Responses_Mar'2019"!Q:Q)</f>
        <v>2</v>
      </c>
      <c r="E77" s="6">
        <f>SUMIF("CSAT Responses_Mar'2019"!C:C,Details!C77,"CSAT Responses_Mar'2019"!S:S)</f>
        <v>2</v>
      </c>
      <c r="F77" s="6">
        <f>SUMIF("CSAT Responses_Mar'2019"!C:C,Details!C77,"CSAT Responses_Mar'2019"!T:T)</f>
        <v>2</v>
      </c>
      <c r="G77" s="6">
        <f>SUMIF("CSAT Responses_Mar'2019"!C:C,Details!C77,"CSAT Responses_Mar'2019"!V:V)</f>
        <v>2</v>
      </c>
      <c r="H77" s="6">
        <f>VLOOKUP(C77,"CSAT Responses_Mar'2019"!C:X,21,)</f>
        <v>0</v>
      </c>
      <c r="I77" s="8">
        <f>VLOOKUP(C77,"CSAT Responses_Mar'2019"!C:X,22,)</f>
        <v>0</v>
      </c>
      <c r="J77" s="9">
        <f>IFERROR(F77/E77,"")</f>
        <v>1</v>
      </c>
      <c r="K77" s="9">
        <f>IFERROR(G77/F77,"")</f>
        <v>1</v>
      </c>
      <c r="L77" s="9" t="str">
        <f>IF(I77="NA","NA",IFERROR(I77/H77,""))</f>
        <v/>
      </c>
      <c r="M77" s="8">
        <f>VLOOKUP(C77,"CSAT Responses_Mar'2019"!C:AA,25,0)</f>
        <v>2</v>
      </c>
      <c r="N77" s="8">
        <f>IFERROR(M77*F77,"")</f>
        <v>4</v>
      </c>
      <c r="O77" s="8">
        <f>IFERROR(M77*G77,"")</f>
        <v>4</v>
      </c>
      <c r="P77" s="9">
        <f>IFERROR(O77/N77,"")</f>
        <v>1</v>
      </c>
      <extLst>
        <ext uri="smNativeData">
          <pm:rowDef xmlns:pm="smNativeData" id="1580793637" r="77" hidden="0" collapsedDB="1" collapsedOL="0"/>
        </ext>
      </extLst>
    </row>
    <row r="78" spans="1:16" hidden="1">
      <c r="A78" s="5" t="s">
        <v>2</v>
      </c>
      <c r="B78" s="4" t="s">
        <v>171</v>
      </c>
      <c r="C78" s="4" t="s">
        <v>172</v>
      </c>
      <c r="D78" s="6">
        <f>SUMIF("CSAT Responses_Mar'2019"!C:C,Details!C78,"CSAT Responses_Mar'2019"!Q:Q)</f>
        <v>1</v>
      </c>
      <c r="E78" s="6">
        <f>SUMIF("CSAT Responses_Mar'2019"!C:C,Details!C78,"CSAT Responses_Mar'2019"!S:S)</f>
        <v>1</v>
      </c>
      <c r="F78" s="6">
        <f>SUMIF("CSAT Responses_Mar'2019"!C:C,Details!C78,"CSAT Responses_Mar'2019"!T:T)</f>
        <v>1</v>
      </c>
      <c r="G78" s="6">
        <f>SUMIF("CSAT Responses_Mar'2019"!C:C,Details!C78,"CSAT Responses_Mar'2019"!V:V)</f>
        <v>1</v>
      </c>
      <c r="H78" s="6">
        <f>VLOOKUP(C78,"CSAT Responses_Mar'2019"!C:X,21,)</f>
        <v>1</v>
      </c>
      <c r="I78" s="8">
        <f>VLOOKUP(C78,"CSAT Responses_Mar'2019"!C:X,22,)</f>
        <v>1</v>
      </c>
      <c r="J78" s="9">
        <f>IFERROR(F78/E78,"")</f>
        <v>1</v>
      </c>
      <c r="K78" s="9">
        <f>IFERROR(G78/F78,"")</f>
        <v>1</v>
      </c>
      <c r="L78" s="9">
        <f>IF(I78="NA","NA",IFERROR(I78/H78,""))</f>
        <v>1</v>
      </c>
      <c r="M78" s="8">
        <f>VLOOKUP(C78,"CSAT Responses_Mar'2019"!C:AA,25,0)</f>
        <v>2</v>
      </c>
      <c r="N78" s="8">
        <f>IFERROR(M78*F78,"")</f>
        <v>2</v>
      </c>
      <c r="O78" s="8">
        <f>IFERROR(M78*G78,"")</f>
        <v>2</v>
      </c>
      <c r="P78" s="9">
        <f>IFERROR(O78/N78,"")</f>
        <v>1</v>
      </c>
      <extLst>
        <ext uri="smNativeData">
          <pm:rowDef xmlns:pm="smNativeData" id="1580793637" r="78" hidden="0" collapsedDB="1" collapsedOL="0"/>
        </ext>
      </extLst>
    </row>
    <row r="79" spans="1:16">
      <c r="A79" s="5" t="s">
        <v>97</v>
      </c>
      <c r="B79" s="4" t="s">
        <v>173</v>
      </c>
      <c r="C79" s="4" t="s">
        <v>174</v>
      </c>
      <c r="D79" s="6">
        <f>SUMIF("CSAT Responses_Mar'2019"!C:C,Details!C79,"CSAT Responses_Mar'2019"!Q:Q)</f>
        <v>1</v>
      </c>
      <c r="E79" s="6">
        <f>SUMIF("CSAT Responses_Mar'2019"!C:C,Details!C79,"CSAT Responses_Mar'2019"!S:S)</f>
        <v>1</v>
      </c>
      <c r="F79" s="6">
        <f>SUMIF("CSAT Responses_Mar'2019"!C:C,Details!C79,"CSAT Responses_Mar'2019"!T:T)</f>
        <v>1</v>
      </c>
      <c r="G79" s="6">
        <f>SUMIF("CSAT Responses_Mar'2019"!C:C,Details!C79,"CSAT Responses_Mar'2019"!V:V)</f>
        <v>1</v>
      </c>
      <c r="H79" s="6">
        <f>VLOOKUP(C79,"CSAT Responses_Mar'2019"!C:X,21,)</f>
        <v>1</v>
      </c>
      <c r="I79" s="8">
        <f>VLOOKUP(C79,"CSAT Responses_Mar'2019"!C:X,22,)</f>
        <v>1</v>
      </c>
      <c r="J79" s="9">
        <f>IFERROR(F79/E79,"")</f>
        <v>1</v>
      </c>
      <c r="K79" s="9">
        <f>IFERROR(G79/F79,"")</f>
        <v>1</v>
      </c>
      <c r="L79" s="9">
        <f>IF(I79="NA","NA",IFERROR(I79/H79,""))</f>
        <v>1</v>
      </c>
      <c r="M79" s="8">
        <f>VLOOKUP(C79,"CSAT Responses_Mar'2019"!C:AA,25,0)</f>
        <v>4</v>
      </c>
      <c r="N79" s="8">
        <f>IFERROR(M79*F79,"")</f>
        <v>4</v>
      </c>
      <c r="O79" s="8">
        <f>IFERROR(M79*G79,"")</f>
        <v>4</v>
      </c>
      <c r="P79" s="9">
        <f>IFERROR(O79/N79,"")</f>
        <v>1</v>
      </c>
    </row>
    <row r="80" spans="1:16">
      <c r="A80" s="5" t="s">
        <v>97</v>
      </c>
      <c r="B80" s="4" t="s">
        <v>173</v>
      </c>
      <c r="C80" s="4" t="s">
        <v>175</v>
      </c>
      <c r="D80" s="6">
        <f>SUMIF("CSAT Responses_Mar'2019"!C:C,Details!C80,"CSAT Responses_Mar'2019"!Q:Q)</f>
        <v>1</v>
      </c>
      <c r="E80" s="6">
        <f>SUMIF("CSAT Responses_Mar'2019"!C:C,Details!C80,"CSAT Responses_Mar'2019"!S:S)</f>
        <v>0</v>
      </c>
      <c r="F80" s="6">
        <f>SUMIF("CSAT Responses_Mar'2019"!C:C,Details!C80,"CSAT Responses_Mar'2019"!T:T)</f>
        <v>0</v>
      </c>
      <c r="G80" s="6">
        <f>SUMIF("CSAT Responses_Mar'2019"!C:C,Details!C80,"CSAT Responses_Mar'2019"!V:V)</f>
        <v>0</v>
      </c>
      <c r="H80" s="6">
        <f>VLOOKUP(C80,"CSAT Responses_Mar'2019"!C:X,21,)</f>
        <v>0</v>
      </c>
      <c r="I80" s="8">
        <f>VLOOKUP(C80,"CSAT Responses_Mar'2019"!C:X,22,)</f>
        <v>0</v>
      </c>
      <c r="J80" s="9" t="str">
        <f>IFERROR(F80/E80,"")</f>
        <v/>
      </c>
      <c r="K80" s="9" t="str">
        <f>IFERROR(G80/F80,"")</f>
        <v/>
      </c>
      <c r="L80" s="9" t="str">
        <f>IF(I80="NA","NA",IFERROR(I80/H80,""))</f>
        <v/>
      </c>
      <c r="M80" s="8">
        <f>VLOOKUP(C80,"CSAT Responses_Mar'2019"!C:AA,25,0)</f>
        <v>4</v>
      </c>
      <c r="N80" s="8">
        <f>IFERROR(M80*F80,"")</f>
        <v>0</v>
      </c>
      <c r="O80" s="8">
        <f>IFERROR(M80*G80,"")</f>
        <v>0</v>
      </c>
      <c r="P80" s="9" t="str">
        <f>IFERROR(O80/N80,"")</f>
        <v/>
      </c>
    </row>
    <row r="81" spans="1:16">
      <c r="A81" s="61"/>
      <c r="B81" s="62"/>
      <c r="C81" s="62"/>
      <c r="D81" s="63"/>
      <c r="E81" s="63"/>
      <c r="F81" s="63"/>
      <c r="G81" s="63"/>
      <c r="H81" s="63"/>
      <c r="I81" s="64"/>
      <c r="J81" s="65"/>
      <c r="K81" s="65"/>
      <c r="L81" s="65"/>
      <c r="M81" s="64"/>
      <c r="N81" s="64"/>
      <c r="O81" s="64"/>
      <c r="P81" s="65"/>
    </row>
    <row r="83" spans="4:15">
      <c r="D83" s="53">
        <f>SUM(D3:D80)</f>
        <v>94</v>
      </c>
      <c r="E83" s="53">
        <f>SUM(E3:E80)</f>
        <v>90</v>
      </c>
      <c r="F83" s="53">
        <f>SUM(F3:F80)</f>
        <v>75</v>
      </c>
      <c r="G83" s="53">
        <f>SUM(G3:G80)</f>
        <v>73</v>
      </c>
      <c r="H83" s="53">
        <f>SUM(H3:H80)</f>
        <v>57</v>
      </c>
      <c r="I83" s="53">
        <f>SUM(I3:I80)</f>
        <v>46</v>
      </c>
      <c r="J83" s="98">
        <f>SUM(J3:J80)</f>
        <v>60.5</v>
      </c>
      <c r="M83" s="53"/>
      <c r="N83" s="53">
        <f>SUM(N3:N80)</f>
        <v>363</v>
      </c>
      <c r="O83" s="95">
        <f>SUM(O3:O80)</f>
        <v>351</v>
      </c>
    </row>
  </sheetData>
  <autoFilter ref="A2:P80">
    <filterColumn colId="0">
      <filters>
        <filter val="Provider"/>
      </filters>
    </filterColumn>
  </autoFilter>
  <mergeCells count="1">
    <mergeCell ref="A1:F1"/>
  </mergeCells>
  <printOptions>
    <extLst>
      <ext uri="smNativeData">
        <pm:pageFlags xmlns:pm="smNativeData" id="158079363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580793637" l="56" r="56" t="56" b="56" borderId="0" fillId="0" vertical="0"/>
        <pm:footer xmlns:pm="smNativeData" id="1580793637" l="56" r="56" t="56" b="56" borderId="0" fillId="0" vertical="2"/>
      </ext>
    </extLst>
  </headerFooter>
  <extLst>
    <ext uri="smNativeData">
      <pm:sheetPrefs xmlns:pm="smNativeData" day="1580793637"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E61"/>
  <sheetViews>
    <sheetView showGridLines="0" view="normal" workbookViewId="0">
      <selection activeCell="B56" sqref="B56:B61"/>
    </sheetView>
  </sheetViews>
  <sheetFormatPr baseColWidth="31" defaultColWidth="32.267857" defaultRowHeight="15.40"/>
  <cols>
    <col min="1" max="1" width="27.544643" customWidth="1" style="19"/>
    <col min="2" max="2" width="8.723214" customWidth="1" style="19"/>
    <col min="3" max="3" width="2.455357" customWidth="1" style="19"/>
    <col min="4" max="4" width="27.544643" customWidth="1" style="19"/>
    <col min="5" max="5" width="9.544643" customWidth="1" style="19"/>
    <col min="6" max="16384" width="32.267857" style="19"/>
  </cols>
  <sheetData>
    <row r="1" spans="1:5">
      <c r="A1" s="99" t="s">
        <v>0</v>
      </c>
      <c r="B1" s="99"/>
      <c r="C1" s="99"/>
      <c r="D1" s="99"/>
      <c r="E1" s="99"/>
    </row>
    <row r="2" spans="1:5">
      <c r="A2" s="104" t="s">
        <v>176</v>
      </c>
      <c r="B2" s="104"/>
      <c r="D2" s="104" t="s">
        <v>177</v>
      </c>
      <c r="E2" s="104"/>
    </row>
    <row r="3" spans="1:5">
      <c r="A3" s="45" t="s">
        <v>4</v>
      </c>
      <c r="B3" s="10" t="s">
        <v>5</v>
      </c>
      <c r="D3" s="45" t="s">
        <v>4</v>
      </c>
      <c r="E3" s="10" t="s">
        <v>5</v>
      </c>
    </row>
    <row r="4" spans="1:5">
      <c r="A4" s="46" t="s">
        <v>6</v>
      </c>
      <c r="B4" s="34">
        <f>B10/B9</f>
        <v>0.948717948717949078</v>
      </c>
      <c r="D4" s="46" t="s">
        <v>6</v>
      </c>
      <c r="E4" s="34">
        <f>E10/E9</f>
        <v>0.95744680851063908</v>
      </c>
    </row>
    <row r="5" spans="1:5">
      <c r="A5" s="46" t="s">
        <v>7</v>
      </c>
      <c r="B5" s="34">
        <f>B11/B9</f>
        <v>0.782051282051282026</v>
      </c>
      <c r="D5" s="46" t="s">
        <v>7</v>
      </c>
      <c r="E5" s="34">
        <f>E11/E9</f>
        <v>0.797872340425532034</v>
      </c>
    </row>
    <row r="6" spans="1:5">
      <c r="A6" s="16" t="s">
        <v>8</v>
      </c>
      <c r="B6" s="35">
        <f>B13/B11</f>
        <v>0.967213114754098058</v>
      </c>
      <c r="D6" s="16" t="s">
        <v>8</v>
      </c>
      <c r="E6" s="35">
        <f>E13/E11</f>
        <v>0.973333333333333073</v>
      </c>
    </row>
    <row r="7" spans="1:5">
      <c r="A7" s="17" t="s">
        <v>9</v>
      </c>
      <c r="B7" s="36">
        <f>B14/B12</f>
        <v>0.787234042553191937</v>
      </c>
      <c r="D7" s="17" t="s">
        <v>9</v>
      </c>
      <c r="E7" s="36">
        <f>E14/E12</f>
        <v>0.807017543859648967</v>
      </c>
    </row>
    <row r="8" spans="1:5">
      <c r="A8" s="13"/>
      <c r="B8" s="13"/>
      <c r="D8" s="13"/>
      <c r="E8" s="13"/>
    </row>
    <row r="9" spans="1:5">
      <c r="A9" s="47" t="s">
        <v>17</v>
      </c>
      <c r="B9" s="33">
        <f>'Executive Summary2-Projectwise'!C8</f>
        <v>78</v>
      </c>
      <c r="D9" s="47" t="s">
        <v>11</v>
      </c>
      <c r="E9" s="33">
        <f>'Executive Summary1-Responsewise'!C8</f>
        <v>94</v>
      </c>
    </row>
    <row r="10" spans="1:5">
      <c r="A10" s="48" t="s">
        <v>12</v>
      </c>
      <c r="B10" s="33">
        <f>'Executive Summary2-Projectwise'!C9</f>
        <v>74</v>
      </c>
      <c r="D10" s="48" t="s">
        <v>12</v>
      </c>
      <c r="E10" s="33">
        <f>'Executive Summary1-Responsewise'!C9</f>
        <v>90</v>
      </c>
    </row>
    <row r="11" spans="1:5">
      <c r="A11" s="48" t="s">
        <v>13</v>
      </c>
      <c r="B11" s="33">
        <f>'Executive Summary2-Projectwise'!C10</f>
        <v>61</v>
      </c>
      <c r="D11" s="48" t="s">
        <v>13</v>
      </c>
      <c r="E11" s="33">
        <f>'Executive Summary1-Responsewise'!C10</f>
        <v>75</v>
      </c>
    </row>
    <row r="12" spans="1:5">
      <c r="A12" s="48" t="s">
        <v>14</v>
      </c>
      <c r="B12" s="33">
        <f>'Executive Summary2-Projectwise'!C11</f>
        <v>47</v>
      </c>
      <c r="D12" s="48" t="s">
        <v>14</v>
      </c>
      <c r="E12" s="33">
        <f>'Executive Summary1-Responsewise'!C11</f>
        <v>57</v>
      </c>
    </row>
    <row r="13" spans="1:5">
      <c r="A13" s="47" t="s">
        <v>15</v>
      </c>
      <c r="B13" s="33">
        <f>'Executive Summary2-Projectwise'!C12</f>
        <v>59</v>
      </c>
      <c r="D13" s="47" t="s">
        <v>15</v>
      </c>
      <c r="E13" s="33">
        <f>'Executive Summary1-Responsewise'!C12</f>
        <v>73</v>
      </c>
    </row>
    <row r="14" spans="1:5">
      <c r="A14" s="47" t="s">
        <v>16</v>
      </c>
      <c r="B14" s="33">
        <f>'Executive Summary2-Projectwise'!C13</f>
        <v>37</v>
      </c>
      <c r="D14" s="47" t="s">
        <v>16</v>
      </c>
      <c r="E14" s="33">
        <f>'Executive Summary1-Responsewise'!C13</f>
        <v>46</v>
      </c>
    </row>
    <row r="16" spans="1:5">
      <c r="A16" s="99" t="s">
        <v>1</v>
      </c>
      <c r="B16" s="99"/>
      <c r="C16" s="99"/>
      <c r="D16" s="99"/>
      <c r="E16" s="99"/>
    </row>
    <row r="17" spans="1:5" ht="19.50" customHeight="1">
      <c r="A17" s="104" t="s">
        <v>176</v>
      </c>
      <c r="B17" s="104"/>
      <c r="D17" s="104" t="s">
        <v>177</v>
      </c>
      <c r="E17" s="104"/>
    </row>
    <row r="18" spans="1:5">
      <c r="A18" s="45" t="s">
        <v>4</v>
      </c>
      <c r="B18" s="10" t="s">
        <v>5</v>
      </c>
      <c r="D18" s="45" t="s">
        <v>4</v>
      </c>
      <c r="E18" s="10" t="s">
        <v>5</v>
      </c>
    </row>
    <row r="19" spans="1:5">
      <c r="A19" s="46" t="s">
        <v>6</v>
      </c>
      <c r="B19" s="34">
        <f>B25/B24</f>
        <v>1</v>
      </c>
      <c r="D19" s="46" t="s">
        <v>6</v>
      </c>
      <c r="E19" s="34">
        <f>E25/E24</f>
        <v>1</v>
      </c>
    </row>
    <row r="20" spans="1:5">
      <c r="A20" s="46" t="s">
        <v>7</v>
      </c>
      <c r="B20" s="34">
        <f>B26/B24</f>
        <v>0.944444444444443931</v>
      </c>
      <c r="D20" s="46" t="s">
        <v>7</v>
      </c>
      <c r="E20" s="34">
        <f>E26/E24</f>
        <v>0.909090909090908994</v>
      </c>
    </row>
    <row r="21" spans="1:5">
      <c r="A21" s="16" t="s">
        <v>8</v>
      </c>
      <c r="B21" s="35">
        <f>IFERROR(B28/B26,"NA")</f>
        <v>1</v>
      </c>
      <c r="D21" s="16" t="s">
        <v>8</v>
      </c>
      <c r="E21" s="35">
        <f>IFERROR(E28/E26,"NA")</f>
        <v>1</v>
      </c>
    </row>
    <row r="22" spans="1:5">
      <c r="A22" s="17" t="s">
        <v>9</v>
      </c>
      <c r="B22" s="36">
        <f>IFERROR(B29/B27,"NA")</f>
        <v>0.909090909090908994</v>
      </c>
      <c r="D22" s="17" t="s">
        <v>9</v>
      </c>
      <c r="E22" s="36">
        <f>IFERROR(E29/E27,"NA")</f>
        <v>0.916666666666666963</v>
      </c>
    </row>
    <row r="23" spans="1:5">
      <c r="A23" s="13"/>
      <c r="B23" s="13"/>
      <c r="D23" s="13"/>
      <c r="E23" s="13"/>
    </row>
    <row r="24" spans="1:5">
      <c r="A24" s="47" t="s">
        <v>17</v>
      </c>
      <c r="B24" s="33">
        <f>'Executive Summary2-Projectwise'!F8</f>
        <v>18</v>
      </c>
      <c r="D24" s="47" t="s">
        <v>11</v>
      </c>
      <c r="E24" s="33">
        <f>'Executive Summary1-Responsewise'!G8</f>
        <v>22</v>
      </c>
    </row>
    <row r="25" spans="1:5">
      <c r="A25" s="48" t="s">
        <v>12</v>
      </c>
      <c r="B25" s="33">
        <f>'Executive Summary2-Projectwise'!F9</f>
        <v>18</v>
      </c>
      <c r="D25" s="48" t="s">
        <v>12</v>
      </c>
      <c r="E25" s="33">
        <f>'Executive Summary1-Responsewise'!G9</f>
        <v>22</v>
      </c>
    </row>
    <row r="26" spans="1:5">
      <c r="A26" s="48" t="s">
        <v>13</v>
      </c>
      <c r="B26" s="33">
        <f>'Executive Summary2-Projectwise'!F10</f>
        <v>17</v>
      </c>
      <c r="D26" s="48" t="s">
        <v>13</v>
      </c>
      <c r="E26" s="33">
        <f>'Executive Summary1-Responsewise'!G10</f>
        <v>20</v>
      </c>
    </row>
    <row r="27" spans="1:5">
      <c r="A27" s="48" t="s">
        <v>14</v>
      </c>
      <c r="B27" s="33">
        <f>'Executive Summary2-Projectwise'!F11</f>
        <v>11</v>
      </c>
      <c r="D27" s="48" t="s">
        <v>14</v>
      </c>
      <c r="E27" s="33">
        <f>'Executive Summary1-Responsewise'!G11</f>
        <v>12</v>
      </c>
    </row>
    <row r="28" spans="1:5">
      <c r="A28" s="47" t="s">
        <v>15</v>
      </c>
      <c r="B28" s="33">
        <f>'Executive Summary2-Projectwise'!F12</f>
        <v>17</v>
      </c>
      <c r="D28" s="47" t="s">
        <v>15</v>
      </c>
      <c r="E28" s="33">
        <f>'Executive Summary1-Responsewise'!G12</f>
        <v>20</v>
      </c>
    </row>
    <row r="29" spans="1:5">
      <c r="A29" s="47" t="s">
        <v>16</v>
      </c>
      <c r="B29" s="33">
        <f>'Executive Summary2-Projectwise'!F13</f>
        <v>10</v>
      </c>
      <c r="D29" s="47" t="s">
        <v>16</v>
      </c>
      <c r="E29" s="33">
        <f>'Executive Summary1-Responsewise'!G13</f>
        <v>11</v>
      </c>
    </row>
    <row r="32" spans="1:5">
      <c r="A32" s="99" t="s">
        <v>2</v>
      </c>
      <c r="B32" s="99"/>
      <c r="C32" s="99"/>
      <c r="D32" s="99"/>
      <c r="E32" s="99"/>
    </row>
    <row r="33" spans="1:5" ht="19.50" customHeight="1">
      <c r="A33" s="104" t="s">
        <v>176</v>
      </c>
      <c r="B33" s="104"/>
      <c r="D33" s="104" t="s">
        <v>177</v>
      </c>
      <c r="E33" s="104"/>
    </row>
    <row r="34" spans="1:5">
      <c r="A34" s="45" t="s">
        <v>4</v>
      </c>
      <c r="B34" s="10" t="s">
        <v>5</v>
      </c>
      <c r="D34" s="45" t="s">
        <v>4</v>
      </c>
      <c r="E34" s="10" t="s">
        <v>5</v>
      </c>
    </row>
    <row r="35" spans="1:5">
      <c r="A35" s="46" t="s">
        <v>6</v>
      </c>
      <c r="B35" s="34">
        <f>B41/B40</f>
        <v>1</v>
      </c>
      <c r="D35" s="46" t="s">
        <v>6</v>
      </c>
      <c r="E35" s="34">
        <f>E41/E40</f>
        <v>1</v>
      </c>
    </row>
    <row r="36" spans="1:5">
      <c r="A36" s="46" t="s">
        <v>7</v>
      </c>
      <c r="B36" s="34">
        <f>B42/B40</f>
        <v>0.781818181818182012</v>
      </c>
      <c r="D36" s="46" t="s">
        <v>7</v>
      </c>
      <c r="E36" s="34">
        <f>E42/E40</f>
        <v>0.805970149253731094</v>
      </c>
    </row>
    <row r="37" spans="1:5">
      <c r="A37" s="16" t="s">
        <v>8</v>
      </c>
      <c r="B37" s="35">
        <f>B44/B42</f>
        <v>0.976744186046511942</v>
      </c>
      <c r="D37" s="16" t="s">
        <v>8</v>
      </c>
      <c r="E37" s="35">
        <f>E44/E42</f>
        <v>0.962962962962962976</v>
      </c>
    </row>
    <row r="38" spans="1:5">
      <c r="A38" s="17" t="s">
        <v>9</v>
      </c>
      <c r="B38" s="36">
        <f>B45/B43</f>
        <v>0.742857142857142971</v>
      </c>
      <c r="D38" s="17" t="s">
        <v>9</v>
      </c>
      <c r="E38" s="36">
        <f>E45/E43</f>
        <v>0.772727272727273018</v>
      </c>
    </row>
    <row r="39" spans="1:5">
      <c r="A39" s="13"/>
      <c r="B39" s="13"/>
      <c r="D39" s="13"/>
      <c r="E39" s="13"/>
    </row>
    <row r="40" spans="1:5">
      <c r="A40" s="47" t="s">
        <v>17</v>
      </c>
      <c r="B40" s="33">
        <f>'Executive Summary2-Projectwise'!I8</f>
        <v>55</v>
      </c>
      <c r="D40" s="47" t="s">
        <v>11</v>
      </c>
      <c r="E40" s="33">
        <f>'Executive Summary1-Responsewise'!K8</f>
        <v>67</v>
      </c>
    </row>
    <row r="41" spans="1:5">
      <c r="A41" s="48" t="s">
        <v>12</v>
      </c>
      <c r="B41" s="33">
        <f>'Executive Summary2-Projectwise'!I9</f>
        <v>55</v>
      </c>
      <c r="D41" s="48" t="s">
        <v>12</v>
      </c>
      <c r="E41" s="33">
        <f>'Executive Summary1-Responsewise'!K9</f>
        <v>67</v>
      </c>
    </row>
    <row r="42" spans="1:5">
      <c r="A42" s="48" t="s">
        <v>13</v>
      </c>
      <c r="B42" s="33">
        <f>'Executive Summary2-Projectwise'!I10</f>
        <v>43</v>
      </c>
      <c r="D42" s="48" t="s">
        <v>13</v>
      </c>
      <c r="E42" s="33">
        <f>'Executive Summary1-Responsewise'!K10</f>
        <v>54</v>
      </c>
    </row>
    <row r="43" spans="1:5">
      <c r="A43" s="48" t="s">
        <v>14</v>
      </c>
      <c r="B43" s="33">
        <f>'Executive Summary2-Projectwise'!I11</f>
        <v>35</v>
      </c>
      <c r="D43" s="48" t="s">
        <v>14</v>
      </c>
      <c r="E43" s="33">
        <f>'Executive Summary1-Responsewise'!K11</f>
        <v>44</v>
      </c>
    </row>
    <row r="44" spans="1:5">
      <c r="A44" s="47" t="s">
        <v>15</v>
      </c>
      <c r="B44" s="33">
        <f>'Executive Summary2-Projectwise'!I12</f>
        <v>42</v>
      </c>
      <c r="D44" s="47" t="s">
        <v>15</v>
      </c>
      <c r="E44" s="33">
        <f>'Executive Summary1-Responsewise'!K12</f>
        <v>52</v>
      </c>
    </row>
    <row r="45" spans="1:5">
      <c r="A45" s="47" t="s">
        <v>16</v>
      </c>
      <c r="B45" s="33">
        <f>'Executive Summary2-Projectwise'!I13</f>
        <v>26</v>
      </c>
      <c r="D45" s="47" t="s">
        <v>16</v>
      </c>
      <c r="E45" s="33">
        <f>'Executive Summary1-Responsewise'!K13</f>
        <v>34</v>
      </c>
    </row>
    <row r="48" spans="1:5">
      <c r="A48" s="99" t="s">
        <v>97</v>
      </c>
      <c r="B48" s="99"/>
      <c r="C48" s="99"/>
      <c r="D48" s="99"/>
      <c r="E48" s="99"/>
    </row>
    <row r="49" spans="1:5">
      <c r="A49" s="104" t="s">
        <v>176</v>
      </c>
      <c r="B49" s="104"/>
      <c r="D49" s="104" t="s">
        <v>177</v>
      </c>
      <c r="E49" s="104"/>
    </row>
    <row r="50" spans="1:5">
      <c r="A50" s="45" t="s">
        <v>4</v>
      </c>
      <c r="B50" s="10" t="s">
        <v>5</v>
      </c>
      <c r="D50" s="45" t="s">
        <v>4</v>
      </c>
      <c r="E50" s="10" t="s">
        <v>5</v>
      </c>
    </row>
    <row r="51" spans="1:5">
      <c r="A51" s="46" t="s">
        <v>6</v>
      </c>
      <c r="B51" s="34">
        <f>B57/B56</f>
        <v>0.2</v>
      </c>
      <c r="D51" s="46" t="s">
        <v>6</v>
      </c>
      <c r="E51" s="34">
        <f>E57/E56</f>
        <v>0.2</v>
      </c>
    </row>
    <row r="52" spans="1:5">
      <c r="A52" s="46" t="s">
        <v>7</v>
      </c>
      <c r="B52" s="34">
        <f>B58/B56</f>
        <v>0.2</v>
      </c>
      <c r="D52" s="46" t="s">
        <v>7</v>
      </c>
      <c r="E52" s="34">
        <f>E58/E56</f>
        <v>0.2</v>
      </c>
    </row>
    <row r="53" spans="1:5">
      <c r="A53" s="16" t="s">
        <v>8</v>
      </c>
      <c r="B53" s="35">
        <f>B60/B58</f>
        <v>1</v>
      </c>
      <c r="D53" s="16" t="s">
        <v>8</v>
      </c>
      <c r="E53" s="35">
        <f>E60/E58</f>
        <v>1</v>
      </c>
    </row>
    <row r="54" spans="1:5">
      <c r="A54" s="17" t="s">
        <v>9</v>
      </c>
      <c r="B54" s="36">
        <f>B61/B59</f>
        <v>1</v>
      </c>
      <c r="D54" s="17" t="s">
        <v>9</v>
      </c>
      <c r="E54" s="36">
        <f>E61/E59</f>
        <v>1</v>
      </c>
    </row>
    <row r="55" spans="1:5">
      <c r="A55" s="13"/>
      <c r="B55" s="13"/>
      <c r="D55" s="13"/>
      <c r="E55" s="13"/>
    </row>
    <row r="56" spans="1:5">
      <c r="A56" s="47" t="s">
        <v>17</v>
      </c>
      <c r="B56" s="33">
        <f>'Executive Summary2-Projectwise'!L8</f>
        <v>5</v>
      </c>
      <c r="D56" s="47" t="s">
        <v>11</v>
      </c>
      <c r="E56" s="33">
        <f>'Executive Summary1-Responsewise'!O8</f>
        <v>5</v>
      </c>
    </row>
    <row r="57" spans="1:5">
      <c r="A57" s="48" t="s">
        <v>12</v>
      </c>
      <c r="B57" s="33">
        <f>'Executive Summary2-Projectwise'!L9</f>
        <v>1</v>
      </c>
      <c r="D57" s="48" t="s">
        <v>12</v>
      </c>
      <c r="E57" s="33">
        <f>'Executive Summary1-Responsewise'!O9</f>
        <v>1</v>
      </c>
    </row>
    <row r="58" spans="1:5">
      <c r="A58" s="48" t="s">
        <v>13</v>
      </c>
      <c r="B58" s="33">
        <f>'Executive Summary2-Projectwise'!L10</f>
        <v>1</v>
      </c>
      <c r="D58" s="48" t="s">
        <v>13</v>
      </c>
      <c r="E58" s="33">
        <f>'Executive Summary1-Responsewise'!O10</f>
        <v>1</v>
      </c>
    </row>
    <row r="59" spans="1:5">
      <c r="A59" s="48" t="s">
        <v>14</v>
      </c>
      <c r="B59" s="33">
        <f>'Executive Summary2-Projectwise'!L11</f>
        <v>1</v>
      </c>
      <c r="D59" s="48" t="s">
        <v>14</v>
      </c>
      <c r="E59" s="33">
        <f>'Executive Summary1-Responsewise'!O11</f>
        <v>1</v>
      </c>
    </row>
    <row r="60" spans="1:5">
      <c r="A60" s="47" t="s">
        <v>15</v>
      </c>
      <c r="B60" s="33">
        <f>'Executive Summary2-Projectwise'!L12</f>
        <v>1</v>
      </c>
      <c r="D60" s="47" t="s">
        <v>15</v>
      </c>
      <c r="E60" s="33">
        <f>'Executive Summary1-Responsewise'!O12</f>
        <v>1</v>
      </c>
    </row>
    <row r="61" spans="1:5">
      <c r="A61" s="47" t="s">
        <v>16</v>
      </c>
      <c r="B61" s="33">
        <f>'Executive Summary2-Projectwise'!L13</f>
        <v>1</v>
      </c>
      <c r="D61" s="47" t="s">
        <v>16</v>
      </c>
      <c r="E61" s="33">
        <f>'Executive Summary1-Responsewise'!O13</f>
        <v>1</v>
      </c>
    </row>
  </sheetData>
  <mergeCells count="12">
    <mergeCell ref="A1:E1"/>
    <mergeCell ref="A2:B2"/>
    <mergeCell ref="D2:E2"/>
    <mergeCell ref="A16:E16"/>
    <mergeCell ref="A17:B17"/>
    <mergeCell ref="D17:E17"/>
    <mergeCell ref="A32:E32"/>
    <mergeCell ref="A33:B33"/>
    <mergeCell ref="D33:E33"/>
    <mergeCell ref="A48:E48"/>
    <mergeCell ref="A49:B49"/>
    <mergeCell ref="D49:E49"/>
  </mergeCells>
  <printOptions>
    <extLst>
      <ext uri="smNativeData">
        <pm:pageFlags xmlns:pm="smNativeData" id="1580793637"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580793637" l="56" r="56" t="56" b="56" borderId="0" fillId="0" vertical="0"/>
        <pm:footer xmlns:pm="smNativeData" id="1580793637" l="56" r="56" t="56" b="56" borderId="0" fillId="0" vertical="2"/>
      </ext>
    </extLst>
  </headerFooter>
  <extLst>
    <ext uri="smNativeData">
      <pm:sheetPrefs xmlns:pm="smNativeData" day="1580793637"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G18"/>
  <sheetViews>
    <sheetView view="normal" workbookViewId="0">
      <selection activeCell="B8" sqref="B8"/>
    </sheetView>
  </sheetViews>
  <sheetFormatPr baseColWidth="23" defaultColWidth="24.178571" defaultRowHeight="14.20"/>
  <cols>
    <col min="1" max="1" width="27.178571" customWidth="1" style="12"/>
    <col min="2" max="2" width="16.544643" customWidth="1" style="12"/>
    <col min="3" max="3" width="14.723214" customWidth="1" style="12"/>
    <col min="4" max="4" width="13.455357" customWidth="1" style="12"/>
    <col min="5" max="5" width="16.544643" customWidth="1" style="12"/>
    <col min="6" max="6" width="14.723214" customWidth="1" style="12"/>
    <col min="7" max="7" width="13.455357" customWidth="1" style="12"/>
    <col min="8" max="16384" width="24.178571" style="12"/>
  </cols>
  <sheetData>
    <row r="1" spans="1:7" ht="20.25" customHeight="1">
      <c r="A1" s="23"/>
      <c r="B1" s="105" t="s">
        <v>178</v>
      </c>
      <c r="C1" s="106"/>
      <c r="D1" s="107"/>
      <c r="E1" s="105" t="s">
        <v>179</v>
      </c>
      <c r="F1" s="106"/>
      <c r="G1" s="107"/>
    </row>
    <row r="2" spans="1:7" ht="35.25" customHeight="1">
      <c r="A2" s="24" t="s">
        <v>180</v>
      </c>
      <c r="B2" s="22" t="s">
        <v>181</v>
      </c>
      <c r="C2" s="25" t="s">
        <v>182</v>
      </c>
      <c r="D2" s="25" t="s">
        <v>183</v>
      </c>
      <c r="E2" s="22" t="s">
        <v>181</v>
      </c>
      <c r="F2" s="25" t="s">
        <v>182</v>
      </c>
      <c r="G2" s="25" t="s">
        <v>183</v>
      </c>
    </row>
    <row r="3" spans="1:7">
      <c r="A3" s="26" t="s">
        <v>184</v>
      </c>
      <c r="B3" s="27" t="n">
        <v>46</v>
      </c>
      <c r="C3" s="27" t="n">
        <v>35</v>
      </c>
      <c r="D3" s="28">
        <f>C3/B3</f>
        <v>0.760869565217391042</v>
      </c>
      <c r="E3" s="27" t="n">
        <v>214</v>
      </c>
      <c r="F3" s="27" t="n">
        <v>158</v>
      </c>
      <c r="G3" s="28">
        <f>F3/E3</f>
        <v>0.738317757009346032</v>
      </c>
    </row>
    <row r="4" spans="1:7">
      <c r="A4" s="26" t="s">
        <v>185</v>
      </c>
      <c r="B4" s="27" t="n">
        <v>41</v>
      </c>
      <c r="C4" s="27" t="n">
        <v>38</v>
      </c>
      <c r="D4" s="28">
        <f>C4/B4</f>
        <v>0.926829268292683039</v>
      </c>
      <c r="E4" s="27" t="n">
        <v>178.5</v>
      </c>
      <c r="F4" s="27" t="n">
        <v>165</v>
      </c>
      <c r="G4" s="28">
        <f>F4/E4</f>
        <v>0.92436974789916011</v>
      </c>
    </row>
    <row r="5" spans="1:7">
      <c r="A5" s="26" t="s">
        <v>186</v>
      </c>
      <c r="B5" s="27" t="n">
        <v>14</v>
      </c>
      <c r="C5" s="27" t="n">
        <v>8</v>
      </c>
      <c r="D5" s="28">
        <f>C5/B5</f>
        <v>0.571428571428571974</v>
      </c>
      <c r="E5" s="27" t="n">
        <v>50</v>
      </c>
      <c r="F5" s="27" t="n">
        <v>26.5</v>
      </c>
      <c r="G5" s="28">
        <f>F5/E5</f>
        <v>0.530000000000000071</v>
      </c>
    </row>
    <row r="6" spans="1:7">
      <c r="A6" s="29" t="s">
        <v>187</v>
      </c>
      <c r="B6" s="30">
        <f>SUM(B3:B5)</f>
        <v>101</v>
      </c>
      <c r="C6" s="30">
        <f>SUM(C3:C5)</f>
        <v>81</v>
      </c>
      <c r="D6" s="31">
        <f>C6/B6</f>
        <v>0.801980198019801982</v>
      </c>
      <c r="E6" s="30">
        <f>SUM(E3:E5)</f>
        <v>442.5</v>
      </c>
      <c r="F6" s="30">
        <f>SUM(F3:F5)</f>
        <v>349.5</v>
      </c>
      <c r="G6" s="31">
        <f>F6/E6</f>
        <v>0.789830508474576032</v>
      </c>
    </row>
    <row r="8" spans="1:7">
      <c r="A8" s="26" t="s">
        <v>188</v>
      </c>
      <c r="B8" s="27" t="n">
        <v>49</v>
      </c>
      <c r="C8" s="27" t="n">
        <v>40</v>
      </c>
      <c r="D8" s="28">
        <f>C8/B8</f>
        <v>0.816326530612245094</v>
      </c>
      <c r="E8" s="27" t="n">
        <v>214</v>
      </c>
      <c r="F8" s="27" t="n">
        <v>174.5</v>
      </c>
      <c r="G8" s="28">
        <f>F8/E8</f>
        <v>0.815420560747664069</v>
      </c>
    </row>
    <row r="9" spans="1:7">
      <c r="A9" s="26" t="s">
        <v>189</v>
      </c>
      <c r="B9" s="27">
        <f>'Executive Summary1-Responsewise'!C10</f>
        <v>75</v>
      </c>
      <c r="C9" s="27">
        <f>'Executive Summary1-Responsewise'!C12</f>
        <v>73</v>
      </c>
      <c r="D9" s="28">
        <f>C9/B9</f>
        <v>0.973333333333333073</v>
      </c>
      <c r="E9" s="27">
        <f>'Executive Summary1-Responsewise'!D10</f>
        <v>363</v>
      </c>
      <c r="F9" s="27">
        <f>'Executive Summary1-Responsewise'!D12</f>
        <v>351</v>
      </c>
      <c r="G9" s="28">
        <f>F9/E9</f>
        <v>0.966942148760331044</v>
      </c>
    </row>
    <row r="10" spans="1:7">
      <c r="A10" s="26" t="s">
        <v>190</v>
      </c>
      <c r="B10" s="27" t="e">
        <f>#REF!</f>
        <v>#REF!</v>
      </c>
      <c r="C10" s="27" t="e">
        <f>#REF!</f>
        <v>#REF!</v>
      </c>
      <c r="D10" s="28" t="e">
        <f>C10/B10</f>
        <v>#REF!</v>
      </c>
      <c r="E10" s="27" t="e">
        <f>#REF!</f>
        <v>#REF!</v>
      </c>
      <c r="F10" s="27" t="e">
        <f>#REF!</f>
        <v>#REF!</v>
      </c>
      <c r="G10" s="28" t="e">
        <f>F10/E10</f>
        <v>#REF!</v>
      </c>
    </row>
    <row r="11" spans="1:7">
      <c r="A11" s="29" t="s">
        <v>191</v>
      </c>
      <c r="B11" s="30" t="e">
        <f>SUM(B8:B10)</f>
        <v>#REF!</v>
      </c>
      <c r="C11" s="30" t="e">
        <f>SUM(C8:C10)</f>
        <v>#REF!</v>
      </c>
      <c r="D11" s="31" t="e">
        <f>C11/B11</f>
        <v>#REF!</v>
      </c>
      <c r="E11" s="30" t="e">
        <f>SUM(E8:E10)</f>
        <v>#REF!</v>
      </c>
      <c r="F11" s="30" t="e">
        <f>SUM(F8:F10)</f>
        <v>#REF!</v>
      </c>
      <c r="G11" s="31" t="e">
        <f>F11/E11</f>
        <v>#REF!</v>
      </c>
    </row>
    <row r="13" spans="1:7">
      <c r="A13" s="12" t="s">
        <v>192</v>
      </c>
      <c r="E13" s="12" t="n">
        <v>28</v>
      </c>
      <c r="F13" s="12" t="n">
        <v>22</v>
      </c>
      <c r="G13" s="28">
        <f>F13/E13</f>
        <v>0.785714285714286031</v>
      </c>
    </row>
    <row r="14" spans="1:7">
      <c r="A14" s="12" t="s">
        <v>2</v>
      </c>
      <c r="E14" s="12" t="n">
        <v>161</v>
      </c>
      <c r="F14" s="12" t="n">
        <v>133</v>
      </c>
      <c r="G14" s="28">
        <f>F14/E14</f>
        <v>0.826086956521739069</v>
      </c>
    </row>
    <row r="16" spans="5:7">
      <c r="E16" s="12" t="n">
        <v>20</v>
      </c>
      <c r="F16" s="12" t="n">
        <v>12</v>
      </c>
      <c r="G16" s="28">
        <f>F16/E16</f>
        <v>0.6</v>
      </c>
    </row>
    <row r="17" spans="5:7">
      <c r="E17" s="12" t="n">
        <v>35</v>
      </c>
      <c r="F17" s="12" t="n">
        <v>31.5</v>
      </c>
      <c r="G17" s="28">
        <f>F17/E17</f>
        <v>0.9</v>
      </c>
    </row>
    <row r="18" spans="5:7">
      <c r="E18" s="12">
        <f>SUM(E16:E17)</f>
        <v>55</v>
      </c>
      <c r="F18" s="12">
        <f>SUM(F16:F17)</f>
        <v>43.5</v>
      </c>
      <c r="G18" s="28">
        <f>F18/E18</f>
        <v>0.790909090909091006</v>
      </c>
    </row>
  </sheetData>
  <mergeCells count="2">
    <mergeCell ref="B1:D1"/>
    <mergeCell ref="E1:G1"/>
  </mergeCells>
  <printOptions>
    <extLst>
      <ext uri="smNativeData">
        <pm:pageFlags xmlns:pm="smNativeData" id="158079363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580793637" l="56" r="56" t="56" b="56" borderId="0" fillId="0" vertical="0"/>
        <pm:footer xmlns:pm="smNativeData" id="1580793637" l="56" r="56" t="56" b="56" borderId="0" fillId="0" vertical="2"/>
      </ext>
    </extLst>
  </headerFooter>
  <extLst>
    <ext uri="smNativeData">
      <pm:sheetPrefs xmlns:pm="smNativeData" day="1580793637"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sheetPr filterMode="1">
    <outlinePr summaryRight="0"/>
  </sheetPr>
  <dimension ref="A1:AE82"/>
  <sheetViews>
    <sheetView showGridLines="0" view="normal" zoomScale="80" workbookViewId="0">
      <pane xSplit="4" ySplit="1" topLeftCell="T62" activePane="bottomRight" state="frozen"/>
      <selection pane="bottomRight" activeCell="AB1" sqref="AB1"/>
    </sheetView>
  </sheetViews>
  <sheetFormatPr defaultRowHeight="13"/>
  <cols>
    <col min="1" max="1" width="10.455357" customWidth="1" style="87"/>
    <col min="2" max="2" width="14.812500" customWidth="1" style="70"/>
    <col min="3" max="3" width="31.723214" customWidth="1" style="70"/>
    <col min="4" max="4" width="15.723214" customWidth="1" style="70"/>
    <col min="5" max="5" width="15.723214" customWidth="1" style="70" outlineLevel="1"/>
    <col min="6" max="6" width="22.544643" customWidth="1" style="70" outlineLevel="1"/>
    <col min="7" max="7" width="32.723214" customWidth="1" style="70" outlineLevel="1"/>
    <col min="8" max="10" width="15.723214" customWidth="1" style="70" outlineLevel="1"/>
    <col min="11" max="11" width="15.723214" customWidth="1" style="70" collapsed="1"/>
    <col min="12" max="13" width="15.723214" hidden="1" customWidth="1" style="70" outlineLevel="1">
      <extLst>
        <ext uri="smNativeData">
          <pm:columnDef xmlns:pm="smNativeData" id="1580793637" min="12" max="13" hidden="0" collapsedDB="0" collapsedOL="1"/>
        </ext>
      </extLst>
    </col>
    <col min="14" max="14" width="32.544643" customWidth="1" style="70" collapsed="1"/>
    <col min="15" max="15" width="44.267857" hidden="1" customWidth="1" style="70" outlineLevel="1">
      <extLst>
        <ext uri="smNativeData">
          <pm:columnDef xmlns:pm="smNativeData" id="1580793637" min="15" max="15" hidden="0" collapsedDB="0" collapsedOL="1"/>
        </ext>
      </extLst>
    </col>
    <col min="16" max="16" width="40.812500" hidden="1" customWidth="1" style="70" outlineLevel="1">
      <extLst>
        <ext uri="smNativeData">
          <pm:columnDef xmlns:pm="smNativeData" id="1580793637" min="16" max="16" hidden="0" collapsedDB="0" collapsedOL="1"/>
        </ext>
      </extLst>
    </col>
    <col min="17" max="17" width="13.455357" customWidth="1" style="87"/>
    <col min="18" max="21" width="15.723214" customWidth="1" style="87" outlineLevel="1"/>
    <col min="22" max="23" width="15.723214" customWidth="1" style="87"/>
    <col min="24" max="24" width="15.723214" customWidth="1" style="87" collapsed="1"/>
    <col min="25" max="25" width="15.723214" hidden="1" customWidth="1" style="70" outlineLevel="1">
      <extLst>
        <ext uri="smNativeData">
          <pm:columnDef xmlns:pm="smNativeData" id="1580793637" min="25" max="25" hidden="0" collapsedDB="0" collapsedOL="1"/>
        </ext>
      </extLst>
    </col>
    <col min="26" max="26" width="15.723214" customWidth="1" style="70"/>
    <col min="27" max="29" width="15.723214" customWidth="1" style="87"/>
    <col min="30" max="16384" width="9.178571" style="70"/>
  </cols>
  <sheetData>
    <row r="1" spans="1:31">
      <c r="A1" s="67" t="s">
        <v>193</v>
      </c>
      <c r="B1" s="67" t="s">
        <v>67</v>
      </c>
      <c r="C1" s="67" t="s">
        <v>194</v>
      </c>
      <c r="D1" s="67" t="s">
        <v>195</v>
      </c>
      <c r="E1" s="67" t="s">
        <v>196</v>
      </c>
      <c r="F1" s="67" t="s">
        <v>197</v>
      </c>
      <c r="G1" s="67" t="s">
        <v>198</v>
      </c>
      <c r="H1" s="67" t="s">
        <v>199</v>
      </c>
      <c r="I1" s="67" t="s">
        <v>200</v>
      </c>
      <c r="J1" s="67" t="s">
        <v>201</v>
      </c>
      <c r="K1" s="67" t="s">
        <v>202</v>
      </c>
      <c r="L1" s="67" t="s">
        <v>20</v>
      </c>
      <c r="M1" s="67" t="s">
        <v>203</v>
      </c>
      <c r="N1" s="67" t="s">
        <v>204</v>
      </c>
      <c r="O1" s="67" t="s">
        <v>205</v>
      </c>
      <c r="P1" s="67" t="s">
        <v>206</v>
      </c>
      <c r="Q1" s="67" t="s">
        <v>207</v>
      </c>
      <c r="R1" s="67" t="s">
        <v>208</v>
      </c>
      <c r="S1" s="67" t="s">
        <v>209</v>
      </c>
      <c r="T1" s="67" t="s">
        <v>37</v>
      </c>
      <c r="U1" s="67" t="s">
        <v>210</v>
      </c>
      <c r="V1" s="67" t="s">
        <v>38</v>
      </c>
      <c r="W1" s="67" t="s">
        <v>72</v>
      </c>
      <c r="X1" s="67" t="s">
        <v>211</v>
      </c>
      <c r="Y1" s="68" t="s">
        <v>212</v>
      </c>
      <c r="Z1" s="68" t="s">
        <v>213</v>
      </c>
      <c r="AA1" s="69" t="s">
        <v>214</v>
      </c>
      <c r="AB1" s="69" t="s">
        <v>215</v>
      </c>
      <c r="AC1" s="69" t="s">
        <v>216</v>
      </c>
      <c r="AD1" s="68"/>
      <c r="AE1" s="68"/>
    </row>
    <row r="2" spans="1:31">
      <c r="A2" s="71" t="s">
        <v>2</v>
      </c>
      <c r="B2" s="72" t="s">
        <v>77</v>
      </c>
      <c r="C2" s="72" t="s">
        <v>78</v>
      </c>
      <c r="D2" s="71" t="s">
        <v>217</v>
      </c>
      <c r="E2" s="73"/>
      <c r="F2" s="73"/>
      <c r="G2" s="71" t="s">
        <v>218</v>
      </c>
      <c r="H2" s="71" t="s">
        <v>218</v>
      </c>
      <c r="I2" s="71" t="s">
        <v>219</v>
      </c>
      <c r="J2" s="71" t="s">
        <v>220</v>
      </c>
      <c r="K2" s="71" t="s">
        <v>221</v>
      </c>
      <c r="L2" s="71" t="s">
        <v>219</v>
      </c>
      <c r="M2" s="71" t="s">
        <v>222</v>
      </c>
      <c r="N2" s="74" t="s">
        <v>53</v>
      </c>
      <c r="O2" s="73" t="s">
        <v>223</v>
      </c>
      <c r="P2" s="73" t="s">
        <v>224</v>
      </c>
      <c r="Q2" s="75" t="n">
        <v>1</v>
      </c>
      <c r="R2" s="69" t="s">
        <v>225</v>
      </c>
      <c r="S2" s="69" t="n">
        <v>1</v>
      </c>
      <c r="T2" s="69"/>
      <c r="U2" s="69"/>
      <c r="V2" s="69"/>
      <c r="W2" s="69"/>
      <c r="X2" s="69"/>
      <c r="Y2" s="68"/>
      <c r="Z2" s="73" t="s">
        <v>226</v>
      </c>
      <c r="AA2" s="69" t="n">
        <v>4</v>
      </c>
      <c r="AB2" s="69">
        <f>IFERROR(AA2*T2,"")</f>
        <v>0</v>
      </c>
      <c r="AC2" s="69">
        <f>IFERROR(V2*AA2,"")</f>
        <v>0</v>
      </c>
      <c r="AD2" s="68"/>
      <c r="AE2" s="68"/>
    </row>
    <row r="3" spans="1:31">
      <c r="A3" s="71" t="s">
        <v>1</v>
      </c>
      <c r="B3" s="72" t="s">
        <v>26</v>
      </c>
      <c r="C3" s="72" t="s">
        <v>79</v>
      </c>
      <c r="D3" s="71" t="s">
        <v>227</v>
      </c>
      <c r="E3" s="73"/>
      <c r="F3" s="73"/>
      <c r="G3" s="71" t="s">
        <v>228</v>
      </c>
      <c r="H3" s="71" t="s">
        <v>228</v>
      </c>
      <c r="I3" s="71" t="s">
        <v>229</v>
      </c>
      <c r="J3" s="71" t="s">
        <v>230</v>
      </c>
      <c r="K3" s="72" t="s">
        <v>231</v>
      </c>
      <c r="L3" s="71" t="s">
        <v>229</v>
      </c>
      <c r="M3" s="71" t="s">
        <v>232</v>
      </c>
      <c r="N3" s="74" t="s">
        <v>55</v>
      </c>
      <c r="O3" s="74" t="s">
        <v>233</v>
      </c>
      <c r="P3" s="74" t="s">
        <v>234</v>
      </c>
      <c r="Q3" s="75" t="n">
        <v>1</v>
      </c>
      <c r="R3" s="69" t="s">
        <v>225</v>
      </c>
      <c r="S3" s="69" t="n">
        <v>1</v>
      </c>
      <c r="T3" s="69" t="n">
        <v>1</v>
      </c>
      <c r="U3" s="69" t="n">
        <v>1</v>
      </c>
      <c r="V3" s="69" t="n">
        <v>1</v>
      </c>
      <c r="W3" s="69" t="n">
        <v>0</v>
      </c>
      <c r="X3" s="69"/>
      <c r="Y3" s="68"/>
      <c r="Z3" s="73" t="s">
        <v>235</v>
      </c>
      <c r="AA3" s="69" t="n">
        <v>6</v>
      </c>
      <c r="AB3" s="69">
        <f>IFERROR(AA3*T3,"")</f>
        <v>6</v>
      </c>
      <c r="AC3" s="69">
        <f>IFERROR(V3*AA3,"")</f>
        <v>6</v>
      </c>
      <c r="AD3" s="68"/>
      <c r="AE3" s="68"/>
    </row>
    <row r="4" spans="1:31">
      <c r="A4" s="71" t="s">
        <v>1</v>
      </c>
      <c r="B4" s="72" t="s">
        <v>26</v>
      </c>
      <c r="C4" s="72" t="s">
        <v>80</v>
      </c>
      <c r="D4" s="71" t="s">
        <v>236</v>
      </c>
      <c r="E4" s="73"/>
      <c r="F4" s="73"/>
      <c r="G4" s="71" t="s">
        <v>218</v>
      </c>
      <c r="H4" s="71" t="s">
        <v>228</v>
      </c>
      <c r="I4" s="71" t="s">
        <v>229</v>
      </c>
      <c r="J4" s="71" t="s">
        <v>230</v>
      </c>
      <c r="K4" s="72" t="s">
        <v>231</v>
      </c>
      <c r="L4" s="71" t="s">
        <v>229</v>
      </c>
      <c r="M4" s="71" t="s">
        <v>232</v>
      </c>
      <c r="N4" s="74" t="s">
        <v>49</v>
      </c>
      <c r="O4" s="74" t="s">
        <v>237</v>
      </c>
      <c r="P4" s="74" t="s">
        <v>238</v>
      </c>
      <c r="Q4" s="75" t="n">
        <v>1</v>
      </c>
      <c r="R4" s="69" t="s">
        <v>225</v>
      </c>
      <c r="S4" s="69" t="n">
        <v>1</v>
      </c>
      <c r="T4" s="69" t="n">
        <v>1</v>
      </c>
      <c r="U4" s="69" t="n">
        <v>1</v>
      </c>
      <c r="V4" s="69" t="n">
        <v>1</v>
      </c>
      <c r="W4" s="69" t="n">
        <v>0</v>
      </c>
      <c r="X4" s="69"/>
      <c r="Y4" s="68"/>
      <c r="Z4" s="73" t="s">
        <v>235</v>
      </c>
      <c r="AA4" s="69" t="n">
        <v>6</v>
      </c>
      <c r="AB4" s="69">
        <f>IFERROR(AA4*T4,"")</f>
        <v>6</v>
      </c>
      <c r="AC4" s="69">
        <f>IFERROR(V4*AA4,"")</f>
        <v>6</v>
      </c>
      <c r="AD4" s="68"/>
      <c r="AE4" s="68"/>
    </row>
    <row r="5" spans="1:31">
      <c r="A5" s="71" t="s">
        <v>1</v>
      </c>
      <c r="B5" s="72" t="s">
        <v>26</v>
      </c>
      <c r="C5" s="72" t="s">
        <v>81</v>
      </c>
      <c r="D5" s="71" t="s">
        <v>236</v>
      </c>
      <c r="E5" s="73"/>
      <c r="F5" s="73"/>
      <c r="G5" s="71" t="s">
        <v>239</v>
      </c>
      <c r="H5" s="71" t="s">
        <v>218</v>
      </c>
      <c r="I5" s="71" t="s">
        <v>240</v>
      </c>
      <c r="J5" s="71" t="s">
        <v>230</v>
      </c>
      <c r="K5" s="72" t="s">
        <v>231</v>
      </c>
      <c r="L5" s="71" t="s">
        <v>241</v>
      </c>
      <c r="M5" s="71" t="s">
        <v>232</v>
      </c>
      <c r="N5" s="74" t="s">
        <v>62</v>
      </c>
      <c r="O5" s="74" t="s">
        <v>242</v>
      </c>
      <c r="P5" s="74" t="s">
        <v>243</v>
      </c>
      <c r="Q5" s="75" t="n">
        <v>1</v>
      </c>
      <c r="R5" s="69" t="s">
        <v>225</v>
      </c>
      <c r="S5" s="69" t="n">
        <v>1</v>
      </c>
      <c r="T5" s="69" t="n">
        <v>1</v>
      </c>
      <c r="U5" s="69" t="n">
        <v>1</v>
      </c>
      <c r="V5" s="69" t="n">
        <v>1</v>
      </c>
      <c r="W5" s="69" t="n">
        <v>1</v>
      </c>
      <c r="X5" s="69" t="n">
        <v>1</v>
      </c>
      <c r="Y5" s="68"/>
      <c r="Z5" s="73" t="s">
        <v>235</v>
      </c>
      <c r="AA5" s="69" t="n">
        <v>6</v>
      </c>
      <c r="AB5" s="69">
        <f>IFERROR(AA5*T5,"")</f>
        <v>6</v>
      </c>
      <c r="AC5" s="69">
        <f>IFERROR(V5*AA5,"")</f>
        <v>6</v>
      </c>
      <c r="AD5" s="68"/>
      <c r="AE5" s="68"/>
    </row>
    <row r="6" spans="1:31">
      <c r="A6" s="71" t="s">
        <v>1</v>
      </c>
      <c r="B6" s="72" t="s">
        <v>26</v>
      </c>
      <c r="C6" s="72" t="s">
        <v>82</v>
      </c>
      <c r="D6" s="71" t="s">
        <v>236</v>
      </c>
      <c r="E6" s="73"/>
      <c r="F6" s="73"/>
      <c r="G6" s="71" t="s">
        <v>244</v>
      </c>
      <c r="H6" s="71" t="s">
        <v>245</v>
      </c>
      <c r="I6" s="71" t="s">
        <v>246</v>
      </c>
      <c r="J6" s="71" t="s">
        <v>230</v>
      </c>
      <c r="K6" s="72" t="s">
        <v>231</v>
      </c>
      <c r="L6" s="71" t="s">
        <v>229</v>
      </c>
      <c r="M6" s="71" t="s">
        <v>232</v>
      </c>
      <c r="N6" s="74" t="s">
        <v>54</v>
      </c>
      <c r="O6" s="74" t="s">
        <v>247</v>
      </c>
      <c r="P6" s="74" t="s">
        <v>248</v>
      </c>
      <c r="Q6" s="75" t="n">
        <v>1</v>
      </c>
      <c r="R6" s="69" t="s">
        <v>225</v>
      </c>
      <c r="S6" s="69" t="n">
        <v>1</v>
      </c>
      <c r="T6" s="75" t="n">
        <v>1</v>
      </c>
      <c r="U6" s="69" t="n">
        <v>1</v>
      </c>
      <c r="V6" s="69" t="n">
        <v>1</v>
      </c>
      <c r="W6" s="69" t="n">
        <v>1</v>
      </c>
      <c r="X6" s="69" t="n">
        <v>1</v>
      </c>
      <c r="Y6" s="68"/>
      <c r="Z6" s="73" t="s">
        <v>235</v>
      </c>
      <c r="AA6" s="69" t="n">
        <v>6</v>
      </c>
      <c r="AB6" s="69">
        <f>IFERROR(AA6*T6,"")</f>
        <v>6</v>
      </c>
      <c r="AC6" s="69">
        <f>IFERROR(V6*AA6,"")</f>
        <v>6</v>
      </c>
      <c r="AD6" s="68"/>
      <c r="AE6" s="68"/>
    </row>
    <row r="7" spans="1:31">
      <c r="A7" s="71" t="s">
        <v>1</v>
      </c>
      <c r="B7" s="72" t="s">
        <v>26</v>
      </c>
      <c r="C7" s="72" t="s">
        <v>83</v>
      </c>
      <c r="D7" s="71" t="s">
        <v>236</v>
      </c>
      <c r="E7" s="73"/>
      <c r="F7" s="73"/>
      <c r="G7" s="71" t="s">
        <v>249</v>
      </c>
      <c r="H7" s="71" t="s">
        <v>228</v>
      </c>
      <c r="I7" s="71" t="s">
        <v>229</v>
      </c>
      <c r="J7" s="71" t="s">
        <v>230</v>
      </c>
      <c r="K7" s="72" t="s">
        <v>231</v>
      </c>
      <c r="L7" s="71" t="s">
        <v>229</v>
      </c>
      <c r="M7" s="71" t="s">
        <v>232</v>
      </c>
      <c r="N7" s="74" t="s">
        <v>46</v>
      </c>
      <c r="O7" s="74" t="s">
        <v>250</v>
      </c>
      <c r="P7" s="74" t="s">
        <v>251</v>
      </c>
      <c r="Q7" s="75" t="n">
        <v>1</v>
      </c>
      <c r="R7" s="69" t="s">
        <v>225</v>
      </c>
      <c r="S7" s="69" t="n">
        <v>1</v>
      </c>
      <c r="T7" s="69" t="n">
        <v>1</v>
      </c>
      <c r="U7" s="69" t="n">
        <v>1</v>
      </c>
      <c r="V7" s="69" t="n">
        <v>1</v>
      </c>
      <c r="W7" s="69" t="n">
        <v>1</v>
      </c>
      <c r="X7" s="69" t="n">
        <v>1</v>
      </c>
      <c r="Y7" s="68"/>
      <c r="Z7" s="73" t="s">
        <v>235</v>
      </c>
      <c r="AA7" s="69" t="n">
        <v>6</v>
      </c>
      <c r="AB7" s="69">
        <f>IFERROR(AA7*T7,"")</f>
        <v>6</v>
      </c>
      <c r="AC7" s="69">
        <f>IFERROR(V7*AA7,"")</f>
        <v>6</v>
      </c>
      <c r="AD7" s="68"/>
      <c r="AE7" s="68"/>
    </row>
    <row r="8" spans="1:31" ht="11.25" customHeight="1">
      <c r="A8" s="71" t="s">
        <v>1</v>
      </c>
      <c r="B8" s="72" t="s">
        <v>26</v>
      </c>
      <c r="C8" s="72" t="s">
        <v>84</v>
      </c>
      <c r="D8" s="71" t="s">
        <v>236</v>
      </c>
      <c r="E8" s="73"/>
      <c r="F8" s="73"/>
      <c r="G8" s="71" t="s">
        <v>244</v>
      </c>
      <c r="H8" s="71" t="s">
        <v>245</v>
      </c>
      <c r="I8" s="71" t="s">
        <v>246</v>
      </c>
      <c r="J8" s="71" t="s">
        <v>230</v>
      </c>
      <c r="K8" s="72" t="s">
        <v>231</v>
      </c>
      <c r="L8" s="71" t="s">
        <v>229</v>
      </c>
      <c r="M8" s="71" t="s">
        <v>232</v>
      </c>
      <c r="N8" s="73" t="s">
        <v>50</v>
      </c>
      <c r="O8" s="73" t="s">
        <v>252</v>
      </c>
      <c r="P8" s="73" t="s">
        <v>253</v>
      </c>
      <c r="Q8" s="75" t="n">
        <v>1</v>
      </c>
      <c r="R8" s="69" t="s">
        <v>225</v>
      </c>
      <c r="S8" s="69" t="n">
        <v>1</v>
      </c>
      <c r="T8" s="69" t="n">
        <v>1</v>
      </c>
      <c r="U8" s="75" t="n">
        <v>1</v>
      </c>
      <c r="V8" s="69" t="n">
        <v>1</v>
      </c>
      <c r="W8" s="69" t="n">
        <v>1</v>
      </c>
      <c r="X8" s="69" t="n">
        <v>1</v>
      </c>
      <c r="Y8" s="68"/>
      <c r="Z8" s="73" t="s">
        <v>235</v>
      </c>
      <c r="AA8" s="69" t="n">
        <v>6</v>
      </c>
      <c r="AB8" s="69">
        <f>IFERROR(AA8*T8,"")</f>
        <v>6</v>
      </c>
      <c r="AC8" s="69">
        <f>IFERROR(V8*AA8,"")</f>
        <v>6</v>
      </c>
      <c r="AD8" s="68"/>
      <c r="AE8" s="68"/>
    </row>
    <row r="9" spans="1:31">
      <c r="A9" s="71" t="s">
        <v>1</v>
      </c>
      <c r="B9" s="72" t="s">
        <v>26</v>
      </c>
      <c r="C9" s="72" t="s">
        <v>85</v>
      </c>
      <c r="D9" s="71" t="s">
        <v>236</v>
      </c>
      <c r="E9" s="73"/>
      <c r="F9" s="73"/>
      <c r="G9" s="71" t="s">
        <v>228</v>
      </c>
      <c r="H9" s="71" t="s">
        <v>228</v>
      </c>
      <c r="I9" s="71" t="s">
        <v>229</v>
      </c>
      <c r="J9" s="71" t="s">
        <v>230</v>
      </c>
      <c r="K9" s="72" t="s">
        <v>231</v>
      </c>
      <c r="L9" s="71" t="s">
        <v>229</v>
      </c>
      <c r="M9" s="71" t="s">
        <v>232</v>
      </c>
      <c r="N9" s="73" t="s">
        <v>64</v>
      </c>
      <c r="O9" s="73" t="s">
        <v>254</v>
      </c>
      <c r="P9" s="73" t="s">
        <v>255</v>
      </c>
      <c r="Q9" s="75" t="n">
        <v>1</v>
      </c>
      <c r="R9" s="69" t="s">
        <v>225</v>
      </c>
      <c r="S9" s="69" t="n">
        <v>1</v>
      </c>
      <c r="T9" s="69" t="n">
        <v>1</v>
      </c>
      <c r="U9" s="69" t="n">
        <v>1</v>
      </c>
      <c r="V9" s="69" t="n">
        <v>1</v>
      </c>
      <c r="W9" s="69" t="n">
        <v>1</v>
      </c>
      <c r="X9" s="69" t="n">
        <v>1</v>
      </c>
      <c r="Y9" s="68"/>
      <c r="Z9" s="73" t="s">
        <v>235</v>
      </c>
      <c r="AA9" s="69" t="n">
        <v>6</v>
      </c>
      <c r="AB9" s="69">
        <f>IFERROR(AA9*T9,"")</f>
        <v>6</v>
      </c>
      <c r="AC9" s="69">
        <f>IFERROR(V9*AA9,"")</f>
        <v>6</v>
      </c>
      <c r="AD9" s="68"/>
      <c r="AE9" s="68"/>
    </row>
    <row r="10" spans="1:31" ht="15.75" customHeight="1">
      <c r="A10" s="71" t="s">
        <v>2</v>
      </c>
      <c r="B10" s="72" t="s">
        <v>34</v>
      </c>
      <c r="C10" s="72" t="s">
        <v>86</v>
      </c>
      <c r="D10" s="71" t="s">
        <v>236</v>
      </c>
      <c r="E10" s="71" t="s">
        <v>236</v>
      </c>
      <c r="F10" s="71" t="s">
        <v>256</v>
      </c>
      <c r="G10" s="71" t="s">
        <v>257</v>
      </c>
      <c r="H10" s="71" t="s">
        <v>258</v>
      </c>
      <c r="I10" s="71" t="s">
        <v>259</v>
      </c>
      <c r="J10" s="71" t="s">
        <v>218</v>
      </c>
      <c r="K10" s="71" t="s">
        <v>259</v>
      </c>
      <c r="L10" s="71" t="s">
        <v>219</v>
      </c>
      <c r="M10" s="71" t="s">
        <v>222</v>
      </c>
      <c r="N10" s="74" t="s">
        <v>48</v>
      </c>
      <c r="O10" s="73"/>
      <c r="P10" s="108" t="s">
        <v>260</v>
      </c>
      <c r="Q10" s="75" t="n">
        <v>1</v>
      </c>
      <c r="R10" s="69" t="s">
        <v>225</v>
      </c>
      <c r="S10" s="69" t="n">
        <v>1</v>
      </c>
      <c r="T10" s="69" t="n">
        <v>1</v>
      </c>
      <c r="U10" s="69" t="n">
        <v>1</v>
      </c>
      <c r="V10" s="69" t="n">
        <v>1</v>
      </c>
      <c r="W10" s="69" t="n">
        <v>1</v>
      </c>
      <c r="X10" s="69" t="n">
        <v>1</v>
      </c>
      <c r="Y10" s="68"/>
      <c r="Z10" s="73" t="s">
        <v>261</v>
      </c>
      <c r="AA10" s="69" t="n">
        <v>3.5</v>
      </c>
      <c r="AB10" s="69">
        <f>IFERROR(AA10*T10,"")</f>
        <v>3.5</v>
      </c>
      <c r="AC10" s="69">
        <f>IFERROR(V10*AA10,"")</f>
        <v>3.5</v>
      </c>
      <c r="AD10" s="68"/>
      <c r="AE10" s="68"/>
    </row>
    <row r="11" spans="1:31">
      <c r="A11" s="71" t="s">
        <v>1</v>
      </c>
      <c r="B11" s="72" t="s">
        <v>27</v>
      </c>
      <c r="C11" s="72" t="s">
        <v>87</v>
      </c>
      <c r="D11" s="71" t="s">
        <v>217</v>
      </c>
      <c r="E11" s="73"/>
      <c r="F11" s="73"/>
      <c r="G11" s="71" t="s">
        <v>262</v>
      </c>
      <c r="H11" s="71" t="s">
        <v>218</v>
      </c>
      <c r="I11" s="71" t="s">
        <v>262</v>
      </c>
      <c r="J11" s="71" t="s">
        <v>218</v>
      </c>
      <c r="K11" s="72" t="s">
        <v>263</v>
      </c>
      <c r="L11" s="71" t="s">
        <v>219</v>
      </c>
      <c r="M11" s="71" t="s">
        <v>232</v>
      </c>
      <c r="N11" s="73" t="s">
        <v>63</v>
      </c>
      <c r="O11" s="73"/>
      <c r="P11" s="111" t="s">
        <v>264</v>
      </c>
      <c r="Q11" s="75" t="n">
        <v>1</v>
      </c>
      <c r="R11" s="69" t="s">
        <v>225</v>
      </c>
      <c r="S11" s="69" t="n">
        <v>1</v>
      </c>
      <c r="T11" s="69" t="n">
        <v>1</v>
      </c>
      <c r="U11" s="69" t="n">
        <v>1</v>
      </c>
      <c r="V11" s="69" t="n">
        <v>1</v>
      </c>
      <c r="W11" s="69" t="n">
        <v>1</v>
      </c>
      <c r="X11" s="69" t="n">
        <v>1</v>
      </c>
      <c r="Y11" s="68"/>
      <c r="Z11" s="73" t="s">
        <v>235</v>
      </c>
      <c r="AA11" s="69" t="n">
        <v>6</v>
      </c>
      <c r="AB11" s="69">
        <f>IFERROR(AA11*T11,"")</f>
        <v>6</v>
      </c>
      <c r="AC11" s="69">
        <f>IFERROR(V11*AA11,"")</f>
        <v>6</v>
      </c>
      <c r="AD11" s="68"/>
      <c r="AE11" s="68"/>
    </row>
    <row r="12" spans="1:31" ht="11.25" customHeight="1">
      <c r="A12" s="71" t="s">
        <v>1</v>
      </c>
      <c r="B12" s="72" t="s">
        <v>27</v>
      </c>
      <c r="C12" s="72" t="s">
        <v>88</v>
      </c>
      <c r="D12" s="71" t="s">
        <v>217</v>
      </c>
      <c r="E12" s="73"/>
      <c r="F12" s="73"/>
      <c r="G12" s="71"/>
      <c r="H12" s="71"/>
      <c r="I12" s="71"/>
      <c r="J12" s="71"/>
      <c r="K12" s="72" t="s">
        <v>263</v>
      </c>
      <c r="L12" s="71" t="s">
        <v>219</v>
      </c>
      <c r="M12" s="71" t="s">
        <v>232</v>
      </c>
      <c r="N12" s="73" t="s">
        <v>63</v>
      </c>
      <c r="O12" s="73" t="s">
        <v>265</v>
      </c>
      <c r="P12" s="111" t="s">
        <v>264</v>
      </c>
      <c r="Q12" s="75" t="n">
        <v>1</v>
      </c>
      <c r="R12" s="69" t="s">
        <v>225</v>
      </c>
      <c r="S12" s="69" t="n">
        <v>1</v>
      </c>
      <c r="T12" s="69" t="n">
        <v>1</v>
      </c>
      <c r="U12" s="69" t="n">
        <v>1</v>
      </c>
      <c r="V12" s="69" t="n">
        <v>1</v>
      </c>
      <c r="W12" s="69" t="n">
        <v>1</v>
      </c>
      <c r="X12" s="69" t="n">
        <v>1</v>
      </c>
      <c r="Y12" s="68"/>
      <c r="Z12" s="73" t="s">
        <v>235</v>
      </c>
      <c r="AA12" s="69" t="n">
        <v>6</v>
      </c>
      <c r="AB12" s="69">
        <f>IFERROR(AA12*T12,"")</f>
        <v>6</v>
      </c>
      <c r="AC12" s="69">
        <f>IFERROR(V12*AA12,"")</f>
        <v>6</v>
      </c>
      <c r="AD12" s="68" t="s">
        <v>266</v>
      </c>
      <c r="AE12" s="68"/>
    </row>
    <row r="13" spans="1:31">
      <c r="A13" s="71" t="s">
        <v>1</v>
      </c>
      <c r="B13" s="72" t="s">
        <v>27</v>
      </c>
      <c r="C13" s="72" t="s">
        <v>89</v>
      </c>
      <c r="D13" s="71" t="s">
        <v>217</v>
      </c>
      <c r="E13" s="73"/>
      <c r="F13" s="73"/>
      <c r="G13" s="71" t="s">
        <v>267</v>
      </c>
      <c r="H13" s="71" t="s">
        <v>268</v>
      </c>
      <c r="I13" s="71" t="s">
        <v>268</v>
      </c>
      <c r="J13" s="71" t="s">
        <v>269</v>
      </c>
      <c r="K13" s="72" t="s">
        <v>263</v>
      </c>
      <c r="L13" s="71" t="s">
        <v>219</v>
      </c>
      <c r="M13" s="71" t="s">
        <v>232</v>
      </c>
      <c r="N13" s="73" t="s">
        <v>63</v>
      </c>
      <c r="O13" s="73" t="s">
        <v>265</v>
      </c>
      <c r="P13" s="111" t="s">
        <v>264</v>
      </c>
      <c r="Q13" s="75" t="n">
        <v>1</v>
      </c>
      <c r="R13" s="69" t="s">
        <v>225</v>
      </c>
      <c r="S13" s="69" t="n">
        <v>1</v>
      </c>
      <c r="T13" s="69" t="n">
        <v>1</v>
      </c>
      <c r="U13" s="69" t="n">
        <v>1</v>
      </c>
      <c r="V13" s="69" t="n">
        <v>1</v>
      </c>
      <c r="W13" s="69" t="n">
        <v>1</v>
      </c>
      <c r="X13" s="69" t="n">
        <v>1</v>
      </c>
      <c r="Y13" s="68"/>
      <c r="Z13" s="73" t="s">
        <v>235</v>
      </c>
      <c r="AA13" s="69" t="n">
        <v>6</v>
      </c>
      <c r="AB13" s="69">
        <f>IFERROR(AA13*T13,"")</f>
        <v>6</v>
      </c>
      <c r="AC13" s="69">
        <f>IFERROR(V13*AA13,"")</f>
        <v>6</v>
      </c>
      <c r="AD13" s="68"/>
      <c r="AE13" s="68"/>
    </row>
    <row r="14" spans="1:31" ht="15" customHeight="1">
      <c r="A14" s="71" t="s">
        <v>2</v>
      </c>
      <c r="B14" s="72" t="s">
        <v>28</v>
      </c>
      <c r="C14" s="72" t="s">
        <v>90</v>
      </c>
      <c r="D14" s="71" t="s">
        <v>217</v>
      </c>
      <c r="E14" s="73"/>
      <c r="F14" s="73"/>
      <c r="G14" s="71" t="s">
        <v>244</v>
      </c>
      <c r="H14" s="71" t="s">
        <v>245</v>
      </c>
      <c r="I14" s="71" t="s">
        <v>246</v>
      </c>
      <c r="J14" s="71"/>
      <c r="K14" s="71" t="s">
        <v>221</v>
      </c>
      <c r="L14" s="71" t="s">
        <v>270</v>
      </c>
      <c r="M14" s="71" t="s">
        <v>222</v>
      </c>
      <c r="N14" s="73" t="s">
        <v>56</v>
      </c>
      <c r="O14" s="73"/>
      <c r="P14" s="115" t="s">
        <v>271</v>
      </c>
      <c r="Q14" s="75" t="n">
        <v>1</v>
      </c>
      <c r="R14" s="69" t="s">
        <v>225</v>
      </c>
      <c r="S14" s="69" t="n">
        <v>1</v>
      </c>
      <c r="T14" s="75" t="n">
        <v>1</v>
      </c>
      <c r="U14" s="69" t="n">
        <v>1</v>
      </c>
      <c r="V14" s="69" t="n">
        <v>1</v>
      </c>
      <c r="W14" s="69" t="n">
        <v>1</v>
      </c>
      <c r="X14" s="69" t="n">
        <v>1</v>
      </c>
      <c r="Y14" s="68"/>
      <c r="Z14" s="73" t="s">
        <v>272</v>
      </c>
      <c r="AA14" s="69" t="n">
        <v>2</v>
      </c>
      <c r="AB14" s="69">
        <f>IFERROR(AA14*T14,"")</f>
        <v>2</v>
      </c>
      <c r="AC14" s="69">
        <f>IFERROR(V14*AA14,"")</f>
        <v>2</v>
      </c>
      <c r="AD14" s="68"/>
      <c r="AE14" s="68"/>
    </row>
    <row r="15" spans="1:31">
      <c r="A15" s="71" t="s">
        <v>1</v>
      </c>
      <c r="B15" s="72" t="s">
        <v>29</v>
      </c>
      <c r="C15" s="72" t="s">
        <v>91</v>
      </c>
      <c r="D15" s="71" t="s">
        <v>236</v>
      </c>
      <c r="E15" s="73"/>
      <c r="F15" s="73"/>
      <c r="G15" s="71" t="s">
        <v>273</v>
      </c>
      <c r="H15" s="71" t="s">
        <v>218</v>
      </c>
      <c r="I15" s="71" t="s">
        <v>274</v>
      </c>
      <c r="J15" s="71" t="s">
        <v>218</v>
      </c>
      <c r="K15" s="72" t="s">
        <v>231</v>
      </c>
      <c r="L15" s="71" t="s">
        <v>229</v>
      </c>
      <c r="M15" s="71" t="s">
        <v>232</v>
      </c>
      <c r="N15" s="73" t="s">
        <v>59</v>
      </c>
      <c r="O15" s="73" t="s">
        <v>275</v>
      </c>
      <c r="P15" s="73" t="s">
        <v>276</v>
      </c>
      <c r="Q15" s="75" t="n">
        <v>1</v>
      </c>
      <c r="R15" s="69" t="s">
        <v>225</v>
      </c>
      <c r="S15" s="69" t="n">
        <v>1</v>
      </c>
      <c r="T15" s="69" t="n">
        <v>1</v>
      </c>
      <c r="U15" s="69" t="n">
        <v>1</v>
      </c>
      <c r="V15" s="69" t="n">
        <v>1</v>
      </c>
      <c r="W15" s="69" t="n">
        <v>1</v>
      </c>
      <c r="X15" s="69" t="n">
        <v>0</v>
      </c>
      <c r="Y15" s="68"/>
      <c r="Z15" s="73" t="s">
        <v>226</v>
      </c>
      <c r="AA15" s="69" t="n">
        <v>4</v>
      </c>
      <c r="AB15" s="69">
        <f>IFERROR(AA15*T15,"")</f>
        <v>4</v>
      </c>
      <c r="AC15" s="69">
        <f>IFERROR(V15*AA15,"")</f>
        <v>4</v>
      </c>
      <c r="AD15" s="68"/>
      <c r="AE15" s="68"/>
    </row>
    <row r="16" spans="1:31">
      <c r="A16" s="71" t="s">
        <v>1</v>
      </c>
      <c r="B16" s="72" t="s">
        <v>30</v>
      </c>
      <c r="C16" s="72" t="s">
        <v>30</v>
      </c>
      <c r="D16" s="71" t="s">
        <v>236</v>
      </c>
      <c r="E16" s="73"/>
      <c r="F16" s="73"/>
      <c r="G16" s="71" t="s">
        <v>277</v>
      </c>
      <c r="H16" s="71" t="s">
        <v>218</v>
      </c>
      <c r="I16" s="71" t="s">
        <v>277</v>
      </c>
      <c r="J16" s="71" t="s">
        <v>278</v>
      </c>
      <c r="K16" s="72" t="s">
        <v>263</v>
      </c>
      <c r="L16" s="71" t="s">
        <v>277</v>
      </c>
      <c r="M16" s="71" t="s">
        <v>232</v>
      </c>
      <c r="N16" s="74" t="s">
        <v>279</v>
      </c>
      <c r="O16" s="74" t="s">
        <v>280</v>
      </c>
      <c r="P16" s="74" t="s">
        <v>281</v>
      </c>
      <c r="Q16" s="75" t="n">
        <v>2</v>
      </c>
      <c r="R16" s="69" t="s">
        <v>225</v>
      </c>
      <c r="S16" s="69" t="n">
        <v>2</v>
      </c>
      <c r="T16" s="69" t="n">
        <v>2</v>
      </c>
      <c r="U16" s="69" t="n">
        <v>2</v>
      </c>
      <c r="V16" s="69" t="n">
        <v>2</v>
      </c>
      <c r="W16" s="69" t="n">
        <v>2</v>
      </c>
      <c r="X16" s="69" t="n">
        <v>2</v>
      </c>
      <c r="Y16" s="68"/>
      <c r="Z16" s="73" t="s">
        <v>226</v>
      </c>
      <c r="AA16" s="69" t="n">
        <v>4</v>
      </c>
      <c r="AB16" s="69">
        <f>IFERROR(AA16*T16,"")</f>
        <v>8</v>
      </c>
      <c r="AC16" s="69">
        <f>IFERROR(V16*AA16,"")</f>
        <v>8</v>
      </c>
      <c r="AD16" s="68"/>
      <c r="AE16" s="68"/>
    </row>
    <row r="17" spans="1:31">
      <c r="A17" s="71" t="s">
        <v>2</v>
      </c>
      <c r="B17" s="72" t="s">
        <v>31</v>
      </c>
      <c r="C17" s="72" t="s">
        <v>92</v>
      </c>
      <c r="D17" s="71" t="s">
        <v>227</v>
      </c>
      <c r="E17" s="73"/>
      <c r="F17" s="73"/>
      <c r="G17" s="71" t="s">
        <v>282</v>
      </c>
      <c r="H17" s="71" t="s">
        <v>258</v>
      </c>
      <c r="I17" s="71" t="s">
        <v>259</v>
      </c>
      <c r="J17" s="71" t="s">
        <v>283</v>
      </c>
      <c r="K17" s="72" t="s">
        <v>283</v>
      </c>
      <c r="L17" s="71" t="s">
        <v>219</v>
      </c>
      <c r="M17" s="71" t="s">
        <v>222</v>
      </c>
      <c r="N17" s="73" t="s">
        <v>58</v>
      </c>
      <c r="O17" s="73" t="s">
        <v>284</v>
      </c>
      <c r="P17" s="73" t="s">
        <v>285</v>
      </c>
      <c r="Q17" s="75" t="n">
        <v>1</v>
      </c>
      <c r="R17" s="69" t="s">
        <v>225</v>
      </c>
      <c r="S17" s="69" t="n">
        <v>1</v>
      </c>
      <c r="T17" s="69" t="n">
        <v>1</v>
      </c>
      <c r="U17" s="75" t="n">
        <v>1</v>
      </c>
      <c r="V17" s="69" t="n">
        <v>1</v>
      </c>
      <c r="W17" s="69" t="n">
        <v>0</v>
      </c>
      <c r="X17" s="75"/>
      <c r="Y17" s="68"/>
      <c r="Z17" s="73" t="s">
        <v>226</v>
      </c>
      <c r="AA17" s="69" t="n">
        <v>4</v>
      </c>
      <c r="AB17" s="69">
        <f>IFERROR(AA17*T17,"")</f>
        <v>4</v>
      </c>
      <c r="AC17" s="69">
        <f>IFERROR(V17*AA17,"")</f>
        <v>4</v>
      </c>
      <c r="AD17" s="68"/>
      <c r="AE17" s="68"/>
    </row>
    <row r="18" spans="1:31">
      <c r="A18" s="71" t="s">
        <v>2</v>
      </c>
      <c r="B18" s="72" t="s">
        <v>31</v>
      </c>
      <c r="C18" s="72" t="s">
        <v>93</v>
      </c>
      <c r="D18" s="71" t="s">
        <v>227</v>
      </c>
      <c r="E18" s="73"/>
      <c r="F18" s="73"/>
      <c r="G18" s="71" t="s">
        <v>283</v>
      </c>
      <c r="H18" s="71" t="s">
        <v>218</v>
      </c>
      <c r="I18" s="71" t="s">
        <v>283</v>
      </c>
      <c r="J18" s="71" t="s">
        <v>283</v>
      </c>
      <c r="K18" s="72" t="s">
        <v>283</v>
      </c>
      <c r="L18" s="71" t="s">
        <v>219</v>
      </c>
      <c r="M18" s="71" t="s">
        <v>222</v>
      </c>
      <c r="N18" s="74" t="s">
        <v>286</v>
      </c>
      <c r="O18" s="73" t="s">
        <v>287</v>
      </c>
      <c r="P18" s="74" t="s">
        <v>288</v>
      </c>
      <c r="Q18" s="75" t="n">
        <v>2</v>
      </c>
      <c r="R18" s="69" t="s">
        <v>225</v>
      </c>
      <c r="S18" s="69" t="n">
        <v>2</v>
      </c>
      <c r="T18" s="75" t="n">
        <v>2</v>
      </c>
      <c r="U18" s="69" t="n">
        <v>2</v>
      </c>
      <c r="V18" s="69" t="n">
        <v>2</v>
      </c>
      <c r="W18" s="69" t="n">
        <v>0</v>
      </c>
      <c r="X18" s="69"/>
      <c r="Y18" s="68"/>
      <c r="Z18" s="73" t="s">
        <v>226</v>
      </c>
      <c r="AA18" s="69" t="n">
        <v>4</v>
      </c>
      <c r="AB18" s="69">
        <f>IFERROR(AA18*T18,"")</f>
        <v>8</v>
      </c>
      <c r="AC18" s="69">
        <f>IFERROR(V18*AA18,"")</f>
        <v>8</v>
      </c>
      <c r="AD18" s="68"/>
      <c r="AE18" s="68"/>
    </row>
    <row r="19" spans="1:31">
      <c r="A19" s="71" t="s">
        <v>2</v>
      </c>
      <c r="B19" s="72" t="s">
        <v>31</v>
      </c>
      <c r="C19" s="72" t="s">
        <v>94</v>
      </c>
      <c r="D19" s="71" t="s">
        <v>227</v>
      </c>
      <c r="E19" s="73"/>
      <c r="F19" s="73"/>
      <c r="G19" s="71" t="s">
        <v>289</v>
      </c>
      <c r="H19" s="71" t="s">
        <v>218</v>
      </c>
      <c r="I19" s="71" t="s">
        <v>283</v>
      </c>
      <c r="J19" s="71" t="s">
        <v>289</v>
      </c>
      <c r="K19" s="72" t="s">
        <v>283</v>
      </c>
      <c r="L19" s="71" t="s">
        <v>219</v>
      </c>
      <c r="M19" s="71" t="s">
        <v>222</v>
      </c>
      <c r="N19" s="74" t="s">
        <v>45</v>
      </c>
      <c r="O19" s="74" t="s">
        <v>290</v>
      </c>
      <c r="P19" s="74" t="s">
        <v>291</v>
      </c>
      <c r="Q19" s="75" t="n">
        <v>1</v>
      </c>
      <c r="R19" s="69" t="s">
        <v>225</v>
      </c>
      <c r="S19" s="69" t="n">
        <v>1</v>
      </c>
      <c r="T19" s="69" t="n">
        <v>1</v>
      </c>
      <c r="U19" s="69" t="n">
        <v>1</v>
      </c>
      <c r="V19" s="69" t="n">
        <v>1</v>
      </c>
      <c r="W19" s="75" t="n">
        <v>0</v>
      </c>
      <c r="X19" s="75"/>
      <c r="Y19" s="68"/>
      <c r="Z19" s="73" t="s">
        <v>226</v>
      </c>
      <c r="AA19" s="69" t="n">
        <v>4</v>
      </c>
      <c r="AB19" s="69">
        <f>IFERROR(AA19*T19,"")</f>
        <v>4</v>
      </c>
      <c r="AC19" s="69">
        <f>IFERROR(V19*AA19,"")</f>
        <v>4</v>
      </c>
      <c r="AD19" s="68"/>
      <c r="AE19" s="68"/>
    </row>
    <row r="20" spans="1:31">
      <c r="A20" s="71" t="s">
        <v>2</v>
      </c>
      <c r="B20" s="72" t="s">
        <v>31</v>
      </c>
      <c r="C20" s="72" t="s">
        <v>96</v>
      </c>
      <c r="D20" s="71" t="s">
        <v>227</v>
      </c>
      <c r="E20" s="73"/>
      <c r="F20" s="73"/>
      <c r="G20" s="71" t="s">
        <v>289</v>
      </c>
      <c r="H20" s="71" t="s">
        <v>289</v>
      </c>
      <c r="I20" s="71" t="s">
        <v>283</v>
      </c>
      <c r="J20" s="71" t="s">
        <v>289</v>
      </c>
      <c r="K20" s="72" t="s">
        <v>283</v>
      </c>
      <c r="L20" s="71" t="s">
        <v>219</v>
      </c>
      <c r="M20" s="71" t="s">
        <v>222</v>
      </c>
      <c r="N20" s="74" t="s">
        <v>43</v>
      </c>
      <c r="O20" s="74"/>
      <c r="P20" s="74"/>
      <c r="Q20" s="75" t="n">
        <v>1</v>
      </c>
      <c r="R20" s="69" t="s">
        <v>225</v>
      </c>
      <c r="S20" s="69" t="n">
        <v>1</v>
      </c>
      <c r="T20" s="69"/>
      <c r="U20" s="69"/>
      <c r="V20" s="69"/>
      <c r="W20" s="75"/>
      <c r="X20" s="75"/>
      <c r="Y20" s="68"/>
      <c r="Z20" s="73" t="s">
        <v>226</v>
      </c>
      <c r="AA20" s="69" t="n">
        <v>4</v>
      </c>
      <c r="AB20" s="69">
        <f>IFERROR(AA20*T20,"")</f>
        <v>0</v>
      </c>
      <c r="AC20" s="69">
        <f>IFERROR(V20*AA20,"")</f>
        <v>0</v>
      </c>
      <c r="AD20" s="68"/>
      <c r="AE20" s="68"/>
    </row>
    <row r="21" spans="1:31">
      <c r="A21" s="71" t="s">
        <v>2</v>
      </c>
      <c r="B21" s="72" t="s">
        <v>31</v>
      </c>
      <c r="C21" s="72" t="s">
        <v>95</v>
      </c>
      <c r="D21" s="71" t="s">
        <v>227</v>
      </c>
      <c r="E21" s="73"/>
      <c r="F21" s="76"/>
      <c r="G21" s="71" t="s">
        <v>283</v>
      </c>
      <c r="H21" s="71" t="s">
        <v>218</v>
      </c>
      <c r="I21" s="71" t="s">
        <v>283</v>
      </c>
      <c r="J21" s="71" t="s">
        <v>283</v>
      </c>
      <c r="K21" s="72" t="s">
        <v>283</v>
      </c>
      <c r="L21" s="71" t="s">
        <v>219</v>
      </c>
      <c r="M21" s="71" t="s">
        <v>222</v>
      </c>
      <c r="N21" s="74" t="s">
        <v>51</v>
      </c>
      <c r="O21" s="74" t="s">
        <v>292</v>
      </c>
      <c r="P21" s="74" t="s">
        <v>293</v>
      </c>
      <c r="Q21" s="75" t="n">
        <v>1</v>
      </c>
      <c r="R21" s="69" t="s">
        <v>225</v>
      </c>
      <c r="S21" s="69" t="n">
        <v>1</v>
      </c>
      <c r="T21" s="69"/>
      <c r="U21" s="69"/>
      <c r="V21" s="69"/>
      <c r="W21" s="69"/>
      <c r="X21" s="69"/>
      <c r="Y21" s="68"/>
      <c r="Z21" s="73" t="s">
        <v>226</v>
      </c>
      <c r="AA21" s="69" t="n">
        <v>4</v>
      </c>
      <c r="AB21" s="69">
        <f>IFERROR(AA21*T21,"")</f>
        <v>0</v>
      </c>
      <c r="AC21" s="69">
        <f>IFERROR(V21*AA21,"")</f>
        <v>0</v>
      </c>
      <c r="AD21" s="68"/>
      <c r="AE21" s="68"/>
    </row>
    <row r="22" spans="1:31">
      <c r="A22" s="71" t="s">
        <v>97</v>
      </c>
      <c r="B22" s="71" t="s">
        <v>32</v>
      </c>
      <c r="C22" s="77" t="s">
        <v>98</v>
      </c>
      <c r="D22" s="71" t="s">
        <v>227</v>
      </c>
      <c r="E22" s="73"/>
      <c r="F22" s="76"/>
      <c r="G22" s="71"/>
      <c r="H22" s="71"/>
      <c r="I22" s="71" t="s">
        <v>219</v>
      </c>
      <c r="J22" s="71" t="s">
        <v>218</v>
      </c>
      <c r="K22" s="91" t="s">
        <v>294</v>
      </c>
      <c r="L22" s="71" t="s">
        <v>219</v>
      </c>
      <c r="M22" s="71" t="s">
        <v>295</v>
      </c>
      <c r="N22" s="74" t="s">
        <v>47</v>
      </c>
      <c r="O22" s="74" t="s">
        <v>296</v>
      </c>
      <c r="P22" s="74" t="s">
        <v>297</v>
      </c>
      <c r="Q22" s="75" t="n">
        <v>1</v>
      </c>
      <c r="R22" s="69"/>
      <c r="S22" s="69"/>
      <c r="T22" s="69"/>
      <c r="U22" s="69"/>
      <c r="V22" s="69"/>
      <c r="W22" s="69"/>
      <c r="X22" s="69"/>
      <c r="Y22" s="68"/>
      <c r="Z22" s="73" t="s">
        <v>226</v>
      </c>
      <c r="AA22" s="69" t="n">
        <v>4</v>
      </c>
      <c r="AB22" s="69">
        <f>IFERROR(AA22*T22,"")</f>
        <v>0</v>
      </c>
      <c r="AC22" s="69">
        <f>IFERROR(V22*AA22,"")</f>
        <v>0</v>
      </c>
      <c r="AD22" s="68"/>
      <c r="AE22" s="68"/>
    </row>
    <row r="23" spans="1:31">
      <c r="A23" s="71" t="s">
        <v>97</v>
      </c>
      <c r="B23" s="71" t="s">
        <v>32</v>
      </c>
      <c r="C23" s="77" t="s">
        <v>99</v>
      </c>
      <c r="D23" s="71" t="s">
        <v>236</v>
      </c>
      <c r="E23" s="73"/>
      <c r="F23" s="73"/>
      <c r="G23" s="71" t="s">
        <v>298</v>
      </c>
      <c r="H23" s="71" t="s">
        <v>299</v>
      </c>
      <c r="I23" s="71" t="s">
        <v>219</v>
      </c>
      <c r="J23" s="71" t="s">
        <v>218</v>
      </c>
      <c r="K23" s="91" t="s">
        <v>294</v>
      </c>
      <c r="L23" s="71" t="s">
        <v>219</v>
      </c>
      <c r="M23" s="71" t="s">
        <v>295</v>
      </c>
      <c r="N23" s="73" t="s">
        <v>52</v>
      </c>
      <c r="O23" s="73" t="s">
        <v>300</v>
      </c>
      <c r="P23" s="73" t="s">
        <v>301</v>
      </c>
      <c r="Q23" s="75" t="n">
        <v>1</v>
      </c>
      <c r="R23" s="69"/>
      <c r="S23" s="69"/>
      <c r="T23" s="69"/>
      <c r="U23" s="75"/>
      <c r="V23" s="69"/>
      <c r="W23" s="69"/>
      <c r="X23" s="69"/>
      <c r="Y23" s="68"/>
      <c r="Z23" s="73" t="s">
        <v>226</v>
      </c>
      <c r="AA23" s="69" t="n">
        <v>4</v>
      </c>
      <c r="AB23" s="69">
        <f>IFERROR(AA23*T23,"")</f>
        <v>0</v>
      </c>
      <c r="AC23" s="69">
        <f>IFERROR(V23*AA23,"")</f>
        <v>0</v>
      </c>
      <c r="AD23" s="68"/>
      <c r="AE23" s="68"/>
    </row>
    <row r="24" spans="1:31">
      <c r="A24" s="71" t="s">
        <v>97</v>
      </c>
      <c r="B24" s="71" t="s">
        <v>32</v>
      </c>
      <c r="C24" s="77" t="s">
        <v>100</v>
      </c>
      <c r="D24" s="71" t="s">
        <v>227</v>
      </c>
      <c r="E24" s="73"/>
      <c r="F24" s="73"/>
      <c r="G24" s="71" t="s">
        <v>218</v>
      </c>
      <c r="H24" s="71" t="s">
        <v>218</v>
      </c>
      <c r="I24" s="71" t="s">
        <v>219</v>
      </c>
      <c r="J24" s="71" t="s">
        <v>218</v>
      </c>
      <c r="K24" s="91" t="s">
        <v>294</v>
      </c>
      <c r="L24" s="71" t="s">
        <v>219</v>
      </c>
      <c r="M24" s="71" t="s">
        <v>295</v>
      </c>
      <c r="N24" s="73" t="s">
        <v>60</v>
      </c>
      <c r="O24" s="73" t="s">
        <v>302</v>
      </c>
      <c r="P24" s="73" t="s">
        <v>303</v>
      </c>
      <c r="Q24" s="75" t="n">
        <v>1</v>
      </c>
      <c r="R24" s="69"/>
      <c r="S24" s="69"/>
      <c r="T24" s="69"/>
      <c r="U24" s="69"/>
      <c r="V24" s="69"/>
      <c r="W24" s="69"/>
      <c r="X24" s="69"/>
      <c r="Y24" s="68"/>
      <c r="Z24" s="73" t="s">
        <v>226</v>
      </c>
      <c r="AA24" s="69" t="n">
        <v>4</v>
      </c>
      <c r="AB24" s="69">
        <f>IFERROR(AA24*T24,"")</f>
        <v>0</v>
      </c>
      <c r="AC24" s="69">
        <f>IFERROR(V24*AA24,"")</f>
        <v>0</v>
      </c>
      <c r="AD24" s="68"/>
      <c r="AE24" s="68"/>
    </row>
    <row r="25" spans="1:31" ht="24" customHeight="1">
      <c r="A25" s="71" t="s">
        <v>2</v>
      </c>
      <c r="B25" s="72" t="s">
        <v>33</v>
      </c>
      <c r="C25" s="72" t="s">
        <v>101</v>
      </c>
      <c r="D25" s="71" t="s">
        <v>236</v>
      </c>
      <c r="E25" s="73"/>
      <c r="F25" s="73"/>
      <c r="G25" s="71" t="s">
        <v>304</v>
      </c>
      <c r="H25" s="71" t="s">
        <v>305</v>
      </c>
      <c r="I25" s="71" t="s">
        <v>305</v>
      </c>
      <c r="J25" s="71" t="s">
        <v>218</v>
      </c>
      <c r="K25" s="72" t="s">
        <v>306</v>
      </c>
      <c r="L25" s="71" t="s">
        <v>270</v>
      </c>
      <c r="M25" s="71" t="s">
        <v>222</v>
      </c>
      <c r="N25" s="74" t="s">
        <v>307</v>
      </c>
      <c r="O25" s="73" t="s">
        <v>308</v>
      </c>
      <c r="P25" s="73" t="s">
        <v>309</v>
      </c>
      <c r="Q25" s="75" t="n">
        <v>2</v>
      </c>
      <c r="R25" s="69" t="s">
        <v>225</v>
      </c>
      <c r="S25" s="69" t="n">
        <v>2</v>
      </c>
      <c r="T25" s="69" t="n">
        <v>1</v>
      </c>
      <c r="U25" s="69" t="n">
        <v>1</v>
      </c>
      <c r="V25" s="69" t="n">
        <v>0</v>
      </c>
      <c r="W25" s="69" t="n">
        <v>1</v>
      </c>
      <c r="X25" s="69" t="n">
        <v>0</v>
      </c>
      <c r="Y25" s="68"/>
      <c r="Z25" s="73" t="s">
        <v>235</v>
      </c>
      <c r="AA25" s="69" t="n">
        <v>6</v>
      </c>
      <c r="AB25" s="69">
        <f>IFERROR(AA25*T25,"")</f>
        <v>6</v>
      </c>
      <c r="AC25" s="69">
        <f>IFERROR(V25*AA25,"")</f>
        <v>0</v>
      </c>
      <c r="AD25" s="68"/>
      <c r="AE25" s="68"/>
    </row>
    <row r="26" spans="1:31" ht="15" customHeight="1">
      <c r="A26" s="71" t="s">
        <v>2</v>
      </c>
      <c r="B26" s="72" t="s">
        <v>33</v>
      </c>
      <c r="C26" s="72" t="s">
        <v>102</v>
      </c>
      <c r="D26" s="71" t="s">
        <v>236</v>
      </c>
      <c r="E26" s="73"/>
      <c r="F26" s="73"/>
      <c r="G26" s="71" t="s">
        <v>304</v>
      </c>
      <c r="H26" s="71" t="s">
        <v>305</v>
      </c>
      <c r="I26" s="71" t="s">
        <v>305</v>
      </c>
      <c r="J26" s="71" t="s">
        <v>218</v>
      </c>
      <c r="K26" s="72" t="s">
        <v>306</v>
      </c>
      <c r="L26" s="71" t="s">
        <v>270</v>
      </c>
      <c r="M26" s="71" t="s">
        <v>222</v>
      </c>
      <c r="N26" s="74" t="s">
        <v>44</v>
      </c>
      <c r="O26" s="73" t="s">
        <v>310</v>
      </c>
      <c r="P26" s="74" t="s">
        <v>311</v>
      </c>
      <c r="Q26" s="75" t="n">
        <v>1</v>
      </c>
      <c r="R26" s="69" t="s">
        <v>225</v>
      </c>
      <c r="S26" s="69" t="n">
        <v>1</v>
      </c>
      <c r="T26" s="69" t="n">
        <v>1</v>
      </c>
      <c r="U26" s="69" t="n">
        <v>1</v>
      </c>
      <c r="V26" s="69" t="n">
        <v>1</v>
      </c>
      <c r="W26" s="69" t="n">
        <v>1</v>
      </c>
      <c r="X26" s="69" t="n">
        <v>1</v>
      </c>
      <c r="Y26" s="68"/>
      <c r="Z26" s="73" t="s">
        <v>235</v>
      </c>
      <c r="AA26" s="69" t="n">
        <v>6</v>
      </c>
      <c r="AB26" s="69">
        <f>IFERROR(AA26*T26,"")</f>
        <v>6</v>
      </c>
      <c r="AC26" s="69">
        <f>IFERROR(V26*AA26,"")</f>
        <v>6</v>
      </c>
      <c r="AD26" s="68"/>
      <c r="AE26" s="68"/>
    </row>
    <row r="27" spans="1:31" ht="15" customHeight="1">
      <c r="A27" s="71" t="s">
        <v>2</v>
      </c>
      <c r="B27" s="72" t="s">
        <v>33</v>
      </c>
      <c r="C27" s="72" t="s">
        <v>103</v>
      </c>
      <c r="D27" s="71" t="s">
        <v>236</v>
      </c>
      <c r="E27" s="73"/>
      <c r="F27" s="73"/>
      <c r="G27" s="71" t="s">
        <v>312</v>
      </c>
      <c r="H27" s="71" t="s">
        <v>305</v>
      </c>
      <c r="I27" s="71" t="s">
        <v>305</v>
      </c>
      <c r="J27" s="71" t="s">
        <v>218</v>
      </c>
      <c r="K27" s="72" t="s">
        <v>306</v>
      </c>
      <c r="L27" s="71" t="s">
        <v>270</v>
      </c>
      <c r="M27" s="71" t="s">
        <v>222</v>
      </c>
      <c r="N27" s="73" t="s">
        <v>65</v>
      </c>
      <c r="O27" s="73" t="s">
        <v>313</v>
      </c>
      <c r="P27" s="73" t="s">
        <v>314</v>
      </c>
      <c r="Q27" s="75" t="n">
        <v>1</v>
      </c>
      <c r="R27" s="69" t="s">
        <v>225</v>
      </c>
      <c r="S27" s="69" t="n">
        <v>1</v>
      </c>
      <c r="T27" s="69"/>
      <c r="U27" s="69"/>
      <c r="V27" s="69"/>
      <c r="W27" s="69"/>
      <c r="X27" s="69"/>
      <c r="Y27" s="68"/>
      <c r="Z27" s="73" t="s">
        <v>235</v>
      </c>
      <c r="AA27" s="69" t="n">
        <v>6</v>
      </c>
      <c r="AB27" s="69">
        <f>IFERROR(AA27*T27,"")</f>
        <v>0</v>
      </c>
      <c r="AC27" s="69">
        <f>IFERROR(V27*AA27,"")</f>
        <v>0</v>
      </c>
      <c r="AD27" s="68"/>
      <c r="AE27" s="68"/>
    </row>
    <row r="28" spans="1:31">
      <c r="A28" s="71" t="s">
        <v>2</v>
      </c>
      <c r="B28" s="72" t="s">
        <v>33</v>
      </c>
      <c r="C28" s="78" t="s">
        <v>104</v>
      </c>
      <c r="D28" s="71" t="s">
        <v>236</v>
      </c>
      <c r="E28" s="73"/>
      <c r="F28" s="73"/>
      <c r="G28" s="71" t="s">
        <v>312</v>
      </c>
      <c r="H28" s="71" t="s">
        <v>305</v>
      </c>
      <c r="I28" s="71" t="s">
        <v>305</v>
      </c>
      <c r="J28" s="71" t="s">
        <v>218</v>
      </c>
      <c r="K28" s="72" t="s">
        <v>306</v>
      </c>
      <c r="L28" s="71" t="s">
        <v>270</v>
      </c>
      <c r="M28" s="71" t="s">
        <v>222</v>
      </c>
      <c r="N28" s="74" t="s">
        <v>57</v>
      </c>
      <c r="O28" s="74" t="s">
        <v>315</v>
      </c>
      <c r="P28" s="74" t="s">
        <v>316</v>
      </c>
      <c r="Q28" s="75" t="n">
        <v>1</v>
      </c>
      <c r="R28" s="69" t="s">
        <v>225</v>
      </c>
      <c r="S28" s="69" t="n">
        <v>1</v>
      </c>
      <c r="T28" s="69"/>
      <c r="U28" s="69"/>
      <c r="V28" s="69"/>
      <c r="W28" s="69"/>
      <c r="X28" s="69"/>
      <c r="Y28" s="68"/>
      <c r="Z28" s="73" t="s">
        <v>235</v>
      </c>
      <c r="AA28" s="69" t="n">
        <v>6</v>
      </c>
      <c r="AB28" s="69">
        <f>IFERROR(AA28*T28,"")</f>
        <v>0</v>
      </c>
      <c r="AC28" s="69">
        <f>IFERROR(V28*AA28,"")</f>
        <v>0</v>
      </c>
      <c r="AD28" s="68"/>
      <c r="AE28" s="68"/>
    </row>
    <row r="29" spans="1:31">
      <c r="A29" s="71" t="s">
        <v>2</v>
      </c>
      <c r="B29" s="72" t="s">
        <v>105</v>
      </c>
      <c r="C29" s="72" t="s">
        <v>106</v>
      </c>
      <c r="D29" s="71" t="s">
        <v>236</v>
      </c>
      <c r="E29" s="73"/>
      <c r="F29" s="73"/>
      <c r="G29" s="71" t="s">
        <v>317</v>
      </c>
      <c r="H29" s="71" t="s">
        <v>218</v>
      </c>
      <c r="I29" s="71" t="s">
        <v>318</v>
      </c>
      <c r="J29" s="71" t="s">
        <v>319</v>
      </c>
      <c r="K29" s="72" t="s">
        <v>306</v>
      </c>
      <c r="L29" s="71" t="s">
        <v>241</v>
      </c>
      <c r="M29" s="71" t="s">
        <v>222</v>
      </c>
      <c r="N29" s="74" t="s">
        <v>320</v>
      </c>
      <c r="O29" s="74" t="s">
        <v>321</v>
      </c>
      <c r="P29" s="74" t="s">
        <v>322</v>
      </c>
      <c r="Q29" s="75" t="n">
        <v>1</v>
      </c>
      <c r="R29" s="69" t="s">
        <v>225</v>
      </c>
      <c r="S29" s="69" t="n">
        <v>1</v>
      </c>
      <c r="T29" s="69"/>
      <c r="U29" s="69"/>
      <c r="V29" s="69"/>
      <c r="W29" s="69"/>
      <c r="X29" s="69"/>
      <c r="Y29" s="68"/>
      <c r="Z29" s="73" t="s">
        <v>235</v>
      </c>
      <c r="AA29" s="69" t="n">
        <v>6</v>
      </c>
      <c r="AB29" s="69">
        <f>IFERROR(AA29*T29,"")</f>
        <v>0</v>
      </c>
      <c r="AC29" s="69">
        <f>IFERROR(V29*AA29,"")</f>
        <v>0</v>
      </c>
      <c r="AD29" s="68"/>
      <c r="AE29" s="68"/>
    </row>
    <row r="30" spans="1:31">
      <c r="A30" s="71" t="s">
        <v>2</v>
      </c>
      <c r="B30" s="72" t="s">
        <v>105</v>
      </c>
      <c r="C30" s="72" t="s">
        <v>107</v>
      </c>
      <c r="D30" s="71" t="s">
        <v>236</v>
      </c>
      <c r="E30" s="73"/>
      <c r="F30" s="73"/>
      <c r="G30" s="71" t="s">
        <v>323</v>
      </c>
      <c r="H30" s="71" t="s">
        <v>218</v>
      </c>
      <c r="I30" s="71" t="s">
        <v>318</v>
      </c>
      <c r="J30" s="71" t="s">
        <v>324</v>
      </c>
      <c r="K30" s="72" t="s">
        <v>306</v>
      </c>
      <c r="L30" s="71" t="s">
        <v>241</v>
      </c>
      <c r="M30" s="71" t="s">
        <v>222</v>
      </c>
      <c r="N30" s="73" t="s">
        <v>325</v>
      </c>
      <c r="O30" s="73" t="s">
        <v>326</v>
      </c>
      <c r="P30" s="73" t="s">
        <v>327</v>
      </c>
      <c r="Q30" s="75" t="n">
        <v>1</v>
      </c>
      <c r="R30" s="69" t="s">
        <v>225</v>
      </c>
      <c r="S30" s="69" t="n">
        <v>1</v>
      </c>
      <c r="T30" s="69" t="n">
        <v>1</v>
      </c>
      <c r="U30" s="69" t="n">
        <v>1</v>
      </c>
      <c r="V30" s="69" t="n">
        <v>1</v>
      </c>
      <c r="W30" s="69" t="n">
        <v>1</v>
      </c>
      <c r="X30" s="69" t="n">
        <v>0</v>
      </c>
      <c r="Y30" s="68"/>
      <c r="Z30" s="73" t="s">
        <v>235</v>
      </c>
      <c r="AA30" s="69" t="n">
        <v>6</v>
      </c>
      <c r="AB30" s="69">
        <f>IFERROR(AA30*T30,"")</f>
        <v>6</v>
      </c>
      <c r="AC30" s="69">
        <f>IFERROR(V30*AA30,"")</f>
        <v>6</v>
      </c>
      <c r="AD30" s="68"/>
      <c r="AE30" s="68"/>
    </row>
    <row r="31" spans="1:31">
      <c r="A31" s="71" t="s">
        <v>2</v>
      </c>
      <c r="B31" s="72" t="s">
        <v>105</v>
      </c>
      <c r="C31" s="72" t="s">
        <v>108</v>
      </c>
      <c r="D31" s="71" t="s">
        <v>236</v>
      </c>
      <c r="E31" s="73"/>
      <c r="F31" s="73"/>
      <c r="G31" s="71" t="s">
        <v>328</v>
      </c>
      <c r="H31" s="71" t="s">
        <v>218</v>
      </c>
      <c r="I31" s="71" t="s">
        <v>318</v>
      </c>
      <c r="J31" s="71" t="s">
        <v>324</v>
      </c>
      <c r="K31" s="72" t="s">
        <v>306</v>
      </c>
      <c r="L31" s="71" t="s">
        <v>241</v>
      </c>
      <c r="M31" s="71" t="s">
        <v>222</v>
      </c>
      <c r="N31" s="74" t="s">
        <v>329</v>
      </c>
      <c r="O31" s="73" t="s">
        <v>330</v>
      </c>
      <c r="P31" s="74" t="s">
        <v>331</v>
      </c>
      <c r="Q31" s="75" t="n">
        <v>2</v>
      </c>
      <c r="R31" s="69" t="s">
        <v>225</v>
      </c>
      <c r="S31" s="69" t="n">
        <v>2</v>
      </c>
      <c r="T31" s="69" t="n">
        <v>2</v>
      </c>
      <c r="U31" s="69" t="n">
        <v>2</v>
      </c>
      <c r="V31" s="69" t="n">
        <v>2</v>
      </c>
      <c r="W31" s="69" t="n">
        <v>2</v>
      </c>
      <c r="X31" s="69" t="n">
        <v>2</v>
      </c>
      <c r="Y31" s="68"/>
      <c r="Z31" s="73" t="s">
        <v>235</v>
      </c>
      <c r="AA31" s="69" t="n">
        <v>6</v>
      </c>
      <c r="AB31" s="69">
        <f>IFERROR(AA31*T31,"")</f>
        <v>12</v>
      </c>
      <c r="AC31" s="69">
        <f>IFERROR(V31*AA31,"")</f>
        <v>12</v>
      </c>
      <c r="AD31" s="68"/>
      <c r="AE31" s="68"/>
    </row>
    <row r="32" spans="1:31">
      <c r="A32" s="71" t="s">
        <v>2</v>
      </c>
      <c r="B32" s="72" t="s">
        <v>105</v>
      </c>
      <c r="C32" s="72" t="s">
        <v>109</v>
      </c>
      <c r="D32" s="71" t="s">
        <v>236</v>
      </c>
      <c r="E32" s="73"/>
      <c r="F32" s="73"/>
      <c r="G32" s="71" t="s">
        <v>332</v>
      </c>
      <c r="H32" s="71" t="s">
        <v>218</v>
      </c>
      <c r="I32" s="71" t="s">
        <v>318</v>
      </c>
      <c r="J32" s="71" t="s">
        <v>333</v>
      </c>
      <c r="K32" s="72" t="s">
        <v>306</v>
      </c>
      <c r="L32" s="71" t="s">
        <v>241</v>
      </c>
      <c r="M32" s="71" t="s">
        <v>222</v>
      </c>
      <c r="N32" s="74" t="s">
        <v>334</v>
      </c>
      <c r="O32" s="74" t="s">
        <v>335</v>
      </c>
      <c r="P32" s="117" t="s">
        <v>336</v>
      </c>
      <c r="Q32" s="75" t="n">
        <v>1</v>
      </c>
      <c r="R32" s="69" t="s">
        <v>225</v>
      </c>
      <c r="S32" s="69" t="n">
        <v>1</v>
      </c>
      <c r="T32" s="75" t="n">
        <v>1</v>
      </c>
      <c r="U32" s="69" t="n">
        <v>1</v>
      </c>
      <c r="V32" s="69" t="n">
        <v>1</v>
      </c>
      <c r="W32" s="69" t="n">
        <v>1</v>
      </c>
      <c r="X32" s="69" t="n">
        <v>1</v>
      </c>
      <c r="Y32" s="68"/>
      <c r="Z32" s="73" t="s">
        <v>235</v>
      </c>
      <c r="AA32" s="69" t="n">
        <v>6</v>
      </c>
      <c r="AB32" s="69">
        <f>IFERROR(AA32*T32,"")</f>
        <v>6</v>
      </c>
      <c r="AC32" s="69">
        <f>IFERROR(V32*AA32,"")</f>
        <v>6</v>
      </c>
      <c r="AD32" s="68"/>
      <c r="AE32" s="68"/>
    </row>
    <row r="33" spans="1:31" ht="15" customHeight="1">
      <c r="A33" s="71" t="s">
        <v>2</v>
      </c>
      <c r="B33" s="72" t="s">
        <v>105</v>
      </c>
      <c r="C33" s="72" t="s">
        <v>110</v>
      </c>
      <c r="D33" s="71" t="s">
        <v>236</v>
      </c>
      <c r="E33" s="73"/>
      <c r="F33" s="73"/>
      <c r="G33" s="79" t="s">
        <v>337</v>
      </c>
      <c r="H33" s="71" t="s">
        <v>218</v>
      </c>
      <c r="I33" s="71" t="s">
        <v>318</v>
      </c>
      <c r="J33" s="71" t="s">
        <v>319</v>
      </c>
      <c r="K33" s="72" t="s">
        <v>306</v>
      </c>
      <c r="L33" s="71" t="s">
        <v>241</v>
      </c>
      <c r="M33" s="71" t="s">
        <v>222</v>
      </c>
      <c r="N33" s="73" t="s">
        <v>338</v>
      </c>
      <c r="O33" s="73" t="s">
        <v>339</v>
      </c>
      <c r="P33" s="73" t="s">
        <v>340</v>
      </c>
      <c r="Q33" s="75" t="n">
        <v>1</v>
      </c>
      <c r="R33" s="69" t="s">
        <v>225</v>
      </c>
      <c r="S33" s="69" t="n">
        <v>1</v>
      </c>
      <c r="T33" s="69"/>
      <c r="U33" s="69"/>
      <c r="V33" s="69"/>
      <c r="W33" s="69"/>
      <c r="X33" s="69"/>
      <c r="Y33" s="68"/>
      <c r="Z33" s="73" t="s">
        <v>235</v>
      </c>
      <c r="AA33" s="69" t="n">
        <v>6</v>
      </c>
      <c r="AB33" s="69">
        <f>IFERROR(AA33*T33,"")</f>
        <v>0</v>
      </c>
      <c r="AC33" s="69">
        <f>IFERROR(V33*AA33,"")</f>
        <v>0</v>
      </c>
      <c r="AD33" s="68"/>
      <c r="AE33" s="68"/>
    </row>
    <row r="34" spans="1:31">
      <c r="A34" s="71" t="s">
        <v>2</v>
      </c>
      <c r="B34" s="72" t="s">
        <v>105</v>
      </c>
      <c r="C34" s="72" t="s">
        <v>111</v>
      </c>
      <c r="D34" s="71" t="s">
        <v>236</v>
      </c>
      <c r="E34" s="73"/>
      <c r="F34" s="73"/>
      <c r="G34" s="71" t="s">
        <v>317</v>
      </c>
      <c r="H34" s="71" t="s">
        <v>218</v>
      </c>
      <c r="I34" s="71" t="s">
        <v>318</v>
      </c>
      <c r="J34" s="71" t="s">
        <v>319</v>
      </c>
      <c r="K34" s="72" t="s">
        <v>306</v>
      </c>
      <c r="L34" s="71" t="s">
        <v>241</v>
      </c>
      <c r="M34" s="71" t="s">
        <v>222</v>
      </c>
      <c r="N34" s="74" t="s">
        <v>341</v>
      </c>
      <c r="O34" s="74" t="s">
        <v>342</v>
      </c>
      <c r="P34" s="118" t="s">
        <v>343</v>
      </c>
      <c r="Q34" s="75" t="n">
        <v>1</v>
      </c>
      <c r="R34" s="69" t="s">
        <v>225</v>
      </c>
      <c r="S34" s="69" t="n">
        <v>1</v>
      </c>
      <c r="T34" s="69"/>
      <c r="U34" s="69"/>
      <c r="V34" s="69"/>
      <c r="W34" s="69"/>
      <c r="X34" s="69"/>
      <c r="Y34" s="68"/>
      <c r="Z34" s="73" t="s">
        <v>235</v>
      </c>
      <c r="AA34" s="69" t="n">
        <v>6</v>
      </c>
      <c r="AB34" s="69">
        <f>IFERROR(AA34*T34,"")</f>
        <v>0</v>
      </c>
      <c r="AC34" s="69">
        <f>IFERROR(V34*AA34,"")</f>
        <v>0</v>
      </c>
      <c r="AD34" s="68"/>
      <c r="AE34" s="68"/>
    </row>
    <row r="35" spans="1:31" ht="22.50" customHeight="1">
      <c r="A35" s="71" t="s">
        <v>1</v>
      </c>
      <c r="B35" s="72" t="s">
        <v>112</v>
      </c>
      <c r="C35" s="72" t="s">
        <v>113</v>
      </c>
      <c r="D35" s="71" t="s">
        <v>227</v>
      </c>
      <c r="E35" s="73"/>
      <c r="F35" s="73"/>
      <c r="G35" s="71" t="s">
        <v>259</v>
      </c>
      <c r="H35" s="71" t="s">
        <v>218</v>
      </c>
      <c r="I35" s="71" t="s">
        <v>259</v>
      </c>
      <c r="J35" s="71" t="s">
        <v>218</v>
      </c>
      <c r="K35" s="72" t="s">
        <v>263</v>
      </c>
      <c r="L35" s="71" t="s">
        <v>219</v>
      </c>
      <c r="M35" s="71" t="s">
        <v>232</v>
      </c>
      <c r="N35" s="74" t="s">
        <v>344</v>
      </c>
      <c r="O35" s="74" t="s">
        <v>345</v>
      </c>
      <c r="P35" s="74" t="s">
        <v>346</v>
      </c>
      <c r="Q35" s="75" t="n">
        <v>2</v>
      </c>
      <c r="R35" s="69" t="s">
        <v>225</v>
      </c>
      <c r="S35" s="69" t="n">
        <v>2</v>
      </c>
      <c r="T35" s="69" t="n">
        <v>2</v>
      </c>
      <c r="U35" s="69" t="n">
        <v>2</v>
      </c>
      <c r="V35" s="69" t="n">
        <v>2</v>
      </c>
      <c r="W35" s="69" t="n">
        <v>0</v>
      </c>
      <c r="X35" s="69"/>
      <c r="Y35" s="68"/>
      <c r="Z35" s="73" t="s">
        <v>226</v>
      </c>
      <c r="AA35" s="69" t="n">
        <v>4</v>
      </c>
      <c r="AB35" s="69">
        <f>IFERROR(AA35*T35,"")</f>
        <v>8</v>
      </c>
      <c r="AC35" s="69">
        <f>IFERROR(V35*AA35,"")</f>
        <v>8</v>
      </c>
      <c r="AD35" s="68"/>
      <c r="AE35" s="68"/>
    </row>
    <row r="36" spans="1:31" ht="11.25" customHeight="1">
      <c r="A36" s="71" t="s">
        <v>1</v>
      </c>
      <c r="B36" s="72" t="s">
        <v>114</v>
      </c>
      <c r="C36" s="72" t="s">
        <v>115</v>
      </c>
      <c r="D36" s="71" t="s">
        <v>227</v>
      </c>
      <c r="E36" s="71" t="s">
        <v>227</v>
      </c>
      <c r="F36" s="73" t="s">
        <v>347</v>
      </c>
      <c r="G36" s="71" t="s">
        <v>348</v>
      </c>
      <c r="H36" s="71" t="s">
        <v>218</v>
      </c>
      <c r="I36" s="71" t="s">
        <v>219</v>
      </c>
      <c r="J36" s="71" t="s">
        <v>218</v>
      </c>
      <c r="K36" s="71" t="s">
        <v>349</v>
      </c>
      <c r="L36" s="71" t="s">
        <v>219</v>
      </c>
      <c r="M36" s="71" t="s">
        <v>232</v>
      </c>
      <c r="N36" s="73" t="s">
        <v>350</v>
      </c>
      <c r="O36" s="73" t="s">
        <v>351</v>
      </c>
      <c r="P36" s="73" t="s">
        <v>352</v>
      </c>
      <c r="Q36" s="75" t="n">
        <v>1</v>
      </c>
      <c r="R36" s="69" t="s">
        <v>225</v>
      </c>
      <c r="S36" s="69" t="n">
        <v>1</v>
      </c>
      <c r="T36" s="69" t="n">
        <v>1</v>
      </c>
      <c r="U36" s="69" t="n">
        <v>1</v>
      </c>
      <c r="V36" s="69" t="n">
        <v>1</v>
      </c>
      <c r="W36" s="69" t="n">
        <v>0</v>
      </c>
      <c r="X36" s="69"/>
      <c r="Y36" s="68"/>
      <c r="Z36" s="73" t="s">
        <v>226</v>
      </c>
      <c r="AA36" s="69" t="n">
        <v>4</v>
      </c>
      <c r="AB36" s="69">
        <f>IFERROR(AA36*T36,"")</f>
        <v>4</v>
      </c>
      <c r="AC36" s="69">
        <f>IFERROR(V36*AA36,"")</f>
        <v>4</v>
      </c>
      <c r="AD36" s="68"/>
      <c r="AE36" s="68"/>
    </row>
    <row r="37" spans="1:31" ht="11.25" customHeight="1">
      <c r="A37" s="71" t="s">
        <v>2</v>
      </c>
      <c r="B37" s="72" t="s">
        <v>116</v>
      </c>
      <c r="C37" s="72" t="s">
        <v>117</v>
      </c>
      <c r="D37" s="71" t="s">
        <v>236</v>
      </c>
      <c r="E37" s="73"/>
      <c r="F37" s="73"/>
      <c r="G37" s="71" t="s">
        <v>353</v>
      </c>
      <c r="H37" s="71" t="s">
        <v>353</v>
      </c>
      <c r="I37" s="71" t="s">
        <v>354</v>
      </c>
      <c r="J37" s="71" t="s">
        <v>355</v>
      </c>
      <c r="K37" s="71" t="s">
        <v>221</v>
      </c>
      <c r="L37" s="71" t="s">
        <v>270</v>
      </c>
      <c r="M37" s="71" t="s">
        <v>222</v>
      </c>
      <c r="N37" s="73" t="s">
        <v>356</v>
      </c>
      <c r="O37" s="73" t="s">
        <v>357</v>
      </c>
      <c r="P37" s="73" t="s">
        <v>358</v>
      </c>
      <c r="Q37" s="75" t="n">
        <v>1</v>
      </c>
      <c r="R37" s="69" t="s">
        <v>225</v>
      </c>
      <c r="S37" s="69" t="n">
        <v>1</v>
      </c>
      <c r="T37" s="69" t="n">
        <v>1</v>
      </c>
      <c r="U37" s="69" t="n">
        <v>1</v>
      </c>
      <c r="V37" s="69" t="n">
        <v>1</v>
      </c>
      <c r="W37" s="69" t="n">
        <v>1</v>
      </c>
      <c r="X37" s="69" t="n">
        <v>1</v>
      </c>
      <c r="Y37" s="68"/>
      <c r="Z37" s="73" t="s">
        <v>235</v>
      </c>
      <c r="AA37" s="69" t="n">
        <v>6</v>
      </c>
      <c r="AB37" s="69">
        <f>IFERROR(AA37*T37,"")</f>
        <v>6</v>
      </c>
      <c r="AC37" s="69">
        <f>IFERROR(V37*AA37,"")</f>
        <v>6</v>
      </c>
      <c r="AD37" s="68"/>
      <c r="AE37" s="68"/>
    </row>
    <row r="38" spans="1:31" ht="11.25" customHeight="1">
      <c r="A38" s="71" t="s">
        <v>2</v>
      </c>
      <c r="B38" s="72" t="s">
        <v>116</v>
      </c>
      <c r="C38" s="72" t="s">
        <v>118</v>
      </c>
      <c r="D38" s="71" t="s">
        <v>236</v>
      </c>
      <c r="E38" s="73"/>
      <c r="F38" s="73"/>
      <c r="G38" s="71" t="s">
        <v>355</v>
      </c>
      <c r="H38" s="71" t="s">
        <v>359</v>
      </c>
      <c r="I38" s="71" t="s">
        <v>354</v>
      </c>
      <c r="J38" s="71" t="s">
        <v>355</v>
      </c>
      <c r="K38" s="71" t="s">
        <v>221</v>
      </c>
      <c r="L38" s="71" t="s">
        <v>270</v>
      </c>
      <c r="M38" s="71" t="s">
        <v>222</v>
      </c>
      <c r="N38" s="73" t="s">
        <v>360</v>
      </c>
      <c r="O38" s="73" t="s">
        <v>361</v>
      </c>
      <c r="P38" s="73" t="s">
        <v>362</v>
      </c>
      <c r="Q38" s="75" t="n">
        <v>1</v>
      </c>
      <c r="R38" s="69" t="s">
        <v>225</v>
      </c>
      <c r="S38" s="69" t="n">
        <v>1</v>
      </c>
      <c r="T38" s="69" t="n">
        <v>1</v>
      </c>
      <c r="U38" s="69" t="n">
        <v>1</v>
      </c>
      <c r="V38" s="69" t="n">
        <v>1</v>
      </c>
      <c r="W38" s="69" t="n">
        <v>1</v>
      </c>
      <c r="X38" s="69" t="n">
        <v>1</v>
      </c>
      <c r="Y38" s="68"/>
      <c r="Z38" s="73" t="s">
        <v>235</v>
      </c>
      <c r="AA38" s="69" t="n">
        <v>6</v>
      </c>
      <c r="AB38" s="69">
        <f>IFERROR(AA38*T38,"")</f>
        <v>6</v>
      </c>
      <c r="AC38" s="69">
        <f>IFERROR(V38*AA38,"")</f>
        <v>6</v>
      </c>
      <c r="AD38" s="68"/>
      <c r="AE38" s="68"/>
    </row>
    <row r="39" spans="1:31" ht="11.25" customHeight="1">
      <c r="A39" s="71" t="s">
        <v>2</v>
      </c>
      <c r="B39" s="72" t="s">
        <v>116</v>
      </c>
      <c r="C39" s="72" t="s">
        <v>119</v>
      </c>
      <c r="D39" s="71" t="s">
        <v>236</v>
      </c>
      <c r="E39" s="73"/>
      <c r="F39" s="73"/>
      <c r="G39" s="80" t="s">
        <v>218</v>
      </c>
      <c r="H39" s="71" t="s">
        <v>363</v>
      </c>
      <c r="I39" s="71" t="s">
        <v>354</v>
      </c>
      <c r="J39" s="71" t="s">
        <v>355</v>
      </c>
      <c r="K39" s="71" t="s">
        <v>221</v>
      </c>
      <c r="L39" s="71" t="s">
        <v>270</v>
      </c>
      <c r="M39" s="71" t="s">
        <v>222</v>
      </c>
      <c r="N39" s="73" t="s">
        <v>364</v>
      </c>
      <c r="O39" s="73" t="s">
        <v>365</v>
      </c>
      <c r="P39" s="73" t="s">
        <v>366</v>
      </c>
      <c r="Q39" s="75" t="n">
        <v>1</v>
      </c>
      <c r="R39" s="69" t="s">
        <v>225</v>
      </c>
      <c r="S39" s="69" t="n">
        <v>1</v>
      </c>
      <c r="T39" s="69" t="n">
        <v>1</v>
      </c>
      <c r="U39" s="69" t="n">
        <v>1</v>
      </c>
      <c r="V39" s="69" t="n">
        <v>1</v>
      </c>
      <c r="W39" s="69" t="n">
        <v>1</v>
      </c>
      <c r="X39" s="69" t="n">
        <v>1</v>
      </c>
      <c r="Y39" s="68"/>
      <c r="Z39" s="73" t="s">
        <v>235</v>
      </c>
      <c r="AA39" s="69" t="n">
        <v>6</v>
      </c>
      <c r="AB39" s="69">
        <f>IFERROR(AA39*T39,"")</f>
        <v>6</v>
      </c>
      <c r="AC39" s="69">
        <f>IFERROR(V39*AA39,"")</f>
        <v>6</v>
      </c>
      <c r="AD39" s="68"/>
      <c r="AE39" s="68"/>
    </row>
    <row r="40" spans="1:31" ht="11.25" customHeight="1">
      <c r="A40" s="71" t="s">
        <v>2</v>
      </c>
      <c r="B40" s="72" t="s">
        <v>116</v>
      </c>
      <c r="C40" s="72" t="s">
        <v>120</v>
      </c>
      <c r="D40" s="71" t="s">
        <v>236</v>
      </c>
      <c r="E40" s="73"/>
      <c r="F40" s="73"/>
      <c r="G40" s="71" t="s">
        <v>367</v>
      </c>
      <c r="H40" s="71" t="s">
        <v>363</v>
      </c>
      <c r="I40" s="71" t="s">
        <v>354</v>
      </c>
      <c r="J40" s="71" t="s">
        <v>355</v>
      </c>
      <c r="K40" s="71" t="s">
        <v>221</v>
      </c>
      <c r="L40" s="71" t="s">
        <v>270</v>
      </c>
      <c r="M40" s="71" t="s">
        <v>222</v>
      </c>
      <c r="N40" s="73" t="s">
        <v>368</v>
      </c>
      <c r="O40" s="73" t="s">
        <v>369</v>
      </c>
      <c r="P40" s="73" t="s">
        <v>370</v>
      </c>
      <c r="Q40" s="75" t="n">
        <v>1</v>
      </c>
      <c r="R40" s="69" t="s">
        <v>225</v>
      </c>
      <c r="S40" s="69" t="n">
        <v>1</v>
      </c>
      <c r="T40" s="75" t="n">
        <v>1</v>
      </c>
      <c r="U40" s="69" t="n">
        <v>1</v>
      </c>
      <c r="V40" s="69" t="n">
        <v>1</v>
      </c>
      <c r="W40" s="69" t="n">
        <v>1</v>
      </c>
      <c r="X40" s="69" t="n">
        <v>1</v>
      </c>
      <c r="Y40" s="68"/>
      <c r="Z40" s="73" t="s">
        <v>235</v>
      </c>
      <c r="AA40" s="69" t="n">
        <v>6</v>
      </c>
      <c r="AB40" s="69">
        <f>IFERROR(AA40*T40,"")</f>
        <v>6</v>
      </c>
      <c r="AC40" s="69">
        <f>IFERROR(V40*AA40,"")</f>
        <v>6</v>
      </c>
      <c r="AD40" s="68"/>
      <c r="AE40" s="68"/>
    </row>
    <row r="41" spans="1:31" ht="11.25" customHeight="1">
      <c r="A41" s="71" t="s">
        <v>2</v>
      </c>
      <c r="B41" s="72" t="s">
        <v>116</v>
      </c>
      <c r="C41" s="72" t="s">
        <v>121</v>
      </c>
      <c r="D41" s="71" t="s">
        <v>236</v>
      </c>
      <c r="E41" s="73"/>
      <c r="F41" s="73"/>
      <c r="G41" s="71" t="s">
        <v>371</v>
      </c>
      <c r="H41" s="71" t="s">
        <v>353</v>
      </c>
      <c r="I41" s="71" t="s">
        <v>354</v>
      </c>
      <c r="J41" s="71" t="s">
        <v>355</v>
      </c>
      <c r="K41" s="71" t="s">
        <v>221</v>
      </c>
      <c r="L41" s="71" t="s">
        <v>270</v>
      </c>
      <c r="M41" s="71" t="s">
        <v>222</v>
      </c>
      <c r="N41" s="73" t="s">
        <v>364</v>
      </c>
      <c r="O41" s="73" t="s">
        <v>365</v>
      </c>
      <c r="P41" s="73" t="s">
        <v>366</v>
      </c>
      <c r="Q41" s="75" t="n">
        <v>1</v>
      </c>
      <c r="R41" s="75" t="s">
        <v>225</v>
      </c>
      <c r="S41" s="75" t="n">
        <v>1</v>
      </c>
      <c r="T41" s="75" t="n">
        <v>1</v>
      </c>
      <c r="U41" s="75" t="n">
        <v>1</v>
      </c>
      <c r="V41" s="69" t="n">
        <v>1</v>
      </c>
      <c r="W41" s="69" t="n">
        <v>1</v>
      </c>
      <c r="X41" s="69" t="n">
        <v>1</v>
      </c>
      <c r="Y41" s="68"/>
      <c r="Z41" s="73" t="s">
        <v>235</v>
      </c>
      <c r="AA41" s="69" t="n">
        <v>6</v>
      </c>
      <c r="AB41" s="69">
        <f>IFERROR(AA41*T41,"")</f>
        <v>6</v>
      </c>
      <c r="AC41" s="69">
        <f>IFERROR(V41*AA41,"")</f>
        <v>6</v>
      </c>
      <c r="AD41" s="68"/>
      <c r="AE41" s="68"/>
    </row>
    <row r="42" spans="1:31">
      <c r="A42" s="71" t="s">
        <v>1</v>
      </c>
      <c r="B42" s="72" t="s">
        <v>122</v>
      </c>
      <c r="C42" s="72" t="s">
        <v>123</v>
      </c>
      <c r="D42" s="72" t="s">
        <v>227</v>
      </c>
      <c r="E42" s="73"/>
      <c r="F42" s="73"/>
      <c r="G42" s="72" t="s">
        <v>218</v>
      </c>
      <c r="H42" s="72" t="s">
        <v>218</v>
      </c>
      <c r="I42" s="72" t="s">
        <v>372</v>
      </c>
      <c r="J42" s="72" t="s">
        <v>218</v>
      </c>
      <c r="K42" s="72" t="s">
        <v>263</v>
      </c>
      <c r="L42" s="72" t="s">
        <v>241</v>
      </c>
      <c r="M42" s="72" t="s">
        <v>232</v>
      </c>
      <c r="N42" s="73" t="s">
        <v>373</v>
      </c>
      <c r="O42" s="73" t="s">
        <v>374</v>
      </c>
      <c r="P42" s="81" t="s">
        <v>375</v>
      </c>
      <c r="Q42" s="75" t="n">
        <v>1</v>
      </c>
      <c r="R42" s="75" t="s">
        <v>225</v>
      </c>
      <c r="S42" s="75" t="n">
        <v>1</v>
      </c>
      <c r="T42" s="75" t="n">
        <v>1</v>
      </c>
      <c r="U42" s="75" t="n">
        <v>1</v>
      </c>
      <c r="V42" s="75" t="n">
        <v>1</v>
      </c>
      <c r="W42" s="75" t="n">
        <v>0</v>
      </c>
      <c r="X42" s="75"/>
      <c r="Y42" s="73"/>
      <c r="Z42" s="73" t="s">
        <v>272</v>
      </c>
      <c r="AA42" s="69" t="n">
        <v>2</v>
      </c>
      <c r="AB42" s="69">
        <f>IFERROR(AA42*T42,"")</f>
        <v>2</v>
      </c>
      <c r="AC42" s="69">
        <f>IFERROR(V42*AA42,"")</f>
        <v>2</v>
      </c>
      <c r="AD42" s="68"/>
      <c r="AE42" s="68"/>
    </row>
    <row r="43" spans="1:31" ht="11.25" customHeight="1">
      <c r="A43" s="71" t="s">
        <v>2</v>
      </c>
      <c r="B43" s="72" t="s">
        <v>124</v>
      </c>
      <c r="C43" s="72" t="s">
        <v>125</v>
      </c>
      <c r="D43" s="71" t="s">
        <v>236</v>
      </c>
      <c r="E43" s="73"/>
      <c r="F43" s="73"/>
      <c r="G43" s="71" t="s">
        <v>376</v>
      </c>
      <c r="H43" s="71" t="s">
        <v>218</v>
      </c>
      <c r="I43" s="71" t="s">
        <v>377</v>
      </c>
      <c r="J43" s="71" t="s">
        <v>218</v>
      </c>
      <c r="K43" s="72" t="s">
        <v>306</v>
      </c>
      <c r="L43" s="71" t="s">
        <v>377</v>
      </c>
      <c r="M43" s="71" t="s">
        <v>222</v>
      </c>
      <c r="N43" s="73" t="s">
        <v>378</v>
      </c>
      <c r="O43" s="73" t="s">
        <v>379</v>
      </c>
      <c r="P43" s="73" t="s">
        <v>380</v>
      </c>
      <c r="Q43" s="75" t="n">
        <v>1</v>
      </c>
      <c r="R43" s="69" t="s">
        <v>225</v>
      </c>
      <c r="S43" s="69" t="n">
        <v>1</v>
      </c>
      <c r="T43" s="69" t="n">
        <v>1</v>
      </c>
      <c r="U43" s="69" t="n">
        <v>1</v>
      </c>
      <c r="V43" s="69" t="n">
        <v>1</v>
      </c>
      <c r="W43" s="69" t="n">
        <v>1</v>
      </c>
      <c r="X43" s="69" t="n">
        <v>1</v>
      </c>
      <c r="Y43" s="68"/>
      <c r="Z43" s="73" t="s">
        <v>272</v>
      </c>
      <c r="AA43" s="69" t="n">
        <v>2</v>
      </c>
      <c r="AB43" s="69">
        <f>IFERROR(AA43*T43,"")</f>
        <v>2</v>
      </c>
      <c r="AC43" s="69">
        <f>IFERROR(V43*AA43,"")</f>
        <v>2</v>
      </c>
      <c r="AD43" s="68"/>
      <c r="AE43" s="68"/>
    </row>
    <row r="44" spans="1:31" ht="11.25" customHeight="1">
      <c r="A44" s="71" t="s">
        <v>2</v>
      </c>
      <c r="B44" s="71" t="s">
        <v>126</v>
      </c>
      <c r="C44" s="77" t="s">
        <v>126</v>
      </c>
      <c r="D44" s="71" t="s">
        <v>227</v>
      </c>
      <c r="E44" s="73"/>
      <c r="F44" s="73"/>
      <c r="G44" s="71" t="s">
        <v>218</v>
      </c>
      <c r="H44" s="71" t="s">
        <v>218</v>
      </c>
      <c r="I44" s="71" t="s">
        <v>381</v>
      </c>
      <c r="J44" s="71" t="s">
        <v>218</v>
      </c>
      <c r="K44" s="72" t="s">
        <v>381</v>
      </c>
      <c r="L44" s="71" t="s">
        <v>381</v>
      </c>
      <c r="M44" s="71" t="s">
        <v>222</v>
      </c>
      <c r="N44" s="73" t="s">
        <v>382</v>
      </c>
      <c r="O44" s="73" t="s">
        <v>383</v>
      </c>
      <c r="P44" s="112" t="s">
        <v>384</v>
      </c>
      <c r="Q44" s="75" t="n">
        <v>1</v>
      </c>
      <c r="R44" s="69" t="s">
        <v>225</v>
      </c>
      <c r="S44" s="69" t="n">
        <v>1</v>
      </c>
      <c r="T44" s="69" t="n">
        <v>1</v>
      </c>
      <c r="U44" s="69" t="n">
        <v>1</v>
      </c>
      <c r="V44" s="69" t="n">
        <v>1</v>
      </c>
      <c r="W44" s="69" t="n">
        <v>0</v>
      </c>
      <c r="X44" s="69"/>
      <c r="Y44" s="68"/>
      <c r="Z44" s="73" t="s">
        <v>235</v>
      </c>
      <c r="AA44" s="69" t="n">
        <v>6</v>
      </c>
      <c r="AB44" s="69">
        <f>IFERROR(AA44*T44,"")</f>
        <v>6</v>
      </c>
      <c r="AC44" s="69">
        <f>IFERROR(V44*AA44,"")</f>
        <v>6</v>
      </c>
      <c r="AD44" s="68"/>
      <c r="AE44" s="68"/>
    </row>
    <row r="45" spans="1:31" ht="11.25" customHeight="1">
      <c r="A45" s="71" t="s">
        <v>2</v>
      </c>
      <c r="B45" s="71" t="s">
        <v>126</v>
      </c>
      <c r="C45" s="77" t="s">
        <v>127</v>
      </c>
      <c r="D45" s="71" t="s">
        <v>227</v>
      </c>
      <c r="E45" s="73"/>
      <c r="F45" s="73"/>
      <c r="G45" s="71" t="s">
        <v>218</v>
      </c>
      <c r="H45" s="71" t="s">
        <v>218</v>
      </c>
      <c r="I45" s="71" t="s">
        <v>381</v>
      </c>
      <c r="J45" s="71" t="s">
        <v>218</v>
      </c>
      <c r="K45" s="72" t="s">
        <v>381</v>
      </c>
      <c r="L45" s="71" t="s">
        <v>381</v>
      </c>
      <c r="M45" s="71" t="s">
        <v>222</v>
      </c>
      <c r="N45" s="73" t="s">
        <v>385</v>
      </c>
      <c r="O45" s="73" t="s">
        <v>383</v>
      </c>
      <c r="P45" s="113" t="s">
        <v>386</v>
      </c>
      <c r="Q45" s="75" t="n">
        <v>1</v>
      </c>
      <c r="R45" s="69" t="s">
        <v>225</v>
      </c>
      <c r="S45" s="69" t="n">
        <v>1</v>
      </c>
      <c r="T45" s="69" t="n">
        <v>1</v>
      </c>
      <c r="U45" s="69" t="n">
        <v>1</v>
      </c>
      <c r="V45" s="69" t="n">
        <v>1</v>
      </c>
      <c r="W45" s="69" t="n">
        <v>0</v>
      </c>
      <c r="X45" s="69"/>
      <c r="Y45" s="68"/>
      <c r="Z45" s="73" t="s">
        <v>235</v>
      </c>
      <c r="AA45" s="69" t="n">
        <v>6</v>
      </c>
      <c r="AB45" s="69">
        <f>IFERROR(AA45*T45,"")</f>
        <v>6</v>
      </c>
      <c r="AC45" s="69">
        <f>IFERROR(V45*AA45,"")</f>
        <v>6</v>
      </c>
      <c r="AD45" s="68"/>
      <c r="AE45" s="68"/>
    </row>
    <row r="46" spans="1:31" ht="11.25" customHeight="1">
      <c r="A46" s="71" t="s">
        <v>2</v>
      </c>
      <c r="B46" s="71" t="s">
        <v>126</v>
      </c>
      <c r="C46" s="77" t="s">
        <v>128</v>
      </c>
      <c r="D46" s="71" t="s">
        <v>227</v>
      </c>
      <c r="E46" s="73"/>
      <c r="F46" s="73"/>
      <c r="G46" s="71" t="s">
        <v>218</v>
      </c>
      <c r="H46" s="71" t="s">
        <v>218</v>
      </c>
      <c r="I46" s="71" t="s">
        <v>381</v>
      </c>
      <c r="J46" s="71" t="s">
        <v>218</v>
      </c>
      <c r="K46" s="72" t="s">
        <v>381</v>
      </c>
      <c r="L46" s="71" t="s">
        <v>381</v>
      </c>
      <c r="M46" s="71" t="s">
        <v>222</v>
      </c>
      <c r="N46" s="73" t="s">
        <v>385</v>
      </c>
      <c r="O46" s="73" t="s">
        <v>383</v>
      </c>
      <c r="P46" s="113" t="s">
        <v>386</v>
      </c>
      <c r="Q46" s="75" t="n">
        <v>1</v>
      </c>
      <c r="R46" s="69" t="s">
        <v>225</v>
      </c>
      <c r="S46" s="69" t="n">
        <v>1</v>
      </c>
      <c r="T46" s="69" t="n">
        <v>1</v>
      </c>
      <c r="U46" s="69" t="n">
        <v>1</v>
      </c>
      <c r="V46" s="69" t="n">
        <v>1</v>
      </c>
      <c r="W46" s="69" t="n">
        <v>0</v>
      </c>
      <c r="X46" s="69"/>
      <c r="Y46" s="68"/>
      <c r="Z46" s="73" t="s">
        <v>235</v>
      </c>
      <c r="AA46" s="69" t="n">
        <v>6</v>
      </c>
      <c r="AB46" s="69">
        <f>IFERROR(AA46*T46,"")</f>
        <v>6</v>
      </c>
      <c r="AC46" s="69">
        <f>IFERROR(V46*AA46,"")</f>
        <v>6</v>
      </c>
      <c r="AD46" s="68"/>
      <c r="AE46" s="68"/>
    </row>
    <row r="47" spans="1:31" ht="11.25" customHeight="1">
      <c r="A47" s="71" t="s">
        <v>2</v>
      </c>
      <c r="B47" s="72" t="s">
        <v>129</v>
      </c>
      <c r="C47" s="72" t="s">
        <v>130</v>
      </c>
      <c r="D47" s="71" t="s">
        <v>217</v>
      </c>
      <c r="E47" s="73"/>
      <c r="F47" s="73"/>
      <c r="G47" s="71" t="s">
        <v>387</v>
      </c>
      <c r="H47" s="71" t="s">
        <v>388</v>
      </c>
      <c r="I47" s="71" t="s">
        <v>389</v>
      </c>
      <c r="J47" s="71" t="s">
        <v>390</v>
      </c>
      <c r="K47" s="72" t="s">
        <v>221</v>
      </c>
      <c r="L47" s="71" t="s">
        <v>377</v>
      </c>
      <c r="M47" s="71" t="s">
        <v>222</v>
      </c>
      <c r="N47" s="73" t="s">
        <v>391</v>
      </c>
      <c r="O47" s="73" t="s">
        <v>392</v>
      </c>
      <c r="P47" s="73" t="s">
        <v>393</v>
      </c>
      <c r="Q47" s="75" t="n">
        <v>1</v>
      </c>
      <c r="R47" s="69" t="s">
        <v>225</v>
      </c>
      <c r="S47" s="69" t="n">
        <v>1</v>
      </c>
      <c r="T47" s="69" t="n">
        <v>1</v>
      </c>
      <c r="U47" s="69" t="n">
        <v>1</v>
      </c>
      <c r="V47" s="69" t="n">
        <v>1</v>
      </c>
      <c r="W47" s="69" t="n">
        <v>1</v>
      </c>
      <c r="X47" s="69" t="n">
        <v>1</v>
      </c>
      <c r="Y47" s="68"/>
      <c r="Z47" s="73" t="s">
        <v>235</v>
      </c>
      <c r="AA47" s="69" t="n">
        <v>6</v>
      </c>
      <c r="AB47" s="69">
        <f>IFERROR(AA47*T47,"")</f>
        <v>6</v>
      </c>
      <c r="AC47" s="69">
        <f>IFERROR(V47*AA47,"")</f>
        <v>6</v>
      </c>
      <c r="AD47" s="68"/>
      <c r="AE47" s="68"/>
    </row>
    <row r="48" spans="1:31" ht="11.25" customHeight="1">
      <c r="A48" s="71" t="s">
        <v>2</v>
      </c>
      <c r="B48" s="72" t="s">
        <v>129</v>
      </c>
      <c r="C48" s="72" t="s">
        <v>131</v>
      </c>
      <c r="D48" s="71" t="s">
        <v>217</v>
      </c>
      <c r="E48" s="73"/>
      <c r="F48" s="73"/>
      <c r="G48" s="71" t="s">
        <v>394</v>
      </c>
      <c r="H48" s="71" t="s">
        <v>388</v>
      </c>
      <c r="I48" s="71" t="s">
        <v>389</v>
      </c>
      <c r="J48" s="71" t="s">
        <v>390</v>
      </c>
      <c r="K48" s="72" t="s">
        <v>221</v>
      </c>
      <c r="L48" s="71" t="s">
        <v>377</v>
      </c>
      <c r="M48" s="71" t="s">
        <v>222</v>
      </c>
      <c r="N48" s="73" t="s">
        <v>391</v>
      </c>
      <c r="O48" s="73" t="s">
        <v>392</v>
      </c>
      <c r="P48" s="73" t="s">
        <v>393</v>
      </c>
      <c r="Q48" s="75" t="n">
        <v>1</v>
      </c>
      <c r="R48" s="69" t="s">
        <v>225</v>
      </c>
      <c r="S48" s="69" t="n">
        <v>1</v>
      </c>
      <c r="T48" s="69" t="n">
        <v>1</v>
      </c>
      <c r="U48" s="69" t="n">
        <v>1</v>
      </c>
      <c r="V48" s="69" t="n">
        <v>1</v>
      </c>
      <c r="W48" s="69" t="n">
        <v>1</v>
      </c>
      <c r="X48" s="69" t="n">
        <v>0</v>
      </c>
      <c r="Y48" s="68"/>
      <c r="Z48" s="73" t="s">
        <v>235</v>
      </c>
      <c r="AA48" s="69" t="n">
        <v>6</v>
      </c>
      <c r="AB48" s="69">
        <f>IFERROR(AA48*T48,"")</f>
        <v>6</v>
      </c>
      <c r="AC48" s="69">
        <f>IFERROR(V48*AA48,"")</f>
        <v>6</v>
      </c>
      <c r="AD48" s="68"/>
      <c r="AE48" s="68"/>
    </row>
    <row r="49" spans="1:31" ht="11.25" customHeight="1">
      <c r="A49" s="71" t="s">
        <v>2</v>
      </c>
      <c r="B49" s="72" t="s">
        <v>129</v>
      </c>
      <c r="C49" s="72" t="s">
        <v>132</v>
      </c>
      <c r="D49" s="71" t="s">
        <v>217</v>
      </c>
      <c r="E49" s="73"/>
      <c r="F49" s="73"/>
      <c r="G49" s="71" t="s">
        <v>394</v>
      </c>
      <c r="H49" s="71" t="s">
        <v>388</v>
      </c>
      <c r="I49" s="71" t="s">
        <v>389</v>
      </c>
      <c r="J49" s="71" t="s">
        <v>390</v>
      </c>
      <c r="K49" s="72" t="s">
        <v>221</v>
      </c>
      <c r="L49" s="71" t="s">
        <v>377</v>
      </c>
      <c r="M49" s="71" t="s">
        <v>222</v>
      </c>
      <c r="N49" s="73" t="s">
        <v>391</v>
      </c>
      <c r="O49" s="73" t="s">
        <v>392</v>
      </c>
      <c r="P49" s="73" t="s">
        <v>393</v>
      </c>
      <c r="Q49" s="75" t="n">
        <v>1</v>
      </c>
      <c r="R49" s="69" t="s">
        <v>225</v>
      </c>
      <c r="S49" s="69" t="n">
        <v>1</v>
      </c>
      <c r="T49" s="69" t="n">
        <v>1</v>
      </c>
      <c r="U49" s="69" t="n">
        <v>1</v>
      </c>
      <c r="V49" s="69" t="n">
        <v>1</v>
      </c>
      <c r="W49" s="69" t="n">
        <v>1</v>
      </c>
      <c r="X49" s="69" t="n">
        <v>0</v>
      </c>
      <c r="Y49" s="68"/>
      <c r="Z49" s="73" t="s">
        <v>235</v>
      </c>
      <c r="AA49" s="69" t="n">
        <v>6</v>
      </c>
      <c r="AB49" s="69">
        <f>IFERROR(AA49*T49,"")</f>
        <v>6</v>
      </c>
      <c r="AC49" s="69">
        <f>IFERROR(V49*AA49,"")</f>
        <v>6</v>
      </c>
      <c r="AD49" s="68"/>
      <c r="AE49" s="68"/>
    </row>
    <row r="50" spans="1:31" ht="11.25" customHeight="1">
      <c r="A50" s="71" t="s">
        <v>2</v>
      </c>
      <c r="B50" s="72" t="s">
        <v>129</v>
      </c>
      <c r="C50" s="72" t="s">
        <v>133</v>
      </c>
      <c r="D50" s="71" t="s">
        <v>217</v>
      </c>
      <c r="E50" s="73"/>
      <c r="F50" s="73"/>
      <c r="G50" s="71" t="s">
        <v>395</v>
      </c>
      <c r="H50" s="71" t="s">
        <v>388</v>
      </c>
      <c r="I50" s="71" t="s">
        <v>389</v>
      </c>
      <c r="J50" s="71" t="s">
        <v>390</v>
      </c>
      <c r="K50" s="72" t="s">
        <v>221</v>
      </c>
      <c r="L50" s="71" t="s">
        <v>377</v>
      </c>
      <c r="M50" s="71" t="s">
        <v>222</v>
      </c>
      <c r="N50" s="73" t="s">
        <v>396</v>
      </c>
      <c r="O50" s="73" t="s">
        <v>392</v>
      </c>
      <c r="P50" s="73" t="s">
        <v>397</v>
      </c>
      <c r="Q50" s="75" t="n">
        <v>1</v>
      </c>
      <c r="R50" s="69" t="s">
        <v>225</v>
      </c>
      <c r="S50" s="69" t="n">
        <v>1</v>
      </c>
      <c r="T50" s="69" t="n">
        <v>1</v>
      </c>
      <c r="U50" s="69" t="n">
        <v>1</v>
      </c>
      <c r="V50" s="69" t="n">
        <v>1</v>
      </c>
      <c r="W50" s="69" t="n">
        <v>1</v>
      </c>
      <c r="X50" s="69" t="n">
        <v>1</v>
      </c>
      <c r="Y50" s="68"/>
      <c r="Z50" s="73" t="s">
        <v>235</v>
      </c>
      <c r="AA50" s="69" t="n">
        <v>6</v>
      </c>
      <c r="AB50" s="69">
        <f>IFERROR(AA50*T50,"")</f>
        <v>6</v>
      </c>
      <c r="AC50" s="69">
        <f>IFERROR(V50*AA50,"")</f>
        <v>6</v>
      </c>
      <c r="AD50" s="68"/>
      <c r="AE50" s="68"/>
    </row>
    <row r="51" spans="1:31" ht="11.25" customHeight="1">
      <c r="A51" s="71" t="s">
        <v>2</v>
      </c>
      <c r="B51" s="72" t="s">
        <v>129</v>
      </c>
      <c r="C51" s="72" t="s">
        <v>134</v>
      </c>
      <c r="D51" s="71" t="s">
        <v>217</v>
      </c>
      <c r="E51" s="73"/>
      <c r="F51" s="73"/>
      <c r="G51" s="71" t="s">
        <v>398</v>
      </c>
      <c r="H51" s="71" t="s">
        <v>388</v>
      </c>
      <c r="I51" s="71" t="s">
        <v>389</v>
      </c>
      <c r="J51" s="71" t="s">
        <v>390</v>
      </c>
      <c r="K51" s="72" t="s">
        <v>221</v>
      </c>
      <c r="L51" s="71" t="s">
        <v>377</v>
      </c>
      <c r="M51" s="71" t="s">
        <v>222</v>
      </c>
      <c r="N51" s="73" t="s">
        <v>399</v>
      </c>
      <c r="O51" s="73" t="s">
        <v>392</v>
      </c>
      <c r="P51" s="73" t="s">
        <v>400</v>
      </c>
      <c r="Q51" s="75" t="n">
        <v>1</v>
      </c>
      <c r="R51" s="69" t="s">
        <v>225</v>
      </c>
      <c r="S51" s="69" t="n">
        <v>1</v>
      </c>
      <c r="T51" s="69"/>
      <c r="U51" s="69"/>
      <c r="V51" s="69"/>
      <c r="W51" s="69"/>
      <c r="X51" s="69"/>
      <c r="Y51" s="68"/>
      <c r="Z51" s="73" t="s">
        <v>235</v>
      </c>
      <c r="AA51" s="69" t="n">
        <v>6</v>
      </c>
      <c r="AB51" s="69">
        <f>IFERROR(AA51*T51,"")</f>
        <v>0</v>
      </c>
      <c r="AC51" s="69">
        <f>IFERROR(V51*AA51,"")</f>
        <v>0</v>
      </c>
      <c r="AD51" s="68"/>
      <c r="AE51" s="68"/>
    </row>
    <row r="52" spans="1:31" ht="11.25" customHeight="1">
      <c r="A52" s="71" t="s">
        <v>2</v>
      </c>
      <c r="B52" s="72" t="s">
        <v>129</v>
      </c>
      <c r="C52" s="72" t="s">
        <v>135</v>
      </c>
      <c r="D52" s="71" t="s">
        <v>217</v>
      </c>
      <c r="E52" s="73"/>
      <c r="F52" s="73"/>
      <c r="G52" s="71" t="s">
        <v>398</v>
      </c>
      <c r="H52" s="71" t="s">
        <v>388</v>
      </c>
      <c r="I52" s="71" t="s">
        <v>389</v>
      </c>
      <c r="J52" s="71" t="s">
        <v>390</v>
      </c>
      <c r="K52" s="72" t="s">
        <v>221</v>
      </c>
      <c r="L52" s="71" t="s">
        <v>377</v>
      </c>
      <c r="M52" s="71" t="s">
        <v>222</v>
      </c>
      <c r="N52" s="73" t="s">
        <v>399</v>
      </c>
      <c r="O52" s="73" t="s">
        <v>392</v>
      </c>
      <c r="P52" s="73" t="s">
        <v>400</v>
      </c>
      <c r="Q52" s="75" t="n">
        <v>1</v>
      </c>
      <c r="R52" s="69" t="s">
        <v>225</v>
      </c>
      <c r="S52" s="69" t="n">
        <v>1</v>
      </c>
      <c r="T52" s="69"/>
      <c r="U52" s="69"/>
      <c r="V52" s="69"/>
      <c r="W52" s="69"/>
      <c r="X52" s="69"/>
      <c r="Y52" s="68"/>
      <c r="Z52" s="73" t="s">
        <v>235</v>
      </c>
      <c r="AA52" s="69" t="n">
        <v>6</v>
      </c>
      <c r="AB52" s="69">
        <f>IFERROR(AA52*T52,"")</f>
        <v>0</v>
      </c>
      <c r="AC52" s="69">
        <f>IFERROR(V52*AA52,"")</f>
        <v>0</v>
      </c>
      <c r="AD52" s="68"/>
      <c r="AE52" s="68"/>
    </row>
    <row r="53" spans="1:31" ht="11.25" customHeight="1">
      <c r="A53" s="71" t="s">
        <v>2</v>
      </c>
      <c r="B53" s="72" t="s">
        <v>129</v>
      </c>
      <c r="C53" s="72" t="s">
        <v>136</v>
      </c>
      <c r="D53" s="71" t="s">
        <v>217</v>
      </c>
      <c r="E53" s="73"/>
      <c r="F53" s="73"/>
      <c r="G53" s="71" t="s">
        <v>401</v>
      </c>
      <c r="H53" s="71" t="s">
        <v>388</v>
      </c>
      <c r="I53" s="71" t="s">
        <v>389</v>
      </c>
      <c r="J53" s="71" t="s">
        <v>390</v>
      </c>
      <c r="K53" s="72" t="s">
        <v>221</v>
      </c>
      <c r="L53" s="71" t="s">
        <v>377</v>
      </c>
      <c r="M53" s="71" t="s">
        <v>222</v>
      </c>
      <c r="N53" s="73" t="s">
        <v>399</v>
      </c>
      <c r="O53" s="73" t="s">
        <v>392</v>
      </c>
      <c r="P53" s="73" t="s">
        <v>400</v>
      </c>
      <c r="Q53" s="75" t="n">
        <v>1</v>
      </c>
      <c r="R53" s="69" t="s">
        <v>225</v>
      </c>
      <c r="S53" s="69" t="n">
        <v>1</v>
      </c>
      <c r="T53" s="69"/>
      <c r="U53" s="69"/>
      <c r="V53" s="69"/>
      <c r="W53" s="69"/>
      <c r="X53" s="69"/>
      <c r="Y53" s="68"/>
      <c r="Z53" s="73" t="s">
        <v>235</v>
      </c>
      <c r="AA53" s="69" t="n">
        <v>6</v>
      </c>
      <c r="AB53" s="69">
        <f>IFERROR(AA53*T53,"")</f>
        <v>0</v>
      </c>
      <c r="AC53" s="69">
        <f>IFERROR(V53*AA53,"")</f>
        <v>0</v>
      </c>
      <c r="AD53" s="68"/>
      <c r="AE53" s="68"/>
    </row>
    <row r="54" spans="1:31" ht="11.25" customHeight="1">
      <c r="A54" s="71" t="s">
        <v>2</v>
      </c>
      <c r="B54" s="72" t="s">
        <v>129</v>
      </c>
      <c r="C54" s="72" t="s">
        <v>137</v>
      </c>
      <c r="D54" s="71" t="s">
        <v>217</v>
      </c>
      <c r="E54" s="73"/>
      <c r="F54" s="73"/>
      <c r="G54" s="71" t="s">
        <v>401</v>
      </c>
      <c r="H54" s="71" t="s">
        <v>388</v>
      </c>
      <c r="I54" s="71" t="s">
        <v>389</v>
      </c>
      <c r="J54" s="71" t="s">
        <v>390</v>
      </c>
      <c r="K54" s="72" t="s">
        <v>221</v>
      </c>
      <c r="L54" s="71" t="s">
        <v>377</v>
      </c>
      <c r="M54" s="71" t="s">
        <v>222</v>
      </c>
      <c r="N54" s="73" t="s">
        <v>402</v>
      </c>
      <c r="O54" s="73" t="s">
        <v>403</v>
      </c>
      <c r="P54" s="73" t="s">
        <v>404</v>
      </c>
      <c r="Q54" s="75" t="n">
        <v>1</v>
      </c>
      <c r="R54" s="69" t="s">
        <v>225</v>
      </c>
      <c r="S54" s="69" t="n">
        <v>1</v>
      </c>
      <c r="T54" s="69" t="n">
        <v>1</v>
      </c>
      <c r="U54" s="69" t="n">
        <v>1</v>
      </c>
      <c r="V54" s="69" t="n">
        <v>1</v>
      </c>
      <c r="W54" s="69" t="n">
        <v>1</v>
      </c>
      <c r="X54" s="69" t="n">
        <v>1</v>
      </c>
      <c r="Y54" s="68"/>
      <c r="Z54" s="73" t="s">
        <v>235</v>
      </c>
      <c r="AA54" s="69" t="n">
        <v>6</v>
      </c>
      <c r="AB54" s="69">
        <f>IFERROR(AA54*T54,"")</f>
        <v>6</v>
      </c>
      <c r="AC54" s="69">
        <f>IFERROR(V54*AA54,"")</f>
        <v>6</v>
      </c>
      <c r="AD54" s="68"/>
      <c r="AE54" s="68"/>
    </row>
    <row r="55" spans="1:31" ht="11.25" customHeight="1">
      <c r="A55" s="71" t="s">
        <v>2</v>
      </c>
      <c r="B55" s="72" t="s">
        <v>129</v>
      </c>
      <c r="C55" s="72" t="s">
        <v>138</v>
      </c>
      <c r="D55" s="71" t="s">
        <v>217</v>
      </c>
      <c r="E55" s="73"/>
      <c r="F55" s="73"/>
      <c r="G55" s="71" t="s">
        <v>388</v>
      </c>
      <c r="H55" s="71" t="s">
        <v>388</v>
      </c>
      <c r="I55" s="71" t="s">
        <v>389</v>
      </c>
      <c r="J55" s="71" t="s">
        <v>390</v>
      </c>
      <c r="K55" s="72" t="s">
        <v>221</v>
      </c>
      <c r="L55" s="71" t="s">
        <v>377</v>
      </c>
      <c r="M55" s="71" t="s">
        <v>222</v>
      </c>
      <c r="N55" s="73" t="s">
        <v>405</v>
      </c>
      <c r="O55" s="73" t="s">
        <v>403</v>
      </c>
      <c r="P55" s="73" t="s">
        <v>406</v>
      </c>
      <c r="Q55" s="75" t="n">
        <v>1</v>
      </c>
      <c r="R55" s="69" t="s">
        <v>225</v>
      </c>
      <c r="S55" s="69" t="n">
        <v>1</v>
      </c>
      <c r="T55" s="69" t="n">
        <v>1</v>
      </c>
      <c r="U55" s="69" t="n">
        <v>1</v>
      </c>
      <c r="V55" s="69" t="n">
        <v>1</v>
      </c>
      <c r="W55" s="69" t="n">
        <v>1</v>
      </c>
      <c r="X55" s="69" t="n">
        <v>1</v>
      </c>
      <c r="Y55" s="68"/>
      <c r="Z55" s="73" t="s">
        <v>235</v>
      </c>
      <c r="AA55" s="69" t="n">
        <v>6</v>
      </c>
      <c r="AB55" s="69">
        <f>IFERROR(AA55*T55,"")</f>
        <v>6</v>
      </c>
      <c r="AC55" s="69">
        <f>IFERROR(V55*AA55,"")</f>
        <v>6</v>
      </c>
      <c r="AD55" s="68"/>
      <c r="AE55" s="68"/>
    </row>
    <row r="56" spans="1:31" ht="11.25" customHeight="1">
      <c r="A56" s="71" t="s">
        <v>2</v>
      </c>
      <c r="B56" s="72" t="s">
        <v>129</v>
      </c>
      <c r="C56" s="72" t="s">
        <v>139</v>
      </c>
      <c r="D56" s="71" t="s">
        <v>217</v>
      </c>
      <c r="E56" s="73"/>
      <c r="F56" s="73"/>
      <c r="G56" s="71"/>
      <c r="H56" s="71"/>
      <c r="I56" s="71"/>
      <c r="J56" s="71"/>
      <c r="K56" s="72"/>
      <c r="L56" s="71"/>
      <c r="M56" s="71"/>
      <c r="N56" s="73" t="s">
        <v>407</v>
      </c>
      <c r="O56" s="73"/>
      <c r="P56" s="73"/>
      <c r="Q56" s="75" t="n">
        <v>1</v>
      </c>
      <c r="R56" s="69" t="s">
        <v>225</v>
      </c>
      <c r="S56" s="69" t="n">
        <v>1</v>
      </c>
      <c r="T56" s="69" t="n">
        <v>1</v>
      </c>
      <c r="U56" s="69" t="n">
        <v>1</v>
      </c>
      <c r="V56" s="69" t="n">
        <v>1</v>
      </c>
      <c r="W56" s="69" t="n">
        <v>1</v>
      </c>
      <c r="X56" s="69" t="n">
        <v>1</v>
      </c>
      <c r="Y56" s="68"/>
      <c r="Z56" s="73" t="s">
        <v>235</v>
      </c>
      <c r="AA56" s="69" t="n">
        <v>6</v>
      </c>
      <c r="AB56" s="69">
        <f>IFERROR(AA56*T56,"")</f>
        <v>6</v>
      </c>
      <c r="AC56" s="69">
        <f>IFERROR(V56*AA56,"")</f>
        <v>6</v>
      </c>
      <c r="AD56" s="68"/>
      <c r="AE56" s="68"/>
    </row>
    <row r="57" spans="1:31" ht="11.25" customHeight="1">
      <c r="A57" s="71" t="s">
        <v>2</v>
      </c>
      <c r="B57" s="72" t="s">
        <v>140</v>
      </c>
      <c r="C57" s="72" t="s">
        <v>141</v>
      </c>
      <c r="D57" s="71" t="s">
        <v>217</v>
      </c>
      <c r="E57" s="73"/>
      <c r="F57" s="73"/>
      <c r="G57" s="71" t="s">
        <v>218</v>
      </c>
      <c r="H57" s="71" t="s">
        <v>408</v>
      </c>
      <c r="I57" s="71" t="s">
        <v>408</v>
      </c>
      <c r="J57" s="71" t="s">
        <v>408</v>
      </c>
      <c r="K57" s="72" t="s">
        <v>306</v>
      </c>
      <c r="L57" s="71" t="s">
        <v>270</v>
      </c>
      <c r="M57" s="71" t="s">
        <v>222</v>
      </c>
      <c r="N57" s="73" t="s">
        <v>409</v>
      </c>
      <c r="O57" s="73" t="s">
        <v>410</v>
      </c>
      <c r="P57" s="73" t="s">
        <v>411</v>
      </c>
      <c r="Q57" s="75" t="n">
        <v>1</v>
      </c>
      <c r="R57" s="69" t="s">
        <v>225</v>
      </c>
      <c r="S57" s="69" t="n">
        <v>1</v>
      </c>
      <c r="T57" s="75" t="n">
        <v>1</v>
      </c>
      <c r="U57" s="69" t="n">
        <v>1</v>
      </c>
      <c r="V57" s="69" t="n">
        <v>1</v>
      </c>
      <c r="W57" s="69" t="n">
        <v>1</v>
      </c>
      <c r="X57" s="69" t="n">
        <v>1</v>
      </c>
      <c r="Y57" s="68"/>
      <c r="Z57" s="73" t="s">
        <v>261</v>
      </c>
      <c r="AA57" s="69" t="n">
        <v>3.5</v>
      </c>
      <c r="AB57" s="69">
        <f>IFERROR(AA57*T57,"")</f>
        <v>3.5</v>
      </c>
      <c r="AC57" s="69">
        <f>IFERROR(V57*AA57,"")</f>
        <v>3.5</v>
      </c>
      <c r="AD57" s="68"/>
      <c r="AE57" s="68"/>
    </row>
    <row r="58" spans="1:31" ht="11.25" customHeight="1">
      <c r="A58" s="71" t="s">
        <v>1</v>
      </c>
      <c r="B58" s="72" t="s">
        <v>142</v>
      </c>
      <c r="C58" s="72" t="s">
        <v>143</v>
      </c>
      <c r="D58" s="71" t="s">
        <v>217</v>
      </c>
      <c r="E58" s="73"/>
      <c r="F58" s="73"/>
      <c r="G58" s="71" t="s">
        <v>412</v>
      </c>
      <c r="H58" s="71"/>
      <c r="I58" s="71" t="s">
        <v>372</v>
      </c>
      <c r="J58" s="71"/>
      <c r="K58" s="71" t="s">
        <v>263</v>
      </c>
      <c r="L58" s="71" t="s">
        <v>241</v>
      </c>
      <c r="M58" s="71" t="s">
        <v>232</v>
      </c>
      <c r="N58" s="116" t="s">
        <v>413</v>
      </c>
      <c r="O58" s="73"/>
      <c r="P58" s="81" t="s">
        <v>414</v>
      </c>
      <c r="Q58" s="75" t="n">
        <v>1</v>
      </c>
      <c r="R58" s="69" t="s">
        <v>225</v>
      </c>
      <c r="S58" s="69" t="n">
        <v>1</v>
      </c>
      <c r="T58" s="75" t="n">
        <v>1</v>
      </c>
      <c r="U58" s="69" t="n">
        <v>1</v>
      </c>
      <c r="V58" s="69" t="n">
        <v>1</v>
      </c>
      <c r="W58" s="69" t="n">
        <v>1</v>
      </c>
      <c r="X58" s="69" t="n">
        <v>1</v>
      </c>
      <c r="Y58" s="68"/>
      <c r="Z58" s="73" t="s">
        <v>235</v>
      </c>
      <c r="AA58" s="69" t="n">
        <v>6</v>
      </c>
      <c r="AB58" s="69">
        <f>IFERROR(AA58*T58,"")</f>
        <v>6</v>
      </c>
      <c r="AC58" s="69">
        <f>IFERROR(V58*AA58,"")</f>
        <v>6</v>
      </c>
      <c r="AD58" s="68"/>
      <c r="AE58" s="68"/>
    </row>
    <row r="59" spans="1:31" ht="33" customHeight="1">
      <c r="A59" s="71" t="s">
        <v>1</v>
      </c>
      <c r="B59" s="72" t="s">
        <v>142</v>
      </c>
      <c r="C59" s="72" t="s">
        <v>144</v>
      </c>
      <c r="D59" s="72" t="s">
        <v>227</v>
      </c>
      <c r="E59" s="73"/>
      <c r="F59" s="73"/>
      <c r="G59" s="71" t="s">
        <v>412</v>
      </c>
      <c r="H59" s="71"/>
      <c r="I59" s="71" t="s">
        <v>372</v>
      </c>
      <c r="J59" s="71"/>
      <c r="K59" s="72" t="s">
        <v>263</v>
      </c>
      <c r="L59" s="71" t="s">
        <v>277</v>
      </c>
      <c r="M59" s="71" t="s">
        <v>232</v>
      </c>
      <c r="N59" s="74" t="s">
        <v>415</v>
      </c>
      <c r="O59" s="74" t="s">
        <v>416</v>
      </c>
      <c r="P59" s="74" t="s">
        <v>417</v>
      </c>
      <c r="Q59" s="75" t="n">
        <v>2</v>
      </c>
      <c r="R59" s="69" t="s">
        <v>225</v>
      </c>
      <c r="S59" s="69" t="n">
        <v>2</v>
      </c>
      <c r="T59" s="69"/>
      <c r="U59" s="69"/>
      <c r="V59" s="69"/>
      <c r="W59" s="69"/>
      <c r="X59" s="69"/>
      <c r="Y59" s="68"/>
      <c r="Z59" s="73" t="s">
        <v>235</v>
      </c>
      <c r="AA59" s="69" t="n">
        <v>6</v>
      </c>
      <c r="AB59" s="69">
        <f>IFERROR(AA59*T59,"")</f>
        <v>0</v>
      </c>
      <c r="AC59" s="69">
        <f>IFERROR(V59*AA59,"")</f>
        <v>0</v>
      </c>
      <c r="AD59" s="68"/>
      <c r="AE59" s="68"/>
    </row>
    <row r="60" spans="1:31" ht="11.25" customHeight="1">
      <c r="A60" s="71" t="s">
        <v>2</v>
      </c>
      <c r="B60" s="71" t="s">
        <v>145</v>
      </c>
      <c r="C60" s="72" t="s">
        <v>418</v>
      </c>
      <c r="D60" s="71" t="s">
        <v>236</v>
      </c>
      <c r="E60" s="73"/>
      <c r="F60" s="73"/>
      <c r="G60" s="71"/>
      <c r="H60" s="71" t="s">
        <v>419</v>
      </c>
      <c r="I60" s="71" t="s">
        <v>229</v>
      </c>
      <c r="J60" s="71" t="s">
        <v>229</v>
      </c>
      <c r="K60" s="72" t="s">
        <v>219</v>
      </c>
      <c r="L60" s="71" t="s">
        <v>229</v>
      </c>
      <c r="M60" s="71" t="s">
        <v>222</v>
      </c>
      <c r="N60" s="74" t="s">
        <v>420</v>
      </c>
      <c r="O60" s="82" t="s">
        <v>421</v>
      </c>
      <c r="P60" s="81" t="s">
        <v>422</v>
      </c>
      <c r="Q60" s="75" t="n">
        <v>1</v>
      </c>
      <c r="R60" s="69" t="s">
        <v>225</v>
      </c>
      <c r="S60" s="69" t="n">
        <v>1</v>
      </c>
      <c r="T60" s="69" t="n">
        <v>1</v>
      </c>
      <c r="U60" s="69" t="n">
        <v>1</v>
      </c>
      <c r="V60" s="69" t="n">
        <v>1</v>
      </c>
      <c r="W60" s="69" t="n">
        <v>1</v>
      </c>
      <c r="X60" s="69" t="n">
        <v>1</v>
      </c>
      <c r="Y60" s="68"/>
      <c r="Z60" s="73" t="s">
        <v>235</v>
      </c>
      <c r="AA60" s="69" t="n">
        <v>6</v>
      </c>
      <c r="AB60" s="69">
        <f>IFERROR(AA60*T60,"")</f>
        <v>6</v>
      </c>
      <c r="AC60" s="69">
        <f>IFERROR(V60*AA60,"")</f>
        <v>6</v>
      </c>
      <c r="AD60" s="68"/>
      <c r="AE60" s="68"/>
    </row>
    <row r="61" spans="1:31">
      <c r="A61" s="71" t="s">
        <v>2</v>
      </c>
      <c r="B61" s="71" t="s">
        <v>145</v>
      </c>
      <c r="C61" s="72" t="s">
        <v>147</v>
      </c>
      <c r="D61" s="71" t="s">
        <v>236</v>
      </c>
      <c r="E61" s="73"/>
      <c r="F61" s="73"/>
      <c r="G61" s="71" t="s">
        <v>423</v>
      </c>
      <c r="H61" s="71" t="s">
        <v>419</v>
      </c>
      <c r="I61" s="71" t="s">
        <v>229</v>
      </c>
      <c r="J61" s="71" t="s">
        <v>229</v>
      </c>
      <c r="K61" s="72" t="s">
        <v>219</v>
      </c>
      <c r="L61" s="71" t="s">
        <v>229</v>
      </c>
      <c r="M61" s="71" t="s">
        <v>222</v>
      </c>
      <c r="N61" s="74" t="s">
        <v>424</v>
      </c>
      <c r="O61" s="74" t="s">
        <v>425</v>
      </c>
      <c r="P61" s="81" t="s">
        <v>426</v>
      </c>
      <c r="Q61" s="75" t="n">
        <v>2</v>
      </c>
      <c r="R61" s="69" t="s">
        <v>225</v>
      </c>
      <c r="S61" s="69" t="n">
        <v>2</v>
      </c>
      <c r="T61" s="75" t="n">
        <v>2</v>
      </c>
      <c r="U61" s="69" t="n">
        <v>2</v>
      </c>
      <c r="V61" s="69" t="n">
        <v>2</v>
      </c>
      <c r="W61" s="69" t="n">
        <v>2</v>
      </c>
      <c r="X61" s="69" t="n">
        <v>1</v>
      </c>
      <c r="Y61" s="68"/>
      <c r="Z61" s="73" t="s">
        <v>235</v>
      </c>
      <c r="AA61" s="69" t="n">
        <v>6</v>
      </c>
      <c r="AB61" s="69">
        <f>IFERROR(AA61*T61,"")</f>
        <v>12</v>
      </c>
      <c r="AC61" s="69">
        <f>IFERROR(V61*AA61,"")</f>
        <v>12</v>
      </c>
      <c r="AD61" s="68"/>
      <c r="AE61" s="68"/>
    </row>
    <row r="62" spans="1:31" ht="33" customHeight="1">
      <c r="A62" s="71" t="s">
        <v>2</v>
      </c>
      <c r="B62" s="71" t="s">
        <v>145</v>
      </c>
      <c r="C62" s="72" t="s">
        <v>148</v>
      </c>
      <c r="D62" s="71" t="s">
        <v>236</v>
      </c>
      <c r="E62" s="73"/>
      <c r="F62" s="73"/>
      <c r="G62" s="71" t="s">
        <v>427</v>
      </c>
      <c r="H62" s="71" t="s">
        <v>419</v>
      </c>
      <c r="I62" s="71" t="s">
        <v>229</v>
      </c>
      <c r="J62" s="71" t="s">
        <v>229</v>
      </c>
      <c r="K62" s="72" t="s">
        <v>219</v>
      </c>
      <c r="L62" s="71" t="s">
        <v>229</v>
      </c>
      <c r="M62" s="71" t="s">
        <v>222</v>
      </c>
      <c r="N62" s="74" t="s">
        <v>428</v>
      </c>
      <c r="O62" s="74" t="s">
        <v>429</v>
      </c>
      <c r="P62" s="74" t="s">
        <v>430</v>
      </c>
      <c r="Q62" s="75" t="n">
        <v>2</v>
      </c>
      <c r="R62" s="69" t="s">
        <v>225</v>
      </c>
      <c r="S62" s="69" t="n">
        <v>2</v>
      </c>
      <c r="T62" s="75" t="n">
        <v>2</v>
      </c>
      <c r="U62" s="69" t="n">
        <v>2</v>
      </c>
      <c r="V62" s="69" t="n">
        <v>2</v>
      </c>
      <c r="W62" s="69" t="n">
        <v>2</v>
      </c>
      <c r="X62" s="69" t="n">
        <v>2</v>
      </c>
      <c r="Y62" s="68"/>
      <c r="Z62" s="73" t="s">
        <v>235</v>
      </c>
      <c r="AA62" s="69" t="n">
        <v>6</v>
      </c>
      <c r="AB62" s="69">
        <f>IFERROR(AA62*T62,"")</f>
        <v>12</v>
      </c>
      <c r="AC62" s="69">
        <f>IFERROR(V62*AA62,"")</f>
        <v>12</v>
      </c>
      <c r="AD62" s="68"/>
      <c r="AE62" s="68"/>
    </row>
    <row r="63" spans="1:31" ht="11.25" customHeight="1">
      <c r="A63" s="71" t="s">
        <v>2</v>
      </c>
      <c r="B63" s="71" t="s">
        <v>145</v>
      </c>
      <c r="C63" s="72" t="s">
        <v>149</v>
      </c>
      <c r="D63" s="72" t="s">
        <v>431</v>
      </c>
      <c r="E63" s="73"/>
      <c r="F63" s="73"/>
      <c r="G63" s="71" t="s">
        <v>427</v>
      </c>
      <c r="H63" s="71" t="s">
        <v>419</v>
      </c>
      <c r="I63" s="71" t="s">
        <v>229</v>
      </c>
      <c r="J63" s="71" t="s">
        <v>229</v>
      </c>
      <c r="K63" s="72" t="s">
        <v>219</v>
      </c>
      <c r="L63" s="71" t="s">
        <v>229</v>
      </c>
      <c r="M63" s="71" t="s">
        <v>222</v>
      </c>
      <c r="N63" s="73" t="s">
        <v>432</v>
      </c>
      <c r="O63" s="83" t="s">
        <v>433</v>
      </c>
      <c r="P63" s="81" t="s">
        <v>434</v>
      </c>
      <c r="Q63" s="75" t="n">
        <v>1</v>
      </c>
      <c r="R63" s="69" t="s">
        <v>225</v>
      </c>
      <c r="S63" s="69" t="n">
        <v>1</v>
      </c>
      <c r="T63" s="69" t="n">
        <v>1</v>
      </c>
      <c r="U63" s="69" t="n">
        <v>1</v>
      </c>
      <c r="V63" s="69" t="n">
        <v>1</v>
      </c>
      <c r="W63" s="69" t="n">
        <v>1</v>
      </c>
      <c r="X63" s="69" t="n">
        <v>0</v>
      </c>
      <c r="Y63" s="68"/>
      <c r="Z63" s="73" t="s">
        <v>235</v>
      </c>
      <c r="AA63" s="69" t="n">
        <v>6</v>
      </c>
      <c r="AB63" s="69">
        <f>IFERROR(AA63*T63,"")</f>
        <v>6</v>
      </c>
      <c r="AC63" s="69">
        <f>IFERROR(V63*AA63,"")</f>
        <v>6</v>
      </c>
      <c r="AD63" s="68"/>
      <c r="AE63" s="68"/>
    </row>
    <row r="64" spans="1:31">
      <c r="A64" s="71" t="s">
        <v>2</v>
      </c>
      <c r="B64" s="71" t="s">
        <v>145</v>
      </c>
      <c r="C64" s="77" t="s">
        <v>150</v>
      </c>
      <c r="D64" s="71" t="s">
        <v>236</v>
      </c>
      <c r="E64" s="73"/>
      <c r="F64" s="73"/>
      <c r="G64" s="71" t="s">
        <v>435</v>
      </c>
      <c r="H64" s="71" t="s">
        <v>419</v>
      </c>
      <c r="I64" s="71" t="s">
        <v>229</v>
      </c>
      <c r="J64" s="71" t="s">
        <v>218</v>
      </c>
      <c r="K64" s="72" t="s">
        <v>219</v>
      </c>
      <c r="L64" s="71" t="s">
        <v>229</v>
      </c>
      <c r="M64" s="71" t="s">
        <v>222</v>
      </c>
      <c r="N64" s="74" t="s">
        <v>436</v>
      </c>
      <c r="O64" s="74" t="s">
        <v>437</v>
      </c>
      <c r="P64" s="74" t="s">
        <v>438</v>
      </c>
      <c r="Q64" s="75" t="n">
        <v>3</v>
      </c>
      <c r="R64" s="69" t="s">
        <v>225</v>
      </c>
      <c r="S64" s="69" t="n">
        <v>3</v>
      </c>
      <c r="T64" s="69" t="n">
        <v>3</v>
      </c>
      <c r="U64" s="69" t="n">
        <v>3</v>
      </c>
      <c r="V64" s="69" t="n">
        <v>2</v>
      </c>
      <c r="W64" s="69" t="n">
        <v>2</v>
      </c>
      <c r="X64" s="69" t="n">
        <v>1</v>
      </c>
      <c r="Y64" s="68"/>
      <c r="Z64" s="73" t="s">
        <v>235</v>
      </c>
      <c r="AA64" s="69" t="n">
        <v>6</v>
      </c>
      <c r="AB64" s="69">
        <f>IFERROR(AA64*T64,"")</f>
        <v>18</v>
      </c>
      <c r="AC64" s="69">
        <f>IFERROR(V64*AA64,"")</f>
        <v>12</v>
      </c>
      <c r="AD64" s="68"/>
      <c r="AE64" s="68"/>
    </row>
    <row r="65" spans="1:31" ht="11.25" customHeight="1">
      <c r="A65" s="71" t="s">
        <v>2</v>
      </c>
      <c r="B65" s="71" t="s">
        <v>145</v>
      </c>
      <c r="C65" s="77" t="s">
        <v>151</v>
      </c>
      <c r="D65" s="71" t="s">
        <v>236</v>
      </c>
      <c r="E65" s="73"/>
      <c r="F65" s="73"/>
      <c r="G65" s="71" t="s">
        <v>439</v>
      </c>
      <c r="H65" s="71" t="s">
        <v>419</v>
      </c>
      <c r="I65" s="71" t="s">
        <v>229</v>
      </c>
      <c r="J65" s="71" t="s">
        <v>229</v>
      </c>
      <c r="K65" s="72" t="s">
        <v>219</v>
      </c>
      <c r="L65" s="71" t="s">
        <v>229</v>
      </c>
      <c r="M65" s="71" t="s">
        <v>222</v>
      </c>
      <c r="N65" s="74" t="s">
        <v>440</v>
      </c>
      <c r="O65" s="74" t="s">
        <v>441</v>
      </c>
      <c r="P65" s="114" t="s">
        <v>442</v>
      </c>
      <c r="Q65" s="75" t="n">
        <v>1</v>
      </c>
      <c r="R65" s="69" t="s">
        <v>225</v>
      </c>
      <c r="S65" s="69" t="n">
        <v>1</v>
      </c>
      <c r="T65" s="69" t="n">
        <v>1</v>
      </c>
      <c r="U65" s="69" t="n">
        <v>1</v>
      </c>
      <c r="V65" s="69" t="n">
        <v>1</v>
      </c>
      <c r="W65" s="69" t="n">
        <v>1</v>
      </c>
      <c r="X65" s="69" t="n">
        <v>0</v>
      </c>
      <c r="Y65" s="68"/>
      <c r="Z65" s="73" t="s">
        <v>235</v>
      </c>
      <c r="AA65" s="69" t="n">
        <v>6</v>
      </c>
      <c r="AB65" s="69">
        <f>IFERROR(AA65*T65,"")</f>
        <v>6</v>
      </c>
      <c r="AC65" s="69">
        <f>IFERROR(V65*AA65,"")</f>
        <v>6</v>
      </c>
      <c r="AD65" s="68"/>
      <c r="AE65" s="68"/>
    </row>
    <row r="66" spans="1:31">
      <c r="A66" s="71" t="s">
        <v>2</v>
      </c>
      <c r="B66" s="71" t="s">
        <v>145</v>
      </c>
      <c r="C66" s="72" t="s">
        <v>152</v>
      </c>
      <c r="D66" s="71" t="s">
        <v>236</v>
      </c>
      <c r="E66" s="73"/>
      <c r="F66" s="73"/>
      <c r="G66" s="71" t="s">
        <v>443</v>
      </c>
      <c r="H66" s="71" t="s">
        <v>419</v>
      </c>
      <c r="I66" s="71" t="s">
        <v>229</v>
      </c>
      <c r="J66" s="71" t="s">
        <v>419</v>
      </c>
      <c r="K66" s="72" t="s">
        <v>219</v>
      </c>
      <c r="L66" s="71" t="s">
        <v>229</v>
      </c>
      <c r="M66" s="71" t="s">
        <v>222</v>
      </c>
      <c r="N66" s="74" t="s">
        <v>444</v>
      </c>
      <c r="O66" s="74" t="s">
        <v>445</v>
      </c>
      <c r="P66" s="74" t="s">
        <v>446</v>
      </c>
      <c r="Q66" s="75" t="n">
        <v>2</v>
      </c>
      <c r="R66" s="69" t="s">
        <v>225</v>
      </c>
      <c r="S66" s="69" t="n">
        <v>2</v>
      </c>
      <c r="T66" s="75" t="n">
        <v>2</v>
      </c>
      <c r="U66" s="69" t="n">
        <v>2</v>
      </c>
      <c r="V66" s="69" t="n">
        <v>2</v>
      </c>
      <c r="W66" s="69" t="n">
        <v>2</v>
      </c>
      <c r="X66" s="69" t="n">
        <v>0</v>
      </c>
      <c r="Y66" s="68"/>
      <c r="Z66" s="73" t="s">
        <v>235</v>
      </c>
      <c r="AA66" s="69" t="n">
        <v>6</v>
      </c>
      <c r="AB66" s="69">
        <f>IFERROR(AA66*T66,"")</f>
        <v>12</v>
      </c>
      <c r="AC66" s="69">
        <f>IFERROR(V66*AA66,"")</f>
        <v>12</v>
      </c>
      <c r="AD66" s="68"/>
      <c r="AE66" s="68"/>
    </row>
    <row r="67" spans="1:31">
      <c r="A67" s="71" t="s">
        <v>2</v>
      </c>
      <c r="B67" s="72" t="s">
        <v>153</v>
      </c>
      <c r="C67" s="72" t="s">
        <v>154</v>
      </c>
      <c r="D67" s="71" t="s">
        <v>217</v>
      </c>
      <c r="E67" s="73"/>
      <c r="F67" s="73"/>
      <c r="G67" s="71" t="s">
        <v>218</v>
      </c>
      <c r="H67" s="71" t="s">
        <v>218</v>
      </c>
      <c r="I67" s="71" t="s">
        <v>277</v>
      </c>
      <c r="J67" s="71" t="s">
        <v>447</v>
      </c>
      <c r="K67" s="72" t="s">
        <v>283</v>
      </c>
      <c r="L67" s="71" t="s">
        <v>277</v>
      </c>
      <c r="M67" s="71" t="s">
        <v>222</v>
      </c>
      <c r="N67" s="74" t="s">
        <v>448</v>
      </c>
      <c r="O67" s="73" t="s">
        <v>449</v>
      </c>
      <c r="P67" s="71" t="s">
        <v>450</v>
      </c>
      <c r="Q67" s="75" t="n">
        <v>2</v>
      </c>
      <c r="R67" s="69" t="s">
        <v>225</v>
      </c>
      <c r="S67" s="69" t="n">
        <v>2</v>
      </c>
      <c r="T67" s="75" t="n">
        <v>2</v>
      </c>
      <c r="U67" s="69" t="n">
        <v>2</v>
      </c>
      <c r="V67" s="69" t="n">
        <v>2</v>
      </c>
      <c r="W67" s="69" t="n">
        <v>2</v>
      </c>
      <c r="X67" s="69" t="n">
        <v>2</v>
      </c>
      <c r="Y67" s="68"/>
      <c r="Z67" s="73" t="s">
        <v>272</v>
      </c>
      <c r="AA67" s="69" t="n">
        <v>2</v>
      </c>
      <c r="AB67" s="69">
        <f>IFERROR(AA67*T67,"")</f>
        <v>4</v>
      </c>
      <c r="AC67" s="69">
        <f>IFERROR(V67*AA67,"")</f>
        <v>4</v>
      </c>
      <c r="AD67" s="68"/>
      <c r="AE67" s="68"/>
    </row>
    <row r="68" spans="1:31" ht="11.25" customHeight="1">
      <c r="A68" s="71" t="s">
        <v>2</v>
      </c>
      <c r="B68" s="72" t="s">
        <v>155</v>
      </c>
      <c r="C68" s="72" t="s">
        <v>156</v>
      </c>
      <c r="D68" s="71" t="s">
        <v>227</v>
      </c>
      <c r="E68" s="73"/>
      <c r="F68" s="73"/>
      <c r="G68" s="71" t="s">
        <v>283</v>
      </c>
      <c r="H68" s="71"/>
      <c r="I68" s="71" t="s">
        <v>283</v>
      </c>
      <c r="J68" s="71" t="s">
        <v>283</v>
      </c>
      <c r="K68" s="72" t="s">
        <v>283</v>
      </c>
      <c r="L68" s="71" t="s">
        <v>277</v>
      </c>
      <c r="M68" s="71" t="s">
        <v>222</v>
      </c>
      <c r="N68" s="73" t="s">
        <v>451</v>
      </c>
      <c r="O68" s="73" t="s">
        <v>452</v>
      </c>
      <c r="P68" s="73" t="s">
        <v>453</v>
      </c>
      <c r="Q68" s="75" t="n">
        <v>1</v>
      </c>
      <c r="R68" s="69" t="s">
        <v>225</v>
      </c>
      <c r="S68" s="69" t="n">
        <v>1</v>
      </c>
      <c r="T68" s="69"/>
      <c r="U68" s="69"/>
      <c r="V68" s="69"/>
      <c r="W68" s="69"/>
      <c r="X68" s="69"/>
      <c r="Y68" s="68"/>
      <c r="Z68" s="73" t="s">
        <v>235</v>
      </c>
      <c r="AA68" s="69" t="n">
        <v>6</v>
      </c>
      <c r="AB68" s="69">
        <f>IFERROR(AA68*T68,"")</f>
        <v>0</v>
      </c>
      <c r="AC68" s="69">
        <f>IFERROR(V68*AA68,"")</f>
        <v>0</v>
      </c>
      <c r="AD68" s="68"/>
      <c r="AE68" s="68"/>
    </row>
    <row r="69" spans="1:31" ht="11.25" customHeight="1">
      <c r="A69" s="71" t="s">
        <v>2</v>
      </c>
      <c r="B69" s="72" t="s">
        <v>157</v>
      </c>
      <c r="C69" s="72" t="s">
        <v>158</v>
      </c>
      <c r="D69" s="71" t="s">
        <v>217</v>
      </c>
      <c r="E69" s="73"/>
      <c r="F69" s="73"/>
      <c r="G69" s="71" t="s">
        <v>454</v>
      </c>
      <c r="H69" s="71" t="s">
        <v>218</v>
      </c>
      <c r="I69" s="71" t="s">
        <v>455</v>
      </c>
      <c r="J69" s="71" t="s">
        <v>218</v>
      </c>
      <c r="K69" s="72" t="s">
        <v>306</v>
      </c>
      <c r="L69" s="71" t="s">
        <v>270</v>
      </c>
      <c r="M69" s="71" t="s">
        <v>222</v>
      </c>
      <c r="N69" s="74" t="s">
        <v>456</v>
      </c>
      <c r="O69" s="73" t="s">
        <v>457</v>
      </c>
      <c r="P69" s="73" t="s">
        <v>458</v>
      </c>
      <c r="Q69" s="75" t="n">
        <v>2</v>
      </c>
      <c r="R69" s="69" t="s">
        <v>225</v>
      </c>
      <c r="S69" s="69" t="n">
        <v>2</v>
      </c>
      <c r="T69" s="75" t="n">
        <v>2</v>
      </c>
      <c r="U69" s="69" t="n">
        <v>2</v>
      </c>
      <c r="V69" s="69" t="n">
        <v>2</v>
      </c>
      <c r="W69" s="69" t="n">
        <v>2</v>
      </c>
      <c r="X69" s="69" t="n">
        <v>2</v>
      </c>
      <c r="Y69" s="68"/>
      <c r="Z69" s="73" t="s">
        <v>261</v>
      </c>
      <c r="AA69" s="69" t="n">
        <v>3.5</v>
      </c>
      <c r="AB69" s="69">
        <f>IFERROR(AA69*T69,"")</f>
        <v>7</v>
      </c>
      <c r="AC69" s="69">
        <f>IFERROR(V69*AA69,"")</f>
        <v>7</v>
      </c>
      <c r="AD69" s="68"/>
      <c r="AE69" s="68"/>
    </row>
    <row r="70" spans="1:31" ht="12.75" customHeight="1">
      <c r="A70" s="71" t="s">
        <v>2</v>
      </c>
      <c r="B70" s="72" t="s">
        <v>157</v>
      </c>
      <c r="C70" s="72" t="s">
        <v>159</v>
      </c>
      <c r="D70" s="71" t="s">
        <v>217</v>
      </c>
      <c r="E70" s="73"/>
      <c r="F70" s="73"/>
      <c r="G70" s="71" t="s">
        <v>459</v>
      </c>
      <c r="H70" s="71" t="s">
        <v>218</v>
      </c>
      <c r="I70" s="71" t="s">
        <v>455</v>
      </c>
      <c r="J70" s="71" t="s">
        <v>218</v>
      </c>
      <c r="K70" s="72" t="s">
        <v>306</v>
      </c>
      <c r="L70" s="71" t="s">
        <v>270</v>
      </c>
      <c r="M70" s="71" t="s">
        <v>222</v>
      </c>
      <c r="N70" s="74" t="s">
        <v>456</v>
      </c>
      <c r="O70" s="73" t="s">
        <v>460</v>
      </c>
      <c r="P70" s="73" t="s">
        <v>461</v>
      </c>
      <c r="Q70" s="75" t="n">
        <v>2</v>
      </c>
      <c r="R70" s="69" t="s">
        <v>225</v>
      </c>
      <c r="S70" s="69" t="n">
        <v>2</v>
      </c>
      <c r="T70" s="75" t="n">
        <v>2</v>
      </c>
      <c r="U70" s="69" t="n">
        <v>2</v>
      </c>
      <c r="V70" s="69" t="n">
        <v>2</v>
      </c>
      <c r="W70" s="69" t="n">
        <v>2</v>
      </c>
      <c r="X70" s="69" t="n">
        <v>2</v>
      </c>
      <c r="Y70" s="68"/>
      <c r="Z70" s="73" t="s">
        <v>261</v>
      </c>
      <c r="AA70" s="69" t="n">
        <v>3.5</v>
      </c>
      <c r="AB70" s="69">
        <f>IFERROR(AA70*T70,"")</f>
        <v>7</v>
      </c>
      <c r="AC70" s="69">
        <f>IFERROR(V70*AA70,"")</f>
        <v>7</v>
      </c>
      <c r="AD70" s="68"/>
      <c r="AE70" s="68"/>
    </row>
    <row r="71" spans="1:31">
      <c r="A71" s="71" t="s">
        <v>2</v>
      </c>
      <c r="B71" s="72" t="s">
        <v>160</v>
      </c>
      <c r="C71" s="72" t="s">
        <v>161</v>
      </c>
      <c r="D71" s="71" t="s">
        <v>236</v>
      </c>
      <c r="E71" s="71" t="s">
        <v>236</v>
      </c>
      <c r="F71" s="73" t="s">
        <v>256</v>
      </c>
      <c r="G71" s="71" t="s">
        <v>218</v>
      </c>
      <c r="H71" s="71" t="s">
        <v>408</v>
      </c>
      <c r="I71" s="71" t="s">
        <v>408</v>
      </c>
      <c r="J71" s="71" t="s">
        <v>218</v>
      </c>
      <c r="K71" s="71" t="s">
        <v>270</v>
      </c>
      <c r="L71" s="71" t="s">
        <v>270</v>
      </c>
      <c r="M71" s="71" t="s">
        <v>222</v>
      </c>
      <c r="N71" s="74" t="s">
        <v>462</v>
      </c>
      <c r="O71" s="74" t="s">
        <v>463</v>
      </c>
      <c r="P71" s="74" t="s">
        <v>464</v>
      </c>
      <c r="Q71" s="75" t="n">
        <v>2</v>
      </c>
      <c r="R71" s="69" t="s">
        <v>225</v>
      </c>
      <c r="S71" s="69" t="n">
        <v>2</v>
      </c>
      <c r="T71" s="69" t="n">
        <v>2</v>
      </c>
      <c r="U71" s="69" t="n">
        <v>2</v>
      </c>
      <c r="V71" s="69" t="n">
        <v>2</v>
      </c>
      <c r="W71" s="69" t="n">
        <v>2</v>
      </c>
      <c r="X71" s="69" t="n">
        <v>2</v>
      </c>
      <c r="Y71" s="68"/>
      <c r="Z71" s="73" t="s">
        <v>272</v>
      </c>
      <c r="AA71" s="69" t="n">
        <v>2</v>
      </c>
      <c r="AB71" s="69">
        <f>IFERROR(AA71*T71,"")</f>
        <v>4</v>
      </c>
      <c r="AC71" s="69">
        <f>IFERROR(V71*AA71,"")</f>
        <v>4</v>
      </c>
      <c r="AD71" s="68"/>
      <c r="AE71" s="68"/>
    </row>
    <row r="72" spans="1:31">
      <c r="A72" s="71" t="s">
        <v>2</v>
      </c>
      <c r="B72" s="72" t="s">
        <v>162</v>
      </c>
      <c r="C72" s="72" t="s">
        <v>163</v>
      </c>
      <c r="D72" s="71" t="s">
        <v>227</v>
      </c>
      <c r="E72" s="73"/>
      <c r="F72" s="73"/>
      <c r="G72" s="71" t="s">
        <v>282</v>
      </c>
      <c r="H72" s="71" t="s">
        <v>258</v>
      </c>
      <c r="I72" s="71" t="s">
        <v>259</v>
      </c>
      <c r="J72" s="71" t="s">
        <v>465</v>
      </c>
      <c r="K72" s="72" t="s">
        <v>465</v>
      </c>
      <c r="L72" s="71" t="s">
        <v>219</v>
      </c>
      <c r="M72" s="71" t="s">
        <v>222</v>
      </c>
      <c r="N72" s="73" t="s">
        <v>466</v>
      </c>
      <c r="O72" s="73" t="s">
        <v>467</v>
      </c>
      <c r="P72" s="73" t="s">
        <v>468</v>
      </c>
      <c r="Q72" s="75" t="n">
        <v>1</v>
      </c>
      <c r="R72" s="69" t="s">
        <v>225</v>
      </c>
      <c r="S72" s="69" t="n">
        <v>1</v>
      </c>
      <c r="T72" s="69" t="n">
        <v>1</v>
      </c>
      <c r="U72" s="69" t="n">
        <v>1</v>
      </c>
      <c r="V72" s="69" t="n">
        <v>1</v>
      </c>
      <c r="W72" s="69" t="n">
        <v>0</v>
      </c>
      <c r="X72" s="69"/>
      <c r="Y72" s="68"/>
      <c r="Z72" s="73" t="s">
        <v>261</v>
      </c>
      <c r="AA72" s="69" t="n">
        <v>3.5</v>
      </c>
      <c r="AB72" s="69">
        <f>IFERROR(AA72*T72,"")</f>
        <v>3.5</v>
      </c>
      <c r="AC72" s="69">
        <f>IFERROR(V72*AA72,"")</f>
        <v>3.5</v>
      </c>
      <c r="AD72" s="68"/>
      <c r="AE72" s="68"/>
    </row>
    <row r="73" spans="1:31" s="86" customFormat="1" ht="11.25" customHeight="1">
      <c r="A73" s="72" t="s">
        <v>2</v>
      </c>
      <c r="B73" s="72" t="s">
        <v>162</v>
      </c>
      <c r="C73" s="72" t="s">
        <v>164</v>
      </c>
      <c r="D73" s="72" t="s">
        <v>227</v>
      </c>
      <c r="E73" s="84"/>
      <c r="F73" s="84"/>
      <c r="G73" s="85" t="s">
        <v>282</v>
      </c>
      <c r="H73" s="85" t="s">
        <v>258</v>
      </c>
      <c r="I73" s="85" t="s">
        <v>259</v>
      </c>
      <c r="J73" s="85" t="s">
        <v>465</v>
      </c>
      <c r="K73" s="72" t="s">
        <v>465</v>
      </c>
      <c r="L73" s="85" t="s">
        <v>219</v>
      </c>
      <c r="M73" s="85" t="s">
        <v>222</v>
      </c>
      <c r="N73" s="73" t="s">
        <v>466</v>
      </c>
      <c r="O73" s="73" t="s">
        <v>467</v>
      </c>
      <c r="P73" s="73" t="s">
        <v>468</v>
      </c>
      <c r="Q73" s="75" t="n">
        <v>1</v>
      </c>
      <c r="R73" s="75" t="s">
        <v>225</v>
      </c>
      <c r="S73" s="75" t="n">
        <v>1</v>
      </c>
      <c r="T73" s="75" t="n">
        <v>1</v>
      </c>
      <c r="U73" s="75" t="n">
        <v>1</v>
      </c>
      <c r="V73" s="75" t="n">
        <v>1</v>
      </c>
      <c r="W73" s="75" t="n">
        <v>0</v>
      </c>
      <c r="X73" s="75"/>
      <c r="Y73" s="68"/>
      <c r="Z73" s="73" t="s">
        <v>261</v>
      </c>
      <c r="AA73" s="69" t="n">
        <v>3.5</v>
      </c>
      <c r="AB73" s="69">
        <f>IFERROR(AA73*T73,"")</f>
        <v>3.5</v>
      </c>
      <c r="AC73" s="69">
        <f>IFERROR(V73*AA73,"")</f>
        <v>3.5</v>
      </c>
      <c r="AD73" s="73" t="s">
        <v>469</v>
      </c>
      <c r="AE73" s="73"/>
    </row>
    <row r="74" spans="1:31" ht="11.25" customHeight="1">
      <c r="A74" s="71" t="s">
        <v>2</v>
      </c>
      <c r="B74" s="72" t="s">
        <v>165</v>
      </c>
      <c r="C74" s="72" t="s">
        <v>166</v>
      </c>
      <c r="D74" s="71" t="s">
        <v>236</v>
      </c>
      <c r="E74" s="71" t="s">
        <v>236</v>
      </c>
      <c r="F74" s="73" t="s">
        <v>256</v>
      </c>
      <c r="G74" s="71" t="s">
        <v>470</v>
      </c>
      <c r="H74" s="71" t="s">
        <v>471</v>
      </c>
      <c r="I74" s="71" t="s">
        <v>299</v>
      </c>
      <c r="J74" s="71" t="s">
        <v>218</v>
      </c>
      <c r="K74" s="71" t="s">
        <v>299</v>
      </c>
      <c r="L74" s="71" t="s">
        <v>270</v>
      </c>
      <c r="M74" s="71" t="s">
        <v>222</v>
      </c>
      <c r="N74" s="73" t="s">
        <v>472</v>
      </c>
      <c r="O74" s="73" t="s">
        <v>313</v>
      </c>
      <c r="P74" s="109" t="s">
        <v>473</v>
      </c>
      <c r="Q74" s="75" t="n">
        <v>1</v>
      </c>
      <c r="R74" s="69" t="s">
        <v>225</v>
      </c>
      <c r="S74" s="69" t="n">
        <v>1</v>
      </c>
      <c r="T74" s="75" t="n">
        <v>1</v>
      </c>
      <c r="U74" s="69" t="n">
        <v>1</v>
      </c>
      <c r="V74" s="69" t="n">
        <v>1</v>
      </c>
      <c r="W74" s="69" t="n">
        <v>1</v>
      </c>
      <c r="X74" s="69" t="n">
        <v>1</v>
      </c>
      <c r="Y74" s="68"/>
      <c r="Z74" s="73" t="s">
        <v>261</v>
      </c>
      <c r="AA74" s="69" t="n">
        <v>3.5</v>
      </c>
      <c r="AB74" s="69">
        <f>IFERROR(AA74*T74,"")</f>
        <v>3.5</v>
      </c>
      <c r="AC74" s="69">
        <f>IFERROR(V74*AA74,"")</f>
        <v>3.5</v>
      </c>
      <c r="AD74" s="68"/>
      <c r="AE74" s="68"/>
    </row>
    <row r="75" spans="1:31" ht="11.25" customHeight="1">
      <c r="A75" s="71" t="s">
        <v>2</v>
      </c>
      <c r="B75" s="72" t="s">
        <v>167</v>
      </c>
      <c r="C75" s="72" t="s">
        <v>168</v>
      </c>
      <c r="D75" s="80" t="s">
        <v>227</v>
      </c>
      <c r="E75" s="73"/>
      <c r="F75" s="73"/>
      <c r="G75" s="71" t="s">
        <v>218</v>
      </c>
      <c r="H75" s="71" t="s">
        <v>408</v>
      </c>
      <c r="I75" s="71" t="s">
        <v>408</v>
      </c>
      <c r="J75" s="71" t="s">
        <v>218</v>
      </c>
      <c r="K75" s="72" t="s">
        <v>306</v>
      </c>
      <c r="L75" s="71" t="s">
        <v>270</v>
      </c>
      <c r="M75" s="71" t="s">
        <v>222</v>
      </c>
      <c r="N75" s="73" t="s">
        <v>474</v>
      </c>
      <c r="O75" s="73" t="s">
        <v>475</v>
      </c>
      <c r="P75" s="73" t="s">
        <v>476</v>
      </c>
      <c r="Q75" s="75" t="n">
        <v>1</v>
      </c>
      <c r="R75" s="69" t="s">
        <v>225</v>
      </c>
      <c r="S75" s="69" t="n">
        <v>1</v>
      </c>
      <c r="T75" s="69" t="n">
        <v>1</v>
      </c>
      <c r="U75" s="69" t="n">
        <v>1</v>
      </c>
      <c r="V75" s="69" t="n">
        <v>1</v>
      </c>
      <c r="W75" s="69" t="n">
        <v>1</v>
      </c>
      <c r="X75" s="69" t="n">
        <v>1</v>
      </c>
      <c r="Y75" s="68"/>
      <c r="Z75" s="73" t="s">
        <v>261</v>
      </c>
      <c r="AA75" s="69" t="n">
        <v>3.5</v>
      </c>
      <c r="AB75" s="69">
        <f>IFERROR(AA75*T75,"")</f>
        <v>3.5</v>
      </c>
      <c r="AC75" s="69">
        <f>IFERROR(V75*AA75,"")</f>
        <v>3.5</v>
      </c>
      <c r="AD75" s="68"/>
      <c r="AE75" s="68"/>
    </row>
    <row r="76" spans="1:31" ht="41.25" customHeight="1">
      <c r="A76" s="71" t="s">
        <v>1</v>
      </c>
      <c r="B76" s="72" t="s">
        <v>169</v>
      </c>
      <c r="C76" s="72" t="s">
        <v>170</v>
      </c>
      <c r="D76" s="71" t="s">
        <v>227</v>
      </c>
      <c r="E76" s="73"/>
      <c r="F76" s="73"/>
      <c r="G76" s="71" t="s">
        <v>259</v>
      </c>
      <c r="H76" s="71" t="s">
        <v>258</v>
      </c>
      <c r="I76" s="71" t="s">
        <v>259</v>
      </c>
      <c r="J76" s="71" t="s">
        <v>218</v>
      </c>
      <c r="K76" s="72" t="s">
        <v>263</v>
      </c>
      <c r="L76" s="71" t="s">
        <v>219</v>
      </c>
      <c r="M76" s="71" t="s">
        <v>232</v>
      </c>
      <c r="N76" s="74" t="s">
        <v>477</v>
      </c>
      <c r="O76" s="73" t="s">
        <v>478</v>
      </c>
      <c r="P76" s="73" t="s">
        <v>479</v>
      </c>
      <c r="Q76" s="75" t="n">
        <v>2</v>
      </c>
      <c r="R76" s="69" t="s">
        <v>225</v>
      </c>
      <c r="S76" s="69" t="n">
        <v>2</v>
      </c>
      <c r="T76" s="69" t="n">
        <v>2</v>
      </c>
      <c r="U76" s="69" t="n">
        <v>2</v>
      </c>
      <c r="V76" s="69" t="n">
        <v>2</v>
      </c>
      <c r="W76" s="69" t="n">
        <v>0</v>
      </c>
      <c r="X76" s="69"/>
      <c r="Y76" s="68"/>
      <c r="Z76" s="73" t="s">
        <v>272</v>
      </c>
      <c r="AA76" s="69" t="n">
        <v>2</v>
      </c>
      <c r="AB76" s="69">
        <f>IFERROR(AA76*T76,"")</f>
        <v>4</v>
      </c>
      <c r="AC76" s="69">
        <f>IFERROR(V76*AA76,"")</f>
        <v>4</v>
      </c>
      <c r="AD76" s="68"/>
      <c r="AE76" s="68"/>
    </row>
    <row r="77" spans="1:31" ht="11.25" customHeight="1">
      <c r="A77" s="71" t="s">
        <v>2</v>
      </c>
      <c r="B77" s="72" t="s">
        <v>171</v>
      </c>
      <c r="C77" s="72" t="s">
        <v>172</v>
      </c>
      <c r="D77" s="71" t="s">
        <v>236</v>
      </c>
      <c r="E77" s="71" t="s">
        <v>236</v>
      </c>
      <c r="F77" s="73" t="s">
        <v>256</v>
      </c>
      <c r="G77" s="71" t="s">
        <v>480</v>
      </c>
      <c r="H77" s="71" t="s">
        <v>218</v>
      </c>
      <c r="I77" s="71" t="s">
        <v>299</v>
      </c>
      <c r="J77" s="71" t="s">
        <v>218</v>
      </c>
      <c r="K77" s="71" t="s">
        <v>299</v>
      </c>
      <c r="L77" s="71" t="s">
        <v>270</v>
      </c>
      <c r="M77" s="71" t="s">
        <v>222</v>
      </c>
      <c r="N77" s="73" t="s">
        <v>481</v>
      </c>
      <c r="O77" s="73" t="s">
        <v>482</v>
      </c>
      <c r="P77" s="110" t="s">
        <v>483</v>
      </c>
      <c r="Q77" s="75" t="n">
        <v>1</v>
      </c>
      <c r="R77" s="69" t="s">
        <v>225</v>
      </c>
      <c r="S77" s="69" t="n">
        <v>1</v>
      </c>
      <c r="T77" s="69" t="n">
        <v>1</v>
      </c>
      <c r="U77" s="69" t="n">
        <v>1</v>
      </c>
      <c r="V77" s="69" t="n">
        <v>1</v>
      </c>
      <c r="W77" s="69" t="n">
        <v>1</v>
      </c>
      <c r="X77" s="69" t="n">
        <v>1</v>
      </c>
      <c r="Y77" s="68"/>
      <c r="Z77" s="73" t="s">
        <v>272</v>
      </c>
      <c r="AA77" s="69" t="n">
        <v>2</v>
      </c>
      <c r="AB77" s="69">
        <f>IFERROR(AA77*T77,"")</f>
        <v>2</v>
      </c>
      <c r="AC77" s="69">
        <f>IFERROR(V77*AA77,"")</f>
        <v>2</v>
      </c>
      <c r="AD77" s="68"/>
      <c r="AE77" s="68"/>
    </row>
    <row r="78" spans="1:31" ht="11.25" customHeight="1">
      <c r="A78" s="71" t="s">
        <v>97</v>
      </c>
      <c r="B78" s="72" t="s">
        <v>173</v>
      </c>
      <c r="C78" s="72" t="s">
        <v>174</v>
      </c>
      <c r="D78" s="72" t="s">
        <v>217</v>
      </c>
      <c r="E78" s="73"/>
      <c r="F78" s="73"/>
      <c r="G78" s="71" t="s">
        <v>484</v>
      </c>
      <c r="H78" s="71" t="s">
        <v>218</v>
      </c>
      <c r="I78" s="71" t="s">
        <v>389</v>
      </c>
      <c r="J78" s="71" t="s">
        <v>218</v>
      </c>
      <c r="K78" s="72" t="s">
        <v>294</v>
      </c>
      <c r="L78" s="71" t="s">
        <v>377</v>
      </c>
      <c r="M78" s="71" t="s">
        <v>295</v>
      </c>
      <c r="N78" s="73" t="s">
        <v>485</v>
      </c>
      <c r="O78" s="73" t="s">
        <v>486</v>
      </c>
      <c r="P78" s="73"/>
      <c r="Q78" s="75" t="n">
        <v>1</v>
      </c>
      <c r="R78" s="69" t="s">
        <v>225</v>
      </c>
      <c r="S78" s="69" t="n">
        <v>1</v>
      </c>
      <c r="T78" s="69" t="n">
        <v>1</v>
      </c>
      <c r="U78" s="69" t="n">
        <v>1</v>
      </c>
      <c r="V78" s="69" t="n">
        <v>1</v>
      </c>
      <c r="W78" s="69" t="n">
        <v>1</v>
      </c>
      <c r="X78" s="69" t="n">
        <v>1</v>
      </c>
      <c r="Y78" s="68"/>
      <c r="Z78" s="73" t="s">
        <v>226</v>
      </c>
      <c r="AA78" s="69" t="n">
        <v>4</v>
      </c>
      <c r="AB78" s="69">
        <f>IFERROR(AA78*T78,"")</f>
        <v>4</v>
      </c>
      <c r="AC78" s="69">
        <f>IFERROR(V78*AA78,"")</f>
        <v>4</v>
      </c>
      <c r="AD78" s="68"/>
      <c r="AE78" s="68"/>
    </row>
    <row r="79" spans="1:31" ht="11.25" customHeight="1">
      <c r="A79" s="71" t="s">
        <v>97</v>
      </c>
      <c r="B79" s="72" t="s">
        <v>173</v>
      </c>
      <c r="C79" s="72" t="s">
        <v>175</v>
      </c>
      <c r="D79" s="71" t="s">
        <v>236</v>
      </c>
      <c r="E79" s="73"/>
      <c r="F79" s="73"/>
      <c r="G79" s="71" t="s">
        <v>395</v>
      </c>
      <c r="H79" s="71" t="s">
        <v>218</v>
      </c>
      <c r="I79" s="71" t="s">
        <v>389</v>
      </c>
      <c r="J79" s="71" t="s">
        <v>218</v>
      </c>
      <c r="K79" s="91" t="s">
        <v>294</v>
      </c>
      <c r="L79" s="71" t="s">
        <v>377</v>
      </c>
      <c r="M79" s="71" t="s">
        <v>295</v>
      </c>
      <c r="N79" s="73" t="s">
        <v>487</v>
      </c>
      <c r="O79" s="73" t="s">
        <v>488</v>
      </c>
      <c r="P79" s="73" t="s">
        <v>489</v>
      </c>
      <c r="Q79" s="75" t="n">
        <v>1</v>
      </c>
      <c r="R79" s="69"/>
      <c r="S79" s="69"/>
      <c r="T79" s="69"/>
      <c r="U79" s="69"/>
      <c r="V79" s="69"/>
      <c r="W79" s="69"/>
      <c r="X79" s="69"/>
      <c r="Y79" s="68"/>
      <c r="Z79" s="73" t="s">
        <v>226</v>
      </c>
      <c r="AA79" s="69" t="n">
        <v>4</v>
      </c>
      <c r="AB79" s="69">
        <f>IFERROR(AA79*T79,"")</f>
        <v>0</v>
      </c>
      <c r="AC79" s="69">
        <f>IFERROR(V79*AA79,"")</f>
        <v>0</v>
      </c>
      <c r="AD79" s="68"/>
      <c r="AE79" s="68"/>
    </row>
    <row r="80" spans="1:1" ht="15" customHeight="1">
      <c r="A80" s="70"/>
    </row>
    <row r="81" spans="1:29">
      <c r="A81" s="70"/>
      <c r="Q81" s="88">
        <f>SUBTOTAL(9,Q2:Q79)</f>
        <v>94</v>
      </c>
      <c r="R81" s="87">
        <f>COUNTIF(R2:R79,"y")</f>
        <v>74</v>
      </c>
      <c r="S81" s="88">
        <f>SUBTOTAL(9,S2:S79)</f>
        <v>90</v>
      </c>
      <c r="T81" s="88">
        <f>SUBTOTAL(9,T2:T79)</f>
        <v>75</v>
      </c>
      <c r="U81" s="88">
        <f>SUBTOTAL(9,U2:U79)</f>
        <v>75</v>
      </c>
      <c r="V81" s="88">
        <f>SUBTOTAL(9,V2:V79)</f>
        <v>73</v>
      </c>
      <c r="W81" s="88">
        <f>SUBTOTAL(9,W2:W79)</f>
        <v>57</v>
      </c>
      <c r="X81" s="88">
        <f>SUBTOTAL(9,X2:X79)</f>
        <v>46</v>
      </c>
      <c r="AB81" s="88">
        <f>SUBTOTAL(9,AB2:AB79)</f>
        <v>363</v>
      </c>
      <c r="AC81" s="88">
        <f>SUBTOTAL(9,AC2:AC79)</f>
        <v>351</v>
      </c>
    </row>
    <row r="82" spans="1:29">
      <c r="A82" s="70"/>
      <c r="S82" s="89">
        <f>IFERROR(S81/Q81,"NA")</f>
        <v>0.95744680851063908</v>
      </c>
      <c r="T82" s="89">
        <f>IFERROR(T81/Q81,"NA")</f>
        <v>0.797872340425532034</v>
      </c>
      <c r="U82" s="89">
        <f>IFERROR(U81/T81,"NA")</f>
        <v>1</v>
      </c>
      <c r="V82" s="92">
        <f>IFERROR(V81/U81,"NA")</f>
        <v>0.973333333333333073</v>
      </c>
      <c r="W82" s="90"/>
      <c r="X82" s="92">
        <f>IFERROR(X81/W81,"NA")</f>
        <v>0.807017543859648967</v>
      </c>
      <c r="AC82" s="92">
        <f>IFERROR(AC81/AB81,"NA")</f>
        <v>0.966942148760331044</v>
      </c>
    </row>
  </sheetData>
  <autoFilter ref="A1:AE1">
    <sortState ref="C2:C1">
      <sortCondition ref="C1"/>
    </sortState>
  </autoFilter>
  <hyperlinks>
    <hyperlink ref="P10" r:id="rId1"/>
    <hyperlink ref="P11" r:id="rId2"/>
    <hyperlink ref="P12" r:id="rId2"/>
    <hyperlink ref="P13" r:id="rId2"/>
    <hyperlink ref="P14" r:id="rId3"/>
    <hyperlink ref="P32" r:id="rId4"/>
    <hyperlink ref="P34" r:id="rId5"/>
    <hyperlink ref="P44" r:id="rId6"/>
    <hyperlink ref="P45" r:id="rId7"/>
    <hyperlink ref="P46" r:id="rId7"/>
    <hyperlink ref="N58" r:id="rId8"/>
    <hyperlink ref="P65" r:id="rId9"/>
    <hyperlink ref="P74" r:id="rId10"/>
    <hyperlink ref="P77" r:id="rId11"/>
  </hyperlinks>
  <printOptions>
    <extLst>
      <ext uri="smNativeData">
        <pm:pageFlags xmlns:pm="smNativeData" id="1580793637" printRowHead="0" printColHead="0" printHeadLine="0" printFootLine="0" autoHeightHeader="0" autoHeightFooter="0" fitToPageBoth="0"/>
      </ext>
    </extLst>
  </printOptions>
  <pageMargins left="0.700000" right="0.700000" top="0.750000" bottom="0.750000" header="0.300000" footer="0.300000"/>
  <pageSetup paperSize="1" fitToWidth="0" fitToHeight="1"/>
  <headerFooter>
    <extLst>
      <ext uri="smNativeData">
        <pm:header xmlns:pm="smNativeData" id="1580793637" l="56" r="56" t="56" b="56" borderId="0" fillId="0" vertical="0"/>
        <pm:footer xmlns:pm="smNativeData" id="1580793637" l="56" r="56" t="56" b="56" borderId="0" fillId="0" vertical="2"/>
      </ext>
    </extLst>
  </headerFooter>
  <legacyDrawing r:id="rId13"/>
  <extLst>
    <ext uri="smNativeData">
      <pm:sheetPrefs xmlns:pm="smNativeData" day="1580793637" outlineProtect="1" showHorizontalRuler="1" showVerticalRuler="1" showAltShade="0">
        <pm:shade id="0" type="0" fgLvl="100" fgClr="000000" bgLvl="100" bgClr="FFFFFF"/>
        <pm:shade id="1" type="0" fgLvl="100" fgClr="000000" bgLvl="100" bgClr="FFFFFF"/>
      </pm:sheetPrefs>
    </ext>
  </extLst>
</worksheet>
</file>

<file path=xl/worksheets/sheet10.xml><?xml version="1.0" encoding="utf-8"?>
<worksheet xmlns="http://schemas.openxmlformats.org/spreadsheetml/2006/main" xmlns:r="http://schemas.openxmlformats.org/officeDocument/2006/relationships">
  <sheetPr filterMode="1"/>
  <dimension ref="A1:AP56"/>
  <sheetViews>
    <sheetView view="normal" topLeftCell="AO1" workbookViewId="0">
      <selection activeCell="AO1" sqref="AO1:AO1048576"/>
    </sheetView>
  </sheetViews>
  <sheetFormatPr defaultRowHeight="15.40"/>
  <cols>
    <col min="1" max="1" width="15.062500" customWidth="1"/>
    <col min="2" max="2" width="12.607143" customWidth="1"/>
    <col min="3" max="4" width="14.294643" customWidth="1"/>
    <col min="5" max="5" width="14.303571" customWidth="1"/>
    <col min="6" max="6" width="14.508929" customWidth="1"/>
    <col min="7" max="7" width="11.964286" customWidth="1"/>
    <col min="8" max="8" width="11.687500" customWidth="1"/>
    <col min="9" max="9" width="15.053571" customWidth="1"/>
    <col min="10" max="10" width="44.017857" customWidth="1"/>
    <col min="11" max="11" width="22.303571" customWidth="1"/>
    <col min="12" max="12" width="27.866071" customWidth="1"/>
    <col min="13" max="13" width="47.928571" customWidth="1"/>
    <col min="14" max="14" width="46.125000" customWidth="1"/>
    <col min="15" max="15" width="22.946429" customWidth="1"/>
    <col min="16" max="16" width="27.455357" customWidth="1"/>
    <col min="17" max="17" width="77.142857" customWidth="1" style="119"/>
    <col min="18" max="18" width="39.517857" customWidth="1"/>
    <col min="19" max="19" width="77.142857" customWidth="1" style="119"/>
    <col min="20" max="20" width="42.428571" customWidth="1"/>
    <col min="21" max="21" width="77.142857" customWidth="1" style="119"/>
    <col min="22" max="22" width="77.357143" customWidth="1" style="119"/>
    <col min="23" max="23" width="77.142857" customWidth="1" style="119"/>
    <col min="24" max="24" width="63.464286" customWidth="1"/>
    <col min="25" max="25" width="77.142857" customWidth="1" style="119"/>
    <col min="26" max="26" width="63.455357" customWidth="1"/>
    <col min="27" max="27" width="77.142857" customWidth="1" style="119"/>
    <col min="28" max="28" width="61.776786" customWidth="1"/>
    <col min="29" max="29" width="77.142857" customWidth="1" style="119"/>
    <col min="30" max="30" width="23.821429" customWidth="1"/>
    <col min="31" max="31" width="77.142857" customWidth="1" style="119"/>
    <col min="32" max="32" width="48.625000" customWidth="1"/>
    <col min="33" max="33" width="77.142857" customWidth="1" style="119"/>
    <col min="34" max="34" width="34.785714" customWidth="1"/>
    <col min="35" max="35" width="77.142857" customWidth="1" style="119"/>
    <col min="36" max="36" width="31.223214" customWidth="1"/>
    <col min="37" max="37" width="77.142857" customWidth="1" style="119"/>
    <col min="38" max="38" width="22.785714" customWidth="1"/>
    <col min="39" max="41" width="77.142857" customWidth="1" style="119"/>
    <col min="42" max="42" width="22.446429" customWidth="1"/>
    <col min="43" max="16384" width="10.000000" customWidth="1"/>
  </cols>
  <sheetData>
    <row r="1" spans="1:42">
      <c r="A1" t="s">
        <v>490</v>
      </c>
      <c r="B1" t="s">
        <v>491</v>
      </c>
      <c r="C1" t="s">
        <v>492</v>
      </c>
      <c r="D1" t="s">
        <v>493</v>
      </c>
      <c r="E1" t="s">
        <v>494</v>
      </c>
      <c r="F1" t="s">
        <v>495</v>
      </c>
      <c r="G1" t="s">
        <v>496</v>
      </c>
      <c r="H1" t="s">
        <v>497</v>
      </c>
      <c r="I1" t="s">
        <v>498</v>
      </c>
      <c r="J1" t="s">
        <v>194</v>
      </c>
      <c r="K1" t="s">
        <v>499</v>
      </c>
      <c r="L1" t="s">
        <v>500</v>
      </c>
      <c r="M1" t="s">
        <v>501</v>
      </c>
      <c r="N1" t="s">
        <v>502</v>
      </c>
      <c r="O1" t="s">
        <v>503</v>
      </c>
      <c r="P1" t="s">
        <v>504</v>
      </c>
      <c r="R1" t="s">
        <v>505</v>
      </c>
      <c r="T1" t="s">
        <v>506</v>
      </c>
      <c r="V1" s="119" t="s">
        <v>507</v>
      </c>
      <c r="X1" t="s">
        <v>508</v>
      </c>
      <c r="Z1" t="s">
        <v>509</v>
      </c>
      <c r="AB1" t="s">
        <v>510</v>
      </c>
      <c r="AD1" t="s">
        <v>511</v>
      </c>
      <c r="AF1" t="s">
        <v>512</v>
      </c>
      <c r="AH1" t="s">
        <v>513</v>
      </c>
      <c r="AJ1" t="s">
        <v>514</v>
      </c>
      <c r="AL1" t="s">
        <v>515</v>
      </c>
      <c r="AN1" s="119" t="s">
        <v>516</v>
      </c>
      <c r="AO1" s="119" t="s">
        <v>517</v>
      </c>
      <c r="AP1" t="s">
        <v>518</v>
      </c>
    </row>
    <row r="2" spans="9:42">
      <c r="I2" t="n">
        <v>1</v>
      </c>
      <c r="J2" t="s">
        <v>102</v>
      </c>
      <c r="K2" t="s">
        <v>44</v>
      </c>
      <c r="L2" t="s">
        <v>519</v>
      </c>
      <c r="M2" t="s">
        <v>520</v>
      </c>
      <c r="P2" t="s">
        <v>521</v>
      </c>
      <c r="Q2" s="119" t="s">
        <v>522</v>
      </c>
      <c r="T2" t="s">
        <v>523</v>
      </c>
      <c r="U2" s="119" t="s">
        <v>524</v>
      </c>
      <c r="V2" s="119" t="s">
        <v>523</v>
      </c>
      <c r="Z2" t="s">
        <v>523</v>
      </c>
      <c r="AD2" t="s">
        <v>525</v>
      </c>
      <c r="AE2" s="119" t="s">
        <v>526</v>
      </c>
      <c r="AH2" t="s">
        <v>525</v>
      </c>
      <c r="AI2" s="119" t="s">
        <v>527</v>
      </c>
      <c r="AL2" t="s">
        <v>525</v>
      </c>
      <c r="AM2" s="119" t="s">
        <v>528</v>
      </c>
      <c r="AO2" s="119" t="s">
        <v>529</v>
      </c>
      <c r="AP2" t="s">
        <v>523</v>
      </c>
    </row>
    <row r="3" spans="1:42">
      <c r="A3" t="n">
        <v>5607701563</v>
      </c>
      <c r="B3" t="n">
        <v>81234892</v>
      </c>
      <c r="C3" s="93" t="n">
        <v>43627.7789004629594</v>
      </c>
      <c r="D3" s="93" t="n">
        <v>43627.7799884259293</v>
      </c>
      <c r="E3" t="s">
        <v>530</v>
      </c>
      <c r="I3" t="n">
        <v>1</v>
      </c>
      <c r="J3" t="s">
        <v>531</v>
      </c>
      <c r="K3" t="s">
        <v>378</v>
      </c>
      <c r="L3" t="s">
        <v>532</v>
      </c>
      <c r="M3" t="s">
        <v>533</v>
      </c>
      <c r="N3" t="n">
        <v>6</v>
      </c>
      <c r="O3" t="s">
        <v>534</v>
      </c>
      <c r="P3" t="s">
        <v>523</v>
      </c>
      <c r="R3" t="s">
        <v>523</v>
      </c>
      <c r="T3" t="s">
        <v>523</v>
      </c>
      <c r="V3" s="119" t="s">
        <v>521</v>
      </c>
      <c r="X3" t="s">
        <v>523</v>
      </c>
      <c r="Z3" t="s">
        <v>523</v>
      </c>
      <c r="AB3" t="s">
        <v>523</v>
      </c>
      <c r="AD3" t="s">
        <v>523</v>
      </c>
      <c r="AF3" t="s">
        <v>521</v>
      </c>
      <c r="AH3" t="s">
        <v>523</v>
      </c>
      <c r="AJ3" t="s">
        <v>523</v>
      </c>
      <c r="AL3" t="s">
        <v>535</v>
      </c>
      <c r="AP3" t="s">
        <v>523</v>
      </c>
    </row>
    <row r="4" spans="1:42">
      <c r="A4" t="n">
        <v>5607538499</v>
      </c>
      <c r="B4" t="n">
        <v>81234892</v>
      </c>
      <c r="C4" s="93" t="n">
        <v>43626.9312152777784</v>
      </c>
      <c r="D4" s="93" t="n">
        <v>43626.9358796296219</v>
      </c>
      <c r="E4" t="s">
        <v>536</v>
      </c>
      <c r="I4" t="n">
        <v>1</v>
      </c>
      <c r="J4" t="s">
        <v>537</v>
      </c>
      <c r="K4" t="s">
        <v>538</v>
      </c>
      <c r="L4" t="s">
        <v>173</v>
      </c>
      <c r="M4" t="s">
        <v>486</v>
      </c>
      <c r="N4" t="n">
        <v>8</v>
      </c>
      <c r="O4" t="s">
        <v>539</v>
      </c>
      <c r="P4" t="s">
        <v>521</v>
      </c>
      <c r="R4" t="s">
        <v>521</v>
      </c>
      <c r="S4" s="119" t="s">
        <v>540</v>
      </c>
      <c r="T4" t="s">
        <v>521</v>
      </c>
      <c r="U4" s="119" t="s">
        <v>541</v>
      </c>
      <c r="V4" s="119" t="s">
        <v>521</v>
      </c>
      <c r="X4" t="s">
        <v>521</v>
      </c>
      <c r="Z4" t="s">
        <v>521</v>
      </c>
      <c r="AB4" t="s">
        <v>521</v>
      </c>
      <c r="AC4" s="119" t="s">
        <v>542</v>
      </c>
      <c r="AD4" t="s">
        <v>521</v>
      </c>
      <c r="AF4" t="s">
        <v>521</v>
      </c>
      <c r="AH4" t="s">
        <v>521</v>
      </c>
      <c r="AI4" s="119" t="s">
        <v>543</v>
      </c>
      <c r="AJ4" t="s">
        <v>521</v>
      </c>
      <c r="AK4" s="119" t="s">
        <v>544</v>
      </c>
      <c r="AL4" t="s">
        <v>521</v>
      </c>
      <c r="AN4" s="119" t="s">
        <v>545</v>
      </c>
      <c r="AP4" t="s">
        <v>521</v>
      </c>
    </row>
    <row r="5" spans="1:42">
      <c r="A5" t="n">
        <v>5607176742</v>
      </c>
      <c r="B5" t="n">
        <v>81234892</v>
      </c>
      <c r="C5" s="93" t="n">
        <v>43624.124166666661</v>
      </c>
      <c r="D5" s="93" t="n">
        <v>43624.1273495370406</v>
      </c>
      <c r="E5" t="s">
        <v>546</v>
      </c>
      <c r="I5" t="n">
        <v>1</v>
      </c>
      <c r="J5" t="s">
        <v>547</v>
      </c>
      <c r="K5" t="s">
        <v>46</v>
      </c>
      <c r="L5" t="s">
        <v>548</v>
      </c>
      <c r="M5" t="s">
        <v>549</v>
      </c>
      <c r="N5" t="n">
        <v>24</v>
      </c>
      <c r="O5" t="s">
        <v>539</v>
      </c>
      <c r="P5" t="s">
        <v>523</v>
      </c>
      <c r="R5" t="s">
        <v>523</v>
      </c>
      <c r="T5" t="s">
        <v>523</v>
      </c>
      <c r="V5" s="119" t="s">
        <v>523</v>
      </c>
      <c r="X5" t="s">
        <v>523</v>
      </c>
      <c r="Z5" t="s">
        <v>523</v>
      </c>
      <c r="AB5" t="s">
        <v>523</v>
      </c>
      <c r="AD5" t="s">
        <v>523</v>
      </c>
      <c r="AF5" t="s">
        <v>550</v>
      </c>
      <c r="AH5" t="s">
        <v>523</v>
      </c>
      <c r="AJ5" t="s">
        <v>523</v>
      </c>
      <c r="AL5" t="s">
        <v>523</v>
      </c>
      <c r="AN5" s="119" t="s">
        <v>551</v>
      </c>
      <c r="AO5" s="119" t="s">
        <v>552</v>
      </c>
      <c r="AP5" t="s">
        <v>523</v>
      </c>
    </row>
    <row r="6" spans="1:42">
      <c r="A6" t="n">
        <v>5607127195</v>
      </c>
      <c r="B6" t="n">
        <v>81234892</v>
      </c>
      <c r="C6" s="93" t="n">
        <v>43623.9178472222193</v>
      </c>
      <c r="D6" s="93" t="n">
        <v>43623.9208217592604</v>
      </c>
      <c r="E6" t="s">
        <v>553</v>
      </c>
      <c r="I6" t="n">
        <v>1</v>
      </c>
      <c r="J6" t="s">
        <v>554</v>
      </c>
      <c r="K6" t="s">
        <v>555</v>
      </c>
      <c r="L6" t="s">
        <v>129</v>
      </c>
      <c r="M6" t="s">
        <v>313</v>
      </c>
      <c r="N6" t="n">
        <v>12</v>
      </c>
      <c r="O6" t="s">
        <v>539</v>
      </c>
      <c r="P6" t="s">
        <v>523</v>
      </c>
      <c r="R6" t="s">
        <v>523</v>
      </c>
      <c r="T6" t="s">
        <v>523</v>
      </c>
      <c r="V6" s="119" t="s">
        <v>523</v>
      </c>
      <c r="X6" t="s">
        <v>523</v>
      </c>
      <c r="Z6" t="s">
        <v>523</v>
      </c>
      <c r="AB6" t="s">
        <v>523</v>
      </c>
      <c r="AD6" t="s">
        <v>523</v>
      </c>
      <c r="AF6" t="s">
        <v>523</v>
      </c>
      <c r="AH6" t="s">
        <v>523</v>
      </c>
      <c r="AJ6" t="s">
        <v>523</v>
      </c>
      <c r="AL6" t="s">
        <v>523</v>
      </c>
      <c r="AN6" s="119" t="s">
        <v>556</v>
      </c>
      <c r="AO6" s="119" t="s">
        <v>557</v>
      </c>
      <c r="AP6" t="s">
        <v>523</v>
      </c>
    </row>
    <row r="7" spans="1:42">
      <c r="A7" t="n">
        <v>5607125866</v>
      </c>
      <c r="B7" t="n">
        <v>81234892</v>
      </c>
      <c r="C7" s="93" t="n">
        <v>43623.9124074074061</v>
      </c>
      <c r="D7" s="93" t="n">
        <v>43623.9174074074108</v>
      </c>
      <c r="E7" t="s">
        <v>553</v>
      </c>
      <c r="I7" t="n">
        <v>1</v>
      </c>
      <c r="J7" t="s">
        <v>558</v>
      </c>
      <c r="K7" t="s">
        <v>555</v>
      </c>
      <c r="L7" t="s">
        <v>129</v>
      </c>
      <c r="M7" t="s">
        <v>313</v>
      </c>
      <c r="N7" t="n">
        <v>12</v>
      </c>
      <c r="O7" t="s">
        <v>539</v>
      </c>
      <c r="P7" t="s">
        <v>535</v>
      </c>
      <c r="Q7" s="119" t="s">
        <v>559</v>
      </c>
      <c r="R7" t="s">
        <v>523</v>
      </c>
      <c r="S7" s="119" t="s">
        <v>560</v>
      </c>
      <c r="T7" t="s">
        <v>535</v>
      </c>
      <c r="U7" s="119" t="s">
        <v>561</v>
      </c>
      <c r="V7" s="119" t="s">
        <v>523</v>
      </c>
      <c r="X7" t="s">
        <v>523</v>
      </c>
      <c r="Z7" t="s">
        <v>562</v>
      </c>
      <c r="AB7" t="s">
        <v>535</v>
      </c>
      <c r="AD7" t="s">
        <v>535</v>
      </c>
      <c r="AF7" t="s">
        <v>535</v>
      </c>
      <c r="AH7" t="s">
        <v>562</v>
      </c>
      <c r="AJ7" t="s">
        <v>535</v>
      </c>
      <c r="AL7" t="s">
        <v>523</v>
      </c>
      <c r="AN7" s="119" t="s">
        <v>563</v>
      </c>
      <c r="AO7" s="119" t="s">
        <v>564</v>
      </c>
      <c r="AP7" t="s">
        <v>523</v>
      </c>
    </row>
    <row r="8" spans="1:42">
      <c r="A8" t="n">
        <v>5607123677</v>
      </c>
      <c r="B8" t="n">
        <v>81234892</v>
      </c>
      <c r="C8" s="93" t="n">
        <v>43623.904664351845</v>
      </c>
      <c r="D8" s="93" t="n">
        <v>43623.9120023148062</v>
      </c>
      <c r="E8" t="s">
        <v>553</v>
      </c>
      <c r="I8" t="n">
        <v>1</v>
      </c>
      <c r="J8" t="s">
        <v>565</v>
      </c>
      <c r="K8" t="s">
        <v>555</v>
      </c>
      <c r="L8" t="s">
        <v>129</v>
      </c>
      <c r="M8" t="s">
        <v>313</v>
      </c>
      <c r="N8" t="n">
        <v>6</v>
      </c>
      <c r="O8" t="s">
        <v>539</v>
      </c>
      <c r="P8" t="s">
        <v>523</v>
      </c>
      <c r="R8" t="s">
        <v>562</v>
      </c>
      <c r="T8" t="s">
        <v>562</v>
      </c>
      <c r="V8" s="119" t="s">
        <v>523</v>
      </c>
      <c r="X8" t="s">
        <v>523</v>
      </c>
      <c r="Z8" t="s">
        <v>535</v>
      </c>
      <c r="AB8" t="s">
        <v>535</v>
      </c>
      <c r="AD8" t="s">
        <v>562</v>
      </c>
      <c r="AF8" t="s">
        <v>535</v>
      </c>
      <c r="AH8" t="s">
        <v>562</v>
      </c>
      <c r="AJ8" t="s">
        <v>535</v>
      </c>
      <c r="AL8" t="s">
        <v>562</v>
      </c>
      <c r="AN8" s="119" t="s">
        <v>566</v>
      </c>
      <c r="AO8" s="119" t="s">
        <v>567</v>
      </c>
      <c r="AP8" t="s">
        <v>523</v>
      </c>
    </row>
    <row r="9" spans="1:42">
      <c r="A9" t="n">
        <v>5607086602</v>
      </c>
      <c r="B9" t="n">
        <v>81234892</v>
      </c>
      <c r="C9" s="93" t="n">
        <v>43623.7812847222231</v>
      </c>
      <c r="D9" s="93" t="n">
        <v>43623.788634259261</v>
      </c>
      <c r="E9" t="s">
        <v>546</v>
      </c>
      <c r="I9" t="n">
        <v>1</v>
      </c>
      <c r="J9" t="s">
        <v>568</v>
      </c>
      <c r="K9" t="s">
        <v>569</v>
      </c>
      <c r="L9" t="s">
        <v>570</v>
      </c>
      <c r="M9" t="s">
        <v>571</v>
      </c>
      <c r="N9" t="n">
        <v>28</v>
      </c>
      <c r="O9" t="s">
        <v>534</v>
      </c>
      <c r="P9" t="s">
        <v>523</v>
      </c>
      <c r="R9" t="s">
        <v>523</v>
      </c>
      <c r="T9" t="s">
        <v>521</v>
      </c>
      <c r="V9" s="119" t="s">
        <v>523</v>
      </c>
      <c r="X9" t="s">
        <v>523</v>
      </c>
      <c r="Z9" t="s">
        <v>521</v>
      </c>
      <c r="AB9" t="s">
        <v>523</v>
      </c>
      <c r="AD9" t="s">
        <v>521</v>
      </c>
      <c r="AF9" t="s">
        <v>521</v>
      </c>
      <c r="AH9" t="s">
        <v>523</v>
      </c>
      <c r="AJ9" t="s">
        <v>523</v>
      </c>
      <c r="AL9" t="s">
        <v>521</v>
      </c>
      <c r="AN9" s="119" t="s">
        <v>572</v>
      </c>
      <c r="AO9" s="119" t="s">
        <v>573</v>
      </c>
      <c r="AP9" t="s">
        <v>521</v>
      </c>
    </row>
    <row r="10" spans="1:42">
      <c r="A10" t="n">
        <v>5606931686</v>
      </c>
      <c r="B10" t="n">
        <v>81234892</v>
      </c>
      <c r="C10" s="93" t="n">
        <v>43622.9356712962981</v>
      </c>
      <c r="D10" s="93" t="n">
        <v>43622.9397685185177</v>
      </c>
      <c r="E10" t="s">
        <v>574</v>
      </c>
      <c r="I10" t="n">
        <v>1</v>
      </c>
      <c r="J10" t="s">
        <v>575</v>
      </c>
      <c r="K10" t="s">
        <v>402</v>
      </c>
      <c r="L10" t="s">
        <v>129</v>
      </c>
      <c r="M10" t="s">
        <v>576</v>
      </c>
      <c r="N10" t="n">
        <v>5</v>
      </c>
      <c r="O10" t="s">
        <v>534</v>
      </c>
      <c r="P10" t="s">
        <v>523</v>
      </c>
      <c r="Q10" s="119" t="s">
        <v>577</v>
      </c>
      <c r="R10" t="s">
        <v>523</v>
      </c>
      <c r="T10" t="s">
        <v>521</v>
      </c>
      <c r="V10" s="119" t="s">
        <v>521</v>
      </c>
      <c r="X10" t="s">
        <v>523</v>
      </c>
      <c r="Z10" t="s">
        <v>523</v>
      </c>
      <c r="AB10" t="s">
        <v>523</v>
      </c>
      <c r="AD10" t="s">
        <v>523</v>
      </c>
      <c r="AF10" t="s">
        <v>521</v>
      </c>
      <c r="AH10" t="s">
        <v>523</v>
      </c>
      <c r="AJ10" t="s">
        <v>521</v>
      </c>
      <c r="AL10" t="s">
        <v>523</v>
      </c>
      <c r="AN10" s="119" t="s">
        <v>578</v>
      </c>
      <c r="AO10" s="119" t="s">
        <v>579</v>
      </c>
      <c r="AP10" t="s">
        <v>523</v>
      </c>
    </row>
    <row r="11" spans="1:42">
      <c r="A11" t="n">
        <v>5606627752</v>
      </c>
      <c r="B11" t="n">
        <v>81234892</v>
      </c>
      <c r="C11" s="93" t="n">
        <v>43621.589409722219</v>
      </c>
      <c r="D11" s="93" t="n">
        <v>43621.6023611111086</v>
      </c>
      <c r="E11" t="s">
        <v>580</v>
      </c>
      <c r="I11" t="n">
        <v>1</v>
      </c>
      <c r="J11" t="s">
        <v>581</v>
      </c>
      <c r="K11" t="s">
        <v>582</v>
      </c>
      <c r="L11" t="s">
        <v>583</v>
      </c>
      <c r="M11" t="s">
        <v>584</v>
      </c>
      <c r="N11" t="n">
        <v>26</v>
      </c>
      <c r="O11" t="s">
        <v>539</v>
      </c>
      <c r="P11" t="s">
        <v>521</v>
      </c>
      <c r="R11" t="s">
        <v>521</v>
      </c>
      <c r="T11" t="s">
        <v>521</v>
      </c>
      <c r="V11" s="119" t="s">
        <v>521</v>
      </c>
      <c r="X11" t="s">
        <v>521</v>
      </c>
      <c r="Z11" t="s">
        <v>523</v>
      </c>
      <c r="AA11" s="119" t="s">
        <v>585</v>
      </c>
      <c r="AB11" t="s">
        <v>521</v>
      </c>
      <c r="AC11" s="119" t="s">
        <v>586</v>
      </c>
      <c r="AD11" t="s">
        <v>521</v>
      </c>
      <c r="AF11" t="s">
        <v>521</v>
      </c>
      <c r="AH11" t="s">
        <v>523</v>
      </c>
      <c r="AJ11" t="s">
        <v>523</v>
      </c>
      <c r="AK11" s="119" t="s">
        <v>587</v>
      </c>
      <c r="AL11" t="s">
        <v>521</v>
      </c>
      <c r="AN11" s="119" t="s">
        <v>588</v>
      </c>
      <c r="AO11" s="119" t="s">
        <v>589</v>
      </c>
      <c r="AP11" t="s">
        <v>521</v>
      </c>
    </row>
    <row r="12" spans="1:42">
      <c r="A12" t="n">
        <v>5606556070</v>
      </c>
      <c r="B12" t="n">
        <v>81234892</v>
      </c>
      <c r="C12" s="93" t="n">
        <v>43621.1047337962955</v>
      </c>
      <c r="D12" s="93" t="n">
        <v>43621.1096875000003</v>
      </c>
      <c r="E12" t="s">
        <v>590</v>
      </c>
      <c r="I12" t="n">
        <v>1</v>
      </c>
      <c r="J12" t="s">
        <v>591</v>
      </c>
      <c r="K12" t="s">
        <v>481</v>
      </c>
      <c r="L12" t="s">
        <v>592</v>
      </c>
      <c r="M12" t="s">
        <v>482</v>
      </c>
      <c r="N12" t="n">
        <v>30</v>
      </c>
      <c r="O12" t="s">
        <v>534</v>
      </c>
      <c r="P12" t="s">
        <v>521</v>
      </c>
      <c r="R12" t="s">
        <v>521</v>
      </c>
      <c r="T12" t="s">
        <v>523</v>
      </c>
      <c r="V12" s="119" t="s">
        <v>521</v>
      </c>
      <c r="X12" t="s">
        <v>535</v>
      </c>
      <c r="Z12" t="s">
        <v>523</v>
      </c>
      <c r="AB12" t="s">
        <v>523</v>
      </c>
      <c r="AD12" t="s">
        <v>521</v>
      </c>
      <c r="AF12" t="s">
        <v>521</v>
      </c>
      <c r="AH12" t="s">
        <v>523</v>
      </c>
      <c r="AJ12" t="s">
        <v>523</v>
      </c>
      <c r="AL12" t="s">
        <v>521</v>
      </c>
      <c r="AN12" s="119" t="s">
        <v>593</v>
      </c>
      <c r="AO12" s="119" t="s">
        <v>594</v>
      </c>
      <c r="AP12" t="s">
        <v>523</v>
      </c>
    </row>
    <row r="13" spans="1:42">
      <c r="A13" t="n">
        <v>5606465926</v>
      </c>
      <c r="B13" t="n">
        <v>81234892</v>
      </c>
      <c r="C13" s="93" t="n">
        <v>43620.8300000000017</v>
      </c>
      <c r="D13" s="93" t="n">
        <v>43620.8324884259273</v>
      </c>
      <c r="E13" t="s">
        <v>595</v>
      </c>
      <c r="I13" t="n">
        <v>1</v>
      </c>
      <c r="J13" t="s">
        <v>596</v>
      </c>
      <c r="K13" t="s">
        <v>440</v>
      </c>
      <c r="L13" t="s">
        <v>145</v>
      </c>
      <c r="M13" t="s">
        <v>549</v>
      </c>
      <c r="N13" t="n">
        <v>26</v>
      </c>
      <c r="O13" t="s">
        <v>539</v>
      </c>
      <c r="P13" t="s">
        <v>521</v>
      </c>
      <c r="R13" t="s">
        <v>521</v>
      </c>
      <c r="T13" t="s">
        <v>535</v>
      </c>
      <c r="U13" s="119" t="s">
        <v>597</v>
      </c>
      <c r="V13" s="119" t="s">
        <v>521</v>
      </c>
      <c r="X13" t="s">
        <v>523</v>
      </c>
      <c r="Y13" s="119" t="s">
        <v>598</v>
      </c>
      <c r="Z13" t="s">
        <v>535</v>
      </c>
      <c r="AA13" s="119" t="s">
        <v>599</v>
      </c>
      <c r="AB13" t="s">
        <v>521</v>
      </c>
      <c r="AD13" t="s">
        <v>521</v>
      </c>
      <c r="AF13" t="s">
        <v>521</v>
      </c>
      <c r="AH13" t="s">
        <v>521</v>
      </c>
      <c r="AJ13" t="s">
        <v>521</v>
      </c>
      <c r="AK13" s="119" t="s">
        <v>600</v>
      </c>
      <c r="AL13" t="s">
        <v>535</v>
      </c>
      <c r="AM13" s="119" t="s">
        <v>601</v>
      </c>
      <c r="AN13" s="119" t="s">
        <v>602</v>
      </c>
      <c r="AP13" t="s">
        <v>523</v>
      </c>
    </row>
    <row r="14" spans="1:42">
      <c r="A14" t="n">
        <v>5606428922</v>
      </c>
      <c r="B14" t="n">
        <v>81234892</v>
      </c>
      <c r="C14" s="93" t="n">
        <v>43620.6854861111133</v>
      </c>
      <c r="D14" s="93" t="n">
        <v>43620.6897337962946</v>
      </c>
      <c r="E14" t="s">
        <v>595</v>
      </c>
      <c r="I14" t="n">
        <v>1</v>
      </c>
      <c r="J14" t="s">
        <v>603</v>
      </c>
      <c r="K14" t="s">
        <v>440</v>
      </c>
      <c r="L14" t="s">
        <v>145</v>
      </c>
      <c r="M14" t="s">
        <v>549</v>
      </c>
      <c r="N14" t="n">
        <v>26</v>
      </c>
      <c r="O14" t="s">
        <v>539</v>
      </c>
      <c r="P14" t="s">
        <v>521</v>
      </c>
      <c r="R14" t="s">
        <v>535</v>
      </c>
      <c r="S14" s="119" t="s">
        <v>604</v>
      </c>
      <c r="T14" t="s">
        <v>605</v>
      </c>
      <c r="U14" s="119" t="s">
        <v>606</v>
      </c>
      <c r="V14" s="119" t="s">
        <v>523</v>
      </c>
      <c r="W14" s="119" t="s">
        <v>607</v>
      </c>
      <c r="X14" t="s">
        <v>523</v>
      </c>
      <c r="Y14" s="119" t="s">
        <v>608</v>
      </c>
      <c r="Z14" t="s">
        <v>535</v>
      </c>
      <c r="AA14" s="119" t="s">
        <v>609</v>
      </c>
      <c r="AB14" t="s">
        <v>521</v>
      </c>
      <c r="AD14" t="s">
        <v>521</v>
      </c>
      <c r="AF14" t="s">
        <v>605</v>
      </c>
      <c r="AG14" s="119" t="s">
        <v>610</v>
      </c>
      <c r="AH14" t="s">
        <v>521</v>
      </c>
      <c r="AJ14" t="s">
        <v>535</v>
      </c>
      <c r="AK14" s="119" t="s">
        <v>611</v>
      </c>
      <c r="AL14" t="s">
        <v>535</v>
      </c>
      <c r="AM14" s="119" t="s">
        <v>612</v>
      </c>
      <c r="AN14" s="119" t="s">
        <v>613</v>
      </c>
      <c r="AP14" t="s">
        <v>535</v>
      </c>
    </row>
    <row r="15" spans="1:42">
      <c r="A15" t="n">
        <v>5606255598</v>
      </c>
      <c r="B15" t="n">
        <v>81234892</v>
      </c>
      <c r="C15" s="93" t="n">
        <v>43619.8308101851944</v>
      </c>
      <c r="D15" s="93" t="n">
        <v>43619.8324305555579</v>
      </c>
      <c r="E15" t="s">
        <v>614</v>
      </c>
      <c r="I15" t="n">
        <v>1</v>
      </c>
      <c r="J15" t="s">
        <v>615</v>
      </c>
      <c r="K15" t="s">
        <v>616</v>
      </c>
      <c r="L15" t="s">
        <v>617</v>
      </c>
      <c r="M15" t="s">
        <v>618</v>
      </c>
      <c r="N15" t="n">
        <v>18</v>
      </c>
      <c r="O15" t="s">
        <v>534</v>
      </c>
      <c r="P15" t="s">
        <v>523</v>
      </c>
      <c r="R15" t="s">
        <v>523</v>
      </c>
      <c r="T15" t="s">
        <v>523</v>
      </c>
      <c r="V15" s="119" t="s">
        <v>535</v>
      </c>
      <c r="X15" t="s">
        <v>535</v>
      </c>
      <c r="Z15" t="s">
        <v>521</v>
      </c>
      <c r="AB15" t="s">
        <v>523</v>
      </c>
      <c r="AD15" t="s">
        <v>535</v>
      </c>
      <c r="AF15" t="s">
        <v>521</v>
      </c>
      <c r="AH15" t="s">
        <v>521</v>
      </c>
      <c r="AJ15" t="s">
        <v>523</v>
      </c>
      <c r="AL15" t="s">
        <v>521</v>
      </c>
      <c r="AN15" s="119" t="s">
        <v>619</v>
      </c>
      <c r="AO15" s="119" t="s">
        <v>620</v>
      </c>
      <c r="AP15" t="s">
        <v>521</v>
      </c>
    </row>
    <row r="16" spans="1:42">
      <c r="A16" t="n">
        <v>5605908367</v>
      </c>
      <c r="B16" t="n">
        <v>81234892</v>
      </c>
      <c r="C16" s="93" t="n">
        <v>43617.052361111113</v>
      </c>
      <c r="D16" s="93" t="n">
        <v>43617.0556828703702</v>
      </c>
      <c r="E16" t="s">
        <v>621</v>
      </c>
      <c r="I16" t="n">
        <v>1</v>
      </c>
      <c r="J16" t="s">
        <v>622</v>
      </c>
      <c r="K16" t="s">
        <v>474</v>
      </c>
      <c r="L16" t="s">
        <v>623</v>
      </c>
      <c r="M16" t="s">
        <v>624</v>
      </c>
      <c r="N16" t="n">
        <v>36</v>
      </c>
      <c r="O16" t="s">
        <v>534</v>
      </c>
      <c r="P16" t="s">
        <v>523</v>
      </c>
      <c r="R16" t="s">
        <v>521</v>
      </c>
      <c r="T16" t="s">
        <v>521</v>
      </c>
      <c r="V16" s="119" t="s">
        <v>521</v>
      </c>
      <c r="X16" t="s">
        <v>521</v>
      </c>
      <c r="Z16" t="s">
        <v>521</v>
      </c>
      <c r="AB16" t="s">
        <v>521</v>
      </c>
      <c r="AD16" t="s">
        <v>521</v>
      </c>
      <c r="AF16" t="s">
        <v>521</v>
      </c>
      <c r="AH16" t="s">
        <v>523</v>
      </c>
      <c r="AJ16" t="s">
        <v>521</v>
      </c>
      <c r="AL16" t="s">
        <v>523</v>
      </c>
      <c r="AN16" s="119" t="s">
        <v>625</v>
      </c>
      <c r="AP16" t="s">
        <v>521</v>
      </c>
    </row>
    <row r="17" spans="1:42">
      <c r="A17" t="n">
        <v>5605715370</v>
      </c>
      <c r="B17" t="n">
        <v>81234892</v>
      </c>
      <c r="C17" s="93" t="n">
        <v>43616.0682291666672</v>
      </c>
      <c r="D17" s="93" t="n">
        <v>43616.0722916666564</v>
      </c>
      <c r="E17" t="s">
        <v>626</v>
      </c>
      <c r="I17" t="n">
        <v>1</v>
      </c>
      <c r="J17" s="94" t="s">
        <v>627</v>
      </c>
      <c r="K17" t="s">
        <v>360</v>
      </c>
      <c r="L17" t="s">
        <v>628</v>
      </c>
      <c r="M17" t="s">
        <v>629</v>
      </c>
      <c r="N17" t="n">
        <v>20</v>
      </c>
      <c r="O17" t="s">
        <v>534</v>
      </c>
      <c r="P17" t="s">
        <v>521</v>
      </c>
      <c r="R17" t="s">
        <v>521</v>
      </c>
      <c r="T17" t="s">
        <v>521</v>
      </c>
      <c r="V17" s="119" t="s">
        <v>521</v>
      </c>
      <c r="X17" t="s">
        <v>523</v>
      </c>
      <c r="Z17" t="s">
        <v>523</v>
      </c>
      <c r="AB17" t="s">
        <v>521</v>
      </c>
      <c r="AD17" t="s">
        <v>523</v>
      </c>
      <c r="AF17" t="s">
        <v>521</v>
      </c>
      <c r="AH17" t="s">
        <v>535</v>
      </c>
      <c r="AJ17" t="s">
        <v>521</v>
      </c>
      <c r="AL17" t="s">
        <v>523</v>
      </c>
      <c r="AN17" s="119" t="s">
        <v>630</v>
      </c>
      <c r="AP17" t="s">
        <v>521</v>
      </c>
    </row>
    <row r="18" spans="1:42">
      <c r="A18" t="n">
        <v>5605706923</v>
      </c>
      <c r="B18" t="n">
        <v>81234892</v>
      </c>
      <c r="C18" s="93" t="n">
        <v>43616.0403819444473</v>
      </c>
      <c r="D18" s="93" t="n">
        <v>43616.0415277777793</v>
      </c>
      <c r="E18" t="s">
        <v>631</v>
      </c>
      <c r="I18" t="n">
        <v>1</v>
      </c>
      <c r="J18" s="94" t="s">
        <v>632</v>
      </c>
      <c r="K18" t="s">
        <v>633</v>
      </c>
      <c r="L18" t="s">
        <v>617</v>
      </c>
      <c r="M18" t="s">
        <v>313</v>
      </c>
      <c r="N18" t="n">
        <v>21</v>
      </c>
      <c r="O18" t="s">
        <v>539</v>
      </c>
      <c r="P18" t="s">
        <v>523</v>
      </c>
      <c r="R18" t="s">
        <v>523</v>
      </c>
      <c r="T18" t="s">
        <v>523</v>
      </c>
      <c r="V18" s="119" t="s">
        <v>523</v>
      </c>
      <c r="X18" t="s">
        <v>523</v>
      </c>
      <c r="Z18" t="s">
        <v>523</v>
      </c>
      <c r="AB18" t="s">
        <v>523</v>
      </c>
      <c r="AD18" t="s">
        <v>562</v>
      </c>
      <c r="AF18" t="s">
        <v>562</v>
      </c>
      <c r="AH18" t="s">
        <v>523</v>
      </c>
      <c r="AJ18" t="s">
        <v>523</v>
      </c>
      <c r="AL18" t="s">
        <v>523</v>
      </c>
      <c r="AP18" t="s">
        <v>523</v>
      </c>
    </row>
    <row r="19" spans="8:42">
      <c r="H19" t="s">
        <v>634</v>
      </c>
      <c r="I19" t="n">
        <v>1</v>
      </c>
      <c r="J19" t="s">
        <v>139</v>
      </c>
      <c r="K19" t="s">
        <v>407</v>
      </c>
      <c r="P19" t="s">
        <v>535</v>
      </c>
      <c r="Q19" s="119" t="s">
        <v>635</v>
      </c>
      <c r="R19" t="s">
        <v>521</v>
      </c>
      <c r="S19" s="119" t="s">
        <v>636</v>
      </c>
      <c r="T19" t="s">
        <v>523</v>
      </c>
      <c r="V19" s="119" t="s">
        <v>550</v>
      </c>
      <c r="W19" s="119" t="s">
        <v>637</v>
      </c>
      <c r="X19" t="s">
        <v>523</v>
      </c>
      <c r="Y19" s="119" t="s">
        <v>638</v>
      </c>
      <c r="Z19" t="s">
        <v>523</v>
      </c>
      <c r="AA19" s="119" t="s">
        <v>639</v>
      </c>
      <c r="AB19" t="s">
        <v>523</v>
      </c>
      <c r="AC19" s="119" t="s">
        <v>640</v>
      </c>
      <c r="AD19" t="s">
        <v>523</v>
      </c>
      <c r="AE19" s="119" t="s">
        <v>641</v>
      </c>
      <c r="AF19" t="s">
        <v>535</v>
      </c>
      <c r="AG19" s="119" t="s">
        <v>642</v>
      </c>
      <c r="AH19" t="s">
        <v>523</v>
      </c>
      <c r="AI19" s="119" t="s">
        <v>643</v>
      </c>
      <c r="AJ19" t="s">
        <v>535</v>
      </c>
      <c r="AK19" s="119" t="s">
        <v>644</v>
      </c>
      <c r="AL19" t="s">
        <v>523</v>
      </c>
      <c r="AM19" s="119" t="s">
        <v>645</v>
      </c>
      <c r="AN19" s="119" t="s">
        <v>646</v>
      </c>
      <c r="AO19" s="119" t="s">
        <v>647</v>
      </c>
      <c r="AP19" t="s">
        <v>523</v>
      </c>
    </row>
    <row r="20" spans="1:42">
      <c r="A20" t="n">
        <v>5605509256</v>
      </c>
      <c r="B20" t="n">
        <v>81234892</v>
      </c>
      <c r="C20" s="93" t="n">
        <v>43615.0831828703667</v>
      </c>
      <c r="D20" s="93" t="n">
        <v>43615.0871527777781</v>
      </c>
      <c r="E20" t="s">
        <v>648</v>
      </c>
      <c r="I20" t="n">
        <v>1</v>
      </c>
      <c r="J20" t="s">
        <v>649</v>
      </c>
      <c r="K20" s="94" t="s">
        <v>650</v>
      </c>
      <c r="L20" t="s">
        <v>651</v>
      </c>
      <c r="M20" t="s">
        <v>467</v>
      </c>
      <c r="N20" t="n">
        <v>84</v>
      </c>
      <c r="O20" t="s">
        <v>539</v>
      </c>
      <c r="P20" t="s">
        <v>523</v>
      </c>
      <c r="R20" t="s">
        <v>521</v>
      </c>
      <c r="T20" t="s">
        <v>535</v>
      </c>
      <c r="V20" s="119" t="s">
        <v>521</v>
      </c>
      <c r="X20" t="s">
        <v>521</v>
      </c>
      <c r="Z20" t="s">
        <v>523</v>
      </c>
      <c r="AB20" t="s">
        <v>523</v>
      </c>
      <c r="AD20" t="s">
        <v>523</v>
      </c>
      <c r="AF20" t="s">
        <v>523</v>
      </c>
      <c r="AH20" t="s">
        <v>523</v>
      </c>
      <c r="AJ20" t="s">
        <v>523</v>
      </c>
      <c r="AL20" t="s">
        <v>521</v>
      </c>
      <c r="AN20" s="119" t="s">
        <v>652</v>
      </c>
      <c r="AO20" s="119" t="s">
        <v>653</v>
      </c>
      <c r="AP20" t="s">
        <v>523</v>
      </c>
    </row>
    <row r="21" spans="1:42">
      <c r="A21" t="n">
        <v>5605482754</v>
      </c>
      <c r="B21" t="n">
        <v>81234892</v>
      </c>
      <c r="C21" s="93" t="n">
        <v>43614.9928819444467</v>
      </c>
      <c r="D21" s="93" t="n">
        <v>43614.9973032407361</v>
      </c>
      <c r="E21" t="s">
        <v>654</v>
      </c>
      <c r="I21" t="n">
        <v>1</v>
      </c>
      <c r="J21" t="s">
        <v>655</v>
      </c>
      <c r="K21" s="94" t="s">
        <v>656</v>
      </c>
      <c r="L21" t="s">
        <v>116</v>
      </c>
      <c r="M21" t="s">
        <v>657</v>
      </c>
      <c r="N21" t="n">
        <v>36</v>
      </c>
      <c r="O21" t="s">
        <v>539</v>
      </c>
      <c r="P21" t="s">
        <v>521</v>
      </c>
      <c r="R21" t="s">
        <v>521</v>
      </c>
      <c r="T21" t="s">
        <v>562</v>
      </c>
      <c r="U21" s="119" t="s">
        <v>658</v>
      </c>
      <c r="V21" s="119" t="s">
        <v>521</v>
      </c>
      <c r="X21" t="s">
        <v>523</v>
      </c>
      <c r="Z21" t="s">
        <v>523</v>
      </c>
      <c r="AB21" t="s">
        <v>523</v>
      </c>
      <c r="AD21" t="s">
        <v>523</v>
      </c>
      <c r="AF21" t="s">
        <v>523</v>
      </c>
      <c r="AH21" t="s">
        <v>523</v>
      </c>
      <c r="AJ21" t="s">
        <v>523</v>
      </c>
      <c r="AL21" t="s">
        <v>523</v>
      </c>
      <c r="AN21" s="119" t="s">
        <v>659</v>
      </c>
      <c r="AO21" s="119" t="s">
        <v>660</v>
      </c>
      <c r="AP21" t="s">
        <v>523</v>
      </c>
    </row>
    <row r="22" spans="1:42">
      <c r="A22" t="n">
        <v>5605475873</v>
      </c>
      <c r="B22" t="n">
        <v>81234892</v>
      </c>
      <c r="C22" s="93" t="n">
        <v>43614.9693518518543</v>
      </c>
      <c r="D22" s="93" t="n">
        <v>43614.9793865740721</v>
      </c>
      <c r="E22" t="s">
        <v>661</v>
      </c>
      <c r="I22" t="n">
        <v>2</v>
      </c>
      <c r="J22" t="s">
        <v>116</v>
      </c>
      <c r="K22" s="94" t="s">
        <v>364</v>
      </c>
      <c r="L22" t="s">
        <v>628</v>
      </c>
      <c r="M22" t="s">
        <v>365</v>
      </c>
      <c r="N22" t="n">
        <v>24</v>
      </c>
      <c r="O22" t="s">
        <v>539</v>
      </c>
      <c r="P22" t="s">
        <v>523</v>
      </c>
      <c r="Q22" s="119" t="s">
        <v>662</v>
      </c>
      <c r="R22" t="s">
        <v>521</v>
      </c>
      <c r="S22" s="119" t="s">
        <v>663</v>
      </c>
      <c r="T22" t="s">
        <v>523</v>
      </c>
      <c r="U22" s="119" t="s">
        <v>664</v>
      </c>
      <c r="V22" s="119" t="s">
        <v>521</v>
      </c>
      <c r="X22" t="s">
        <v>523</v>
      </c>
      <c r="Y22" s="119" t="s">
        <v>665</v>
      </c>
      <c r="Z22" t="s">
        <v>523</v>
      </c>
      <c r="AA22" s="119" t="s">
        <v>666</v>
      </c>
      <c r="AB22" t="s">
        <v>521</v>
      </c>
      <c r="AC22" s="119" t="s">
        <v>667</v>
      </c>
      <c r="AD22" t="s">
        <v>521</v>
      </c>
      <c r="AE22" s="119" t="s">
        <v>668</v>
      </c>
      <c r="AF22" t="s">
        <v>523</v>
      </c>
      <c r="AH22" t="s">
        <v>523</v>
      </c>
      <c r="AJ22" t="s">
        <v>521</v>
      </c>
      <c r="AK22" s="119" t="s">
        <v>669</v>
      </c>
      <c r="AL22" t="s">
        <v>521</v>
      </c>
      <c r="AM22" s="119" t="s">
        <v>670</v>
      </c>
      <c r="AN22" s="119" t="s">
        <v>671</v>
      </c>
      <c r="AO22" s="119" t="s">
        <v>672</v>
      </c>
      <c r="AP22" t="s">
        <v>521</v>
      </c>
    </row>
    <row r="23" spans="1:42">
      <c r="A23" t="n">
        <v>5605274725</v>
      </c>
      <c r="B23" t="n">
        <v>81234892</v>
      </c>
      <c r="C23" s="93" t="n">
        <v>43614.0043981481504</v>
      </c>
      <c r="D23" s="93" t="n">
        <v>43614.0098263888867</v>
      </c>
      <c r="E23" t="s">
        <v>673</v>
      </c>
      <c r="I23" t="n">
        <v>1</v>
      </c>
      <c r="J23" t="s">
        <v>674</v>
      </c>
      <c r="K23" t="s">
        <v>675</v>
      </c>
      <c r="L23" t="s">
        <v>676</v>
      </c>
      <c r="M23" t="s">
        <v>677</v>
      </c>
      <c r="N23" t="n">
        <v>48</v>
      </c>
      <c r="O23" t="s">
        <v>539</v>
      </c>
      <c r="P23" t="s">
        <v>562</v>
      </c>
      <c r="R23" t="s">
        <v>562</v>
      </c>
      <c r="T23" t="s">
        <v>562</v>
      </c>
      <c r="V23" s="119" t="s">
        <v>523</v>
      </c>
      <c r="X23" t="s">
        <v>523</v>
      </c>
      <c r="Z23" t="s">
        <v>562</v>
      </c>
      <c r="AB23" t="s">
        <v>562</v>
      </c>
      <c r="AD23" t="s">
        <v>562</v>
      </c>
      <c r="AF23" t="s">
        <v>562</v>
      </c>
      <c r="AH23" t="s">
        <v>605</v>
      </c>
      <c r="AI23" s="119" t="s">
        <v>678</v>
      </c>
      <c r="AJ23" t="s">
        <v>562</v>
      </c>
      <c r="AL23" t="s">
        <v>523</v>
      </c>
      <c r="AN23" s="119" t="s">
        <v>679</v>
      </c>
      <c r="AO23" s="119" t="s">
        <v>680</v>
      </c>
      <c r="AP23" t="s">
        <v>523</v>
      </c>
    </row>
    <row r="24" spans="1:42">
      <c r="A24" t="n">
        <v>5605274449</v>
      </c>
      <c r="B24" t="n">
        <v>81234892</v>
      </c>
      <c r="C24" s="93" t="n">
        <v>43614.0037847222193</v>
      </c>
      <c r="D24" s="93" t="n">
        <v>43614.0066550925912</v>
      </c>
      <c r="E24" t="s">
        <v>681</v>
      </c>
      <c r="I24" t="n">
        <v>1</v>
      </c>
      <c r="J24" t="s">
        <v>682</v>
      </c>
      <c r="K24" t="s">
        <v>62</v>
      </c>
      <c r="L24" t="s">
        <v>548</v>
      </c>
      <c r="M24" t="s">
        <v>683</v>
      </c>
      <c r="N24" t="n">
        <v>9</v>
      </c>
      <c r="O24" t="s">
        <v>534</v>
      </c>
      <c r="P24" t="s">
        <v>523</v>
      </c>
      <c r="Q24" s="119" t="s">
        <v>684</v>
      </c>
      <c r="R24" t="s">
        <v>521</v>
      </c>
      <c r="T24" t="s">
        <v>523</v>
      </c>
      <c r="V24" s="119" t="s">
        <v>521</v>
      </c>
      <c r="X24" t="s">
        <v>550</v>
      </c>
      <c r="Z24" t="s">
        <v>523</v>
      </c>
      <c r="AB24" t="s">
        <v>523</v>
      </c>
      <c r="AD24" t="s">
        <v>535</v>
      </c>
      <c r="AE24" s="119" t="s">
        <v>685</v>
      </c>
      <c r="AF24" t="s">
        <v>521</v>
      </c>
      <c r="AH24" t="s">
        <v>523</v>
      </c>
      <c r="AJ24" t="s">
        <v>521</v>
      </c>
      <c r="AL24" t="s">
        <v>523</v>
      </c>
      <c r="AN24" s="119" t="s">
        <v>686</v>
      </c>
      <c r="AP24" t="s">
        <v>523</v>
      </c>
    </row>
    <row r="25" spans="1:42">
      <c r="A25" t="n">
        <v>5605265389</v>
      </c>
      <c r="B25" t="n">
        <v>81234892</v>
      </c>
      <c r="C25" s="93" t="n">
        <v>43613.9765277777769</v>
      </c>
      <c r="D25" s="93" t="n">
        <v>43613.9788078703714</v>
      </c>
      <c r="E25" t="s">
        <v>687</v>
      </c>
      <c r="I25" t="n">
        <v>3</v>
      </c>
      <c r="J25" t="s">
        <v>688</v>
      </c>
      <c r="K25" t="s">
        <v>63</v>
      </c>
      <c r="L25" t="s">
        <v>689</v>
      </c>
      <c r="M25" t="s">
        <v>690</v>
      </c>
      <c r="N25" t="n">
        <v>12</v>
      </c>
      <c r="O25" t="s">
        <v>539</v>
      </c>
      <c r="P25" t="s">
        <v>535</v>
      </c>
      <c r="R25" t="s">
        <v>535</v>
      </c>
      <c r="T25" t="s">
        <v>523</v>
      </c>
      <c r="V25" s="119" t="s">
        <v>523</v>
      </c>
      <c r="X25" t="s">
        <v>523</v>
      </c>
      <c r="Z25" t="s">
        <v>523</v>
      </c>
      <c r="AB25" t="s">
        <v>523</v>
      </c>
      <c r="AD25" t="s">
        <v>562</v>
      </c>
      <c r="AF25" t="s">
        <v>605</v>
      </c>
      <c r="AH25" t="s">
        <v>562</v>
      </c>
      <c r="AJ25" t="s">
        <v>562</v>
      </c>
      <c r="AL25" t="s">
        <v>523</v>
      </c>
      <c r="AN25" s="119" t="s">
        <v>691</v>
      </c>
      <c r="AO25" s="119" t="s">
        <v>692</v>
      </c>
      <c r="AP25" t="s">
        <v>523</v>
      </c>
    </row>
    <row r="26" spans="1:42">
      <c r="A26" t="n">
        <v>5605220027</v>
      </c>
      <c r="B26" t="n">
        <v>81234892</v>
      </c>
      <c r="C26" s="93" t="n">
        <v>43613.8291550925933</v>
      </c>
      <c r="D26" s="93" t="n">
        <v>43613.8465277777796</v>
      </c>
      <c r="E26" t="s">
        <v>693</v>
      </c>
      <c r="I26" t="n">
        <v>1</v>
      </c>
      <c r="J26" t="s">
        <v>694</v>
      </c>
      <c r="K26" t="s">
        <v>695</v>
      </c>
      <c r="L26" t="s">
        <v>129</v>
      </c>
      <c r="M26" t="s">
        <v>696</v>
      </c>
      <c r="N26" t="n">
        <v>6</v>
      </c>
      <c r="O26" t="s">
        <v>539</v>
      </c>
      <c r="P26" t="s">
        <v>521</v>
      </c>
      <c r="R26" t="s">
        <v>521</v>
      </c>
      <c r="T26" t="s">
        <v>521</v>
      </c>
      <c r="V26" s="119" t="s">
        <v>521</v>
      </c>
      <c r="X26" t="s">
        <v>523</v>
      </c>
      <c r="Z26" t="s">
        <v>523</v>
      </c>
      <c r="AB26" t="s">
        <v>523</v>
      </c>
      <c r="AD26" t="s">
        <v>521</v>
      </c>
      <c r="AF26" t="s">
        <v>521</v>
      </c>
      <c r="AH26" t="s">
        <v>523</v>
      </c>
      <c r="AJ26" t="s">
        <v>523</v>
      </c>
      <c r="AL26" t="s">
        <v>521</v>
      </c>
      <c r="AN26" s="119" t="s">
        <v>697</v>
      </c>
      <c r="AO26" s="119" t="s">
        <v>698</v>
      </c>
      <c r="AP26" t="s">
        <v>521</v>
      </c>
    </row>
    <row r="27" spans="1:42">
      <c r="A27" t="n">
        <v>5605202620</v>
      </c>
      <c r="B27" t="n">
        <v>81234892</v>
      </c>
      <c r="C27" s="93" t="n">
        <v>43613.7777083333349</v>
      </c>
      <c r="D27" s="93" t="n">
        <v>43613.7785879629664</v>
      </c>
      <c r="E27" t="s">
        <v>699</v>
      </c>
      <c r="I27" t="n">
        <v>1</v>
      </c>
      <c r="J27" t="s">
        <v>700</v>
      </c>
      <c r="K27" t="s">
        <v>701</v>
      </c>
      <c r="L27" t="s">
        <v>702</v>
      </c>
      <c r="M27" t="s">
        <v>703</v>
      </c>
      <c r="N27" t="n">
        <v>24</v>
      </c>
      <c r="O27" t="s">
        <v>704</v>
      </c>
      <c r="P27" t="s">
        <v>523</v>
      </c>
      <c r="R27" t="s">
        <v>521</v>
      </c>
      <c r="T27" t="s">
        <v>523</v>
      </c>
      <c r="V27" s="119" t="s">
        <v>523</v>
      </c>
      <c r="X27" t="s">
        <v>523</v>
      </c>
      <c r="Z27" t="s">
        <v>521</v>
      </c>
      <c r="AB27" t="s">
        <v>521</v>
      </c>
      <c r="AD27" t="s">
        <v>523</v>
      </c>
      <c r="AF27" t="s">
        <v>521</v>
      </c>
      <c r="AH27" t="s">
        <v>523</v>
      </c>
      <c r="AJ27" t="s">
        <v>523</v>
      </c>
      <c r="AL27" t="s">
        <v>521</v>
      </c>
      <c r="AP27" t="s">
        <v>523</v>
      </c>
    </row>
    <row r="28" spans="1:42">
      <c r="A28" t="n">
        <v>5605197744</v>
      </c>
      <c r="B28" t="n">
        <v>81234892</v>
      </c>
      <c r="C28" s="93" t="n">
        <v>43613.7587731481544</v>
      </c>
      <c r="D28" s="93" t="n">
        <v>43613.7665162036938</v>
      </c>
      <c r="E28" t="s">
        <v>673</v>
      </c>
      <c r="I28" t="n">
        <v>1</v>
      </c>
      <c r="J28" t="s">
        <v>705</v>
      </c>
      <c r="K28" t="s">
        <v>64</v>
      </c>
      <c r="L28" t="s">
        <v>706</v>
      </c>
      <c r="M28" t="s">
        <v>707</v>
      </c>
      <c r="N28" t="n">
        <v>12</v>
      </c>
      <c r="O28" t="s">
        <v>539</v>
      </c>
      <c r="P28" t="s">
        <v>523</v>
      </c>
      <c r="R28" t="s">
        <v>523</v>
      </c>
      <c r="T28" t="s">
        <v>523</v>
      </c>
      <c r="V28" s="119" t="s">
        <v>523</v>
      </c>
      <c r="X28" t="s">
        <v>523</v>
      </c>
      <c r="Z28" t="s">
        <v>523</v>
      </c>
      <c r="AB28" t="s">
        <v>523</v>
      </c>
      <c r="AD28" t="s">
        <v>523</v>
      </c>
      <c r="AF28" t="s">
        <v>523</v>
      </c>
      <c r="AH28" t="s">
        <v>523</v>
      </c>
      <c r="AJ28" t="s">
        <v>523</v>
      </c>
      <c r="AL28" t="s">
        <v>523</v>
      </c>
      <c r="AN28" s="119" t="s">
        <v>708</v>
      </c>
      <c r="AO28" s="119" t="s">
        <v>709</v>
      </c>
      <c r="AP28" t="s">
        <v>523</v>
      </c>
    </row>
    <row r="29" spans="1:42">
      <c r="A29" t="n">
        <v>5605176066</v>
      </c>
      <c r="B29" t="n">
        <v>81234892</v>
      </c>
      <c r="C29" s="93" t="n">
        <v>43613.6568287036935</v>
      </c>
      <c r="D29" s="93" t="n">
        <v>43613.6588657407337</v>
      </c>
      <c r="E29" t="s">
        <v>710</v>
      </c>
      <c r="I29" t="n">
        <v>1</v>
      </c>
      <c r="J29" t="s">
        <v>711</v>
      </c>
      <c r="K29" t="s">
        <v>712</v>
      </c>
      <c r="L29" t="s">
        <v>713</v>
      </c>
      <c r="M29" t="s">
        <v>714</v>
      </c>
      <c r="N29" t="n">
        <v>30</v>
      </c>
      <c r="O29" t="s">
        <v>539</v>
      </c>
      <c r="P29" t="s">
        <v>523</v>
      </c>
      <c r="R29" t="s">
        <v>523</v>
      </c>
      <c r="T29" t="s">
        <v>523</v>
      </c>
      <c r="V29" s="119" t="s">
        <v>523</v>
      </c>
      <c r="X29" t="s">
        <v>523</v>
      </c>
      <c r="Z29" t="s">
        <v>535</v>
      </c>
      <c r="AA29" s="119" t="s">
        <v>715</v>
      </c>
      <c r="AB29" t="s">
        <v>523</v>
      </c>
      <c r="AD29" t="s">
        <v>523</v>
      </c>
      <c r="AF29" t="s">
        <v>523</v>
      </c>
      <c r="AH29" t="s">
        <v>523</v>
      </c>
      <c r="AJ29" t="s">
        <v>535</v>
      </c>
      <c r="AL29" t="s">
        <v>523</v>
      </c>
      <c r="AN29" s="119" t="s">
        <v>716</v>
      </c>
      <c r="AO29" s="119" t="s">
        <v>717</v>
      </c>
      <c r="AP29" t="s">
        <v>523</v>
      </c>
    </row>
    <row r="30" spans="1:42">
      <c r="A30" t="n">
        <v>5605161716</v>
      </c>
      <c r="B30" t="n">
        <v>81234892</v>
      </c>
      <c r="C30" s="93" t="n">
        <v>43613.5727662036952</v>
      </c>
      <c r="D30" s="93" t="n">
        <v>43613.6783449074064</v>
      </c>
      <c r="E30" t="s">
        <v>595</v>
      </c>
      <c r="I30" t="n">
        <v>1</v>
      </c>
      <c r="J30" t="s">
        <v>581</v>
      </c>
      <c r="K30" t="s">
        <v>718</v>
      </c>
      <c r="L30" t="s">
        <v>145</v>
      </c>
      <c r="M30" t="s">
        <v>719</v>
      </c>
      <c r="N30" t="n">
        <v>32</v>
      </c>
      <c r="O30" t="s">
        <v>539</v>
      </c>
      <c r="P30" t="s">
        <v>521</v>
      </c>
      <c r="Q30" s="119" t="s">
        <v>720</v>
      </c>
      <c r="R30" t="s">
        <v>523</v>
      </c>
      <c r="S30" s="119" t="s">
        <v>721</v>
      </c>
      <c r="T30" t="s">
        <v>523</v>
      </c>
      <c r="U30" s="119" t="s">
        <v>722</v>
      </c>
      <c r="V30" s="119" t="s">
        <v>523</v>
      </c>
      <c r="W30" s="119" t="s">
        <v>723</v>
      </c>
      <c r="X30" t="s">
        <v>535</v>
      </c>
      <c r="Y30" s="119" t="s">
        <v>724</v>
      </c>
      <c r="Z30" t="s">
        <v>535</v>
      </c>
      <c r="AA30" s="119" t="s">
        <v>725</v>
      </c>
      <c r="AB30" t="s">
        <v>535</v>
      </c>
      <c r="AC30" s="119" t="s">
        <v>726</v>
      </c>
      <c r="AD30" t="s">
        <v>523</v>
      </c>
      <c r="AE30" s="119" t="s">
        <v>727</v>
      </c>
      <c r="AF30" t="s">
        <v>523</v>
      </c>
      <c r="AG30" s="119" t="s">
        <v>728</v>
      </c>
      <c r="AH30" t="s">
        <v>562</v>
      </c>
      <c r="AI30" s="119" t="s">
        <v>729</v>
      </c>
      <c r="AJ30" t="s">
        <v>523</v>
      </c>
      <c r="AK30" s="119" t="s">
        <v>730</v>
      </c>
      <c r="AL30" t="s">
        <v>521</v>
      </c>
      <c r="AM30" s="119" t="s">
        <v>731</v>
      </c>
      <c r="AN30" s="119" t="s">
        <v>732</v>
      </c>
      <c r="AO30" s="119" t="s">
        <v>733</v>
      </c>
      <c r="AP30" t="s">
        <v>521</v>
      </c>
    </row>
    <row r="31" spans="1:42">
      <c r="A31" t="n">
        <v>5604726566</v>
      </c>
      <c r="B31" t="n">
        <v>81234892</v>
      </c>
      <c r="C31" s="93" t="n">
        <v>43610.0533217592601</v>
      </c>
      <c r="D31" s="93" t="n">
        <v>43610.0576620370412</v>
      </c>
      <c r="E31" t="s">
        <v>699</v>
      </c>
      <c r="I31" t="n">
        <v>1</v>
      </c>
      <c r="J31" t="s">
        <v>700</v>
      </c>
      <c r="K31" t="s">
        <v>734</v>
      </c>
      <c r="L31" t="s">
        <v>735</v>
      </c>
      <c r="M31" t="s">
        <v>736</v>
      </c>
      <c r="N31" t="n">
        <v>25</v>
      </c>
      <c r="O31" t="s">
        <v>539</v>
      </c>
      <c r="P31" t="s">
        <v>521</v>
      </c>
      <c r="Q31" s="119" t="s">
        <v>737</v>
      </c>
      <c r="R31" t="s">
        <v>521</v>
      </c>
      <c r="T31" t="s">
        <v>521</v>
      </c>
      <c r="U31" s="119" t="s">
        <v>738</v>
      </c>
      <c r="V31" s="119" t="s">
        <v>521</v>
      </c>
      <c r="X31" t="s">
        <v>550</v>
      </c>
      <c r="Z31" t="s">
        <v>521</v>
      </c>
      <c r="AB31" t="s">
        <v>521</v>
      </c>
      <c r="AD31" t="s">
        <v>521</v>
      </c>
      <c r="AF31" t="s">
        <v>521</v>
      </c>
      <c r="AH31" t="s">
        <v>521</v>
      </c>
      <c r="AI31" s="119" t="s">
        <v>739</v>
      </c>
      <c r="AJ31" t="s">
        <v>521</v>
      </c>
      <c r="AL31" t="s">
        <v>521</v>
      </c>
      <c r="AN31" s="119" t="s">
        <v>740</v>
      </c>
      <c r="AP31" t="s">
        <v>521</v>
      </c>
    </row>
    <row r="32" spans="1:42">
      <c r="A32" t="n">
        <v>5604686492</v>
      </c>
      <c r="B32" t="n">
        <v>81234892</v>
      </c>
      <c r="C32" s="93" t="n">
        <v>43609.9025462962964</v>
      </c>
      <c r="D32" s="93" t="n">
        <v>43609.909837962965</v>
      </c>
      <c r="E32" t="s">
        <v>595</v>
      </c>
      <c r="I32" t="n">
        <v>1</v>
      </c>
      <c r="J32" t="s">
        <v>741</v>
      </c>
      <c r="K32" t="s">
        <v>420</v>
      </c>
      <c r="L32" t="s">
        <v>742</v>
      </c>
      <c r="M32" t="s">
        <v>421</v>
      </c>
      <c r="N32" t="n">
        <v>30</v>
      </c>
      <c r="O32" t="s">
        <v>534</v>
      </c>
      <c r="P32" t="s">
        <v>521</v>
      </c>
      <c r="R32" t="s">
        <v>521</v>
      </c>
      <c r="T32" t="s">
        <v>523</v>
      </c>
      <c r="U32" s="119" t="s">
        <v>743</v>
      </c>
      <c r="V32" s="119" t="s">
        <v>521</v>
      </c>
      <c r="X32" t="s">
        <v>523</v>
      </c>
      <c r="Z32" t="s">
        <v>523</v>
      </c>
      <c r="AA32" s="119" t="s">
        <v>744</v>
      </c>
      <c r="AB32" t="s">
        <v>521</v>
      </c>
      <c r="AD32" t="s">
        <v>521</v>
      </c>
      <c r="AF32" t="s">
        <v>521</v>
      </c>
      <c r="AH32" t="s">
        <v>523</v>
      </c>
      <c r="AI32" s="119" t="s">
        <v>745</v>
      </c>
      <c r="AJ32" t="s">
        <v>521</v>
      </c>
      <c r="AL32" t="s">
        <v>523</v>
      </c>
      <c r="AM32" s="119" t="s">
        <v>746</v>
      </c>
      <c r="AN32" s="119" t="s">
        <v>747</v>
      </c>
      <c r="AO32" s="119" t="s">
        <v>748</v>
      </c>
      <c r="AP32" t="s">
        <v>521</v>
      </c>
    </row>
    <row r="33" spans="1:42">
      <c r="A33" t="n">
        <v>5604657458</v>
      </c>
      <c r="B33" t="n">
        <v>81234892</v>
      </c>
      <c r="C33" s="93" t="n">
        <v>43609.8083564814806</v>
      </c>
      <c r="D33" s="93" t="n">
        <v>43609.8227777777793</v>
      </c>
      <c r="E33" t="s">
        <v>749</v>
      </c>
      <c r="I33" t="n">
        <v>1</v>
      </c>
      <c r="J33" t="s">
        <v>750</v>
      </c>
      <c r="K33" t="s">
        <v>751</v>
      </c>
      <c r="L33" t="s">
        <v>160</v>
      </c>
      <c r="M33" t="s">
        <v>752</v>
      </c>
      <c r="N33" t="n">
        <v>42</v>
      </c>
      <c r="O33" t="s">
        <v>539</v>
      </c>
      <c r="P33" t="s">
        <v>523</v>
      </c>
      <c r="R33" t="s">
        <v>523</v>
      </c>
      <c r="T33" t="s">
        <v>523</v>
      </c>
      <c r="V33" s="119" t="s">
        <v>523</v>
      </c>
      <c r="X33" t="s">
        <v>523</v>
      </c>
      <c r="Z33" t="s">
        <v>523</v>
      </c>
      <c r="AB33" t="s">
        <v>523</v>
      </c>
      <c r="AD33" t="s">
        <v>523</v>
      </c>
      <c r="AF33" t="s">
        <v>523</v>
      </c>
      <c r="AH33" t="s">
        <v>523</v>
      </c>
      <c r="AJ33" t="s">
        <v>523</v>
      </c>
      <c r="AL33" t="s">
        <v>523</v>
      </c>
      <c r="AN33" s="119" t="s">
        <v>753</v>
      </c>
      <c r="AP33" t="s">
        <v>523</v>
      </c>
    </row>
    <row r="34" spans="1:42">
      <c r="A34" t="n">
        <v>5604467441</v>
      </c>
      <c r="B34" t="n">
        <v>81234892</v>
      </c>
      <c r="C34" s="93" t="n">
        <v>43608.8289236111086</v>
      </c>
      <c r="D34" s="93" t="n">
        <v>43608.9061574074076</v>
      </c>
      <c r="E34" t="s">
        <v>754</v>
      </c>
      <c r="I34" t="n">
        <v>1</v>
      </c>
      <c r="J34" t="s">
        <v>755</v>
      </c>
      <c r="K34" t="s">
        <v>756</v>
      </c>
      <c r="L34" t="s">
        <v>757</v>
      </c>
      <c r="M34" t="s">
        <v>758</v>
      </c>
      <c r="N34" t="n">
        <v>52</v>
      </c>
      <c r="O34" t="s">
        <v>704</v>
      </c>
      <c r="P34" t="s">
        <v>523</v>
      </c>
      <c r="R34" t="s">
        <v>523</v>
      </c>
      <c r="T34" t="s">
        <v>521</v>
      </c>
      <c r="V34" s="119" t="s">
        <v>523</v>
      </c>
      <c r="X34" t="s">
        <v>523</v>
      </c>
      <c r="Z34" t="s">
        <v>523</v>
      </c>
      <c r="AB34" t="s">
        <v>523</v>
      </c>
      <c r="AD34" t="s">
        <v>523</v>
      </c>
      <c r="AF34" t="s">
        <v>521</v>
      </c>
      <c r="AH34" t="s">
        <v>521</v>
      </c>
      <c r="AJ34" t="s">
        <v>521</v>
      </c>
      <c r="AL34" t="s">
        <v>523</v>
      </c>
      <c r="AN34" s="119" t="s">
        <v>759</v>
      </c>
      <c r="AP34" t="s">
        <v>523</v>
      </c>
    </row>
    <row r="35" spans="1:42">
      <c r="A35" t="n">
        <v>5604445743</v>
      </c>
      <c r="B35" t="n">
        <v>81234892</v>
      </c>
      <c r="C35" s="93" t="n">
        <v>43608.7662384259165</v>
      </c>
      <c r="D35" s="93" t="n">
        <v>43608.7747569444473</v>
      </c>
      <c r="E35" t="s">
        <v>760</v>
      </c>
      <c r="I35" t="n">
        <v>1</v>
      </c>
      <c r="J35" t="s">
        <v>761</v>
      </c>
      <c r="K35" t="s">
        <v>59</v>
      </c>
      <c r="L35" t="s">
        <v>762</v>
      </c>
      <c r="M35" t="s">
        <v>576</v>
      </c>
      <c r="N35" t="n">
        <v>8</v>
      </c>
      <c r="O35" t="s">
        <v>539</v>
      </c>
      <c r="P35" t="s">
        <v>523</v>
      </c>
      <c r="Q35" s="119" t="s">
        <v>763</v>
      </c>
      <c r="R35" t="s">
        <v>523</v>
      </c>
      <c r="S35" s="119" t="s">
        <v>764</v>
      </c>
      <c r="T35" t="s">
        <v>523</v>
      </c>
      <c r="U35" s="119" t="s">
        <v>765</v>
      </c>
      <c r="V35" s="119" t="s">
        <v>523</v>
      </c>
      <c r="W35" s="119" t="s">
        <v>766</v>
      </c>
      <c r="X35" t="s">
        <v>535</v>
      </c>
      <c r="Y35" s="119" t="s">
        <v>767</v>
      </c>
      <c r="Z35" t="s">
        <v>535</v>
      </c>
      <c r="AA35" s="119" t="s">
        <v>768</v>
      </c>
      <c r="AB35" t="s">
        <v>523</v>
      </c>
      <c r="AD35" t="s">
        <v>535</v>
      </c>
      <c r="AE35" s="119" t="s">
        <v>769</v>
      </c>
      <c r="AF35" t="s">
        <v>523</v>
      </c>
      <c r="AH35" t="s">
        <v>562</v>
      </c>
      <c r="AJ35" t="s">
        <v>523</v>
      </c>
      <c r="AL35" t="s">
        <v>523</v>
      </c>
      <c r="AN35" s="119" t="s">
        <v>770</v>
      </c>
      <c r="AO35" s="119" t="s">
        <v>771</v>
      </c>
      <c r="AP35" t="s">
        <v>523</v>
      </c>
    </row>
    <row r="36" spans="1:42">
      <c r="A36" t="n">
        <v>5604341953</v>
      </c>
      <c r="B36" t="n">
        <v>81234892</v>
      </c>
      <c r="C36" s="93" t="n">
        <v>43608.1068518518514</v>
      </c>
      <c r="D36" s="93" t="n">
        <v>43608.1117476851941</v>
      </c>
      <c r="E36" t="s">
        <v>631</v>
      </c>
      <c r="I36" t="n">
        <v>1</v>
      </c>
      <c r="J36" t="s">
        <v>772</v>
      </c>
      <c r="K36" t="s">
        <v>773</v>
      </c>
      <c r="L36" t="s">
        <v>774</v>
      </c>
      <c r="M36" t="s">
        <v>775</v>
      </c>
      <c r="N36" t="n">
        <v>24</v>
      </c>
      <c r="O36" t="s">
        <v>539</v>
      </c>
      <c r="P36" t="s">
        <v>523</v>
      </c>
      <c r="Q36" s="119" t="s">
        <v>776</v>
      </c>
      <c r="R36" t="s">
        <v>535</v>
      </c>
      <c r="T36" t="s">
        <v>562</v>
      </c>
      <c r="V36" s="119" t="s">
        <v>523</v>
      </c>
      <c r="X36" t="s">
        <v>562</v>
      </c>
      <c r="Z36" t="s">
        <v>535</v>
      </c>
      <c r="AB36" t="s">
        <v>523</v>
      </c>
      <c r="AD36" t="s">
        <v>535</v>
      </c>
      <c r="AF36" t="s">
        <v>523</v>
      </c>
      <c r="AH36" t="s">
        <v>535</v>
      </c>
      <c r="AJ36" t="s">
        <v>523</v>
      </c>
      <c r="AL36" t="s">
        <v>562</v>
      </c>
      <c r="AN36" s="119" t="s">
        <v>777</v>
      </c>
      <c r="AP36" t="s">
        <v>523</v>
      </c>
    </row>
    <row r="37" spans="1:42">
      <c r="A37" t="n">
        <v>5604340807</v>
      </c>
      <c r="B37" t="n">
        <v>81234892</v>
      </c>
      <c r="C37" s="93" t="n">
        <v>43608.1016203703693</v>
      </c>
      <c r="D37" s="93" t="n">
        <v>43608.114999999998</v>
      </c>
      <c r="E37" t="s">
        <v>778</v>
      </c>
      <c r="I37" t="n">
        <v>1</v>
      </c>
      <c r="J37" t="s">
        <v>779</v>
      </c>
      <c r="K37" t="s">
        <v>780</v>
      </c>
      <c r="L37" t="s">
        <v>145</v>
      </c>
      <c r="M37" t="s">
        <v>549</v>
      </c>
      <c r="N37" t="n">
        <v>9</v>
      </c>
      <c r="O37" t="s">
        <v>534</v>
      </c>
      <c r="P37" t="s">
        <v>523</v>
      </c>
      <c r="Q37" s="119" t="s">
        <v>781</v>
      </c>
      <c r="R37" t="s">
        <v>523</v>
      </c>
      <c r="S37" s="119" t="s">
        <v>782</v>
      </c>
      <c r="T37" t="s">
        <v>523</v>
      </c>
      <c r="V37" s="119" t="s">
        <v>535</v>
      </c>
      <c r="W37" s="119" t="s">
        <v>783</v>
      </c>
      <c r="X37" t="s">
        <v>535</v>
      </c>
      <c r="Y37" s="119" t="s">
        <v>784</v>
      </c>
      <c r="Z37" t="s">
        <v>535</v>
      </c>
      <c r="AA37" s="119" t="s">
        <v>785</v>
      </c>
      <c r="AB37" t="s">
        <v>535</v>
      </c>
      <c r="AC37" s="119" t="s">
        <v>786</v>
      </c>
      <c r="AD37" t="s">
        <v>523</v>
      </c>
      <c r="AE37" s="119" t="s">
        <v>787</v>
      </c>
      <c r="AF37" t="s">
        <v>521</v>
      </c>
      <c r="AG37" s="119" t="s">
        <v>788</v>
      </c>
      <c r="AH37" t="s">
        <v>523</v>
      </c>
      <c r="AI37" s="119" t="s">
        <v>789</v>
      </c>
      <c r="AJ37" t="s">
        <v>523</v>
      </c>
      <c r="AK37" s="119" t="s">
        <v>790</v>
      </c>
      <c r="AL37" t="s">
        <v>523</v>
      </c>
      <c r="AM37" s="119" t="s">
        <v>791</v>
      </c>
      <c r="AN37" s="119" t="s">
        <v>792</v>
      </c>
      <c r="AO37" s="119" t="s">
        <v>793</v>
      </c>
      <c r="AP37" t="s">
        <v>523</v>
      </c>
    </row>
    <row r="38" spans="1:42">
      <c r="A38" t="n">
        <v>5604228963</v>
      </c>
      <c r="B38" t="n">
        <v>81234892</v>
      </c>
      <c r="C38" s="93" t="n">
        <v>43607.7322569444514</v>
      </c>
      <c r="D38" s="93" t="n">
        <v>43607.743645833325</v>
      </c>
      <c r="E38" t="s">
        <v>553</v>
      </c>
      <c r="I38" t="n">
        <v>1</v>
      </c>
      <c r="J38" t="s">
        <v>794</v>
      </c>
      <c r="K38" s="94" t="s">
        <v>795</v>
      </c>
      <c r="L38" t="s">
        <v>796</v>
      </c>
      <c r="M38" t="s">
        <v>797</v>
      </c>
      <c r="N38" t="n">
        <v>18</v>
      </c>
      <c r="O38" t="s">
        <v>539</v>
      </c>
      <c r="P38" t="s">
        <v>521</v>
      </c>
      <c r="R38" t="s">
        <v>521</v>
      </c>
      <c r="T38" t="s">
        <v>521</v>
      </c>
      <c r="V38" s="119" t="s">
        <v>521</v>
      </c>
      <c r="X38" t="s">
        <v>521</v>
      </c>
      <c r="Z38" t="s">
        <v>521</v>
      </c>
      <c r="AB38" t="s">
        <v>521</v>
      </c>
      <c r="AD38" t="s">
        <v>521</v>
      </c>
      <c r="AF38" t="s">
        <v>521</v>
      </c>
      <c r="AH38" t="s">
        <v>521</v>
      </c>
      <c r="AJ38" t="s">
        <v>521</v>
      </c>
      <c r="AL38" t="s">
        <v>521</v>
      </c>
      <c r="AN38" s="119" t="s">
        <v>798</v>
      </c>
      <c r="AP38" t="s">
        <v>521</v>
      </c>
    </row>
    <row r="39" spans="1:42">
      <c r="A39" t="n">
        <v>5604068553</v>
      </c>
      <c r="B39" t="n">
        <v>81234892</v>
      </c>
      <c r="C39" s="93" t="n">
        <v>43606.911504629621</v>
      </c>
      <c r="D39" s="93" t="n">
        <v>43606.9246412036955</v>
      </c>
      <c r="E39" t="s">
        <v>595</v>
      </c>
      <c r="I39" t="n">
        <v>1</v>
      </c>
      <c r="J39" t="s">
        <v>799</v>
      </c>
      <c r="K39" s="94" t="s">
        <v>800</v>
      </c>
      <c r="L39" t="s">
        <v>145</v>
      </c>
      <c r="M39" t="s">
        <v>801</v>
      </c>
      <c r="N39" t="n">
        <v>18</v>
      </c>
      <c r="O39" t="s">
        <v>539</v>
      </c>
      <c r="P39" t="s">
        <v>523</v>
      </c>
      <c r="Q39" s="119" t="s">
        <v>802</v>
      </c>
      <c r="R39" t="s">
        <v>521</v>
      </c>
      <c r="S39" s="119" t="s">
        <v>803</v>
      </c>
      <c r="T39" t="s">
        <v>523</v>
      </c>
      <c r="U39" s="119" t="s">
        <v>804</v>
      </c>
      <c r="V39" s="119" t="s">
        <v>521</v>
      </c>
      <c r="W39" s="119" t="s">
        <v>805</v>
      </c>
      <c r="X39" t="s">
        <v>550</v>
      </c>
      <c r="Y39" s="119" t="s">
        <v>806</v>
      </c>
      <c r="Z39" t="s">
        <v>523</v>
      </c>
      <c r="AA39" s="119" t="s">
        <v>807</v>
      </c>
      <c r="AB39" t="s">
        <v>550</v>
      </c>
      <c r="AC39" s="119" t="s">
        <v>808</v>
      </c>
      <c r="AD39" t="s">
        <v>535</v>
      </c>
      <c r="AE39" s="119" t="s">
        <v>809</v>
      </c>
      <c r="AF39" t="s">
        <v>523</v>
      </c>
      <c r="AG39" s="119" t="s">
        <v>810</v>
      </c>
      <c r="AH39" t="s">
        <v>523</v>
      </c>
      <c r="AJ39" t="s">
        <v>523</v>
      </c>
      <c r="AK39" s="119" t="s">
        <v>811</v>
      </c>
      <c r="AL39" t="s">
        <v>523</v>
      </c>
      <c r="AN39" s="119" t="s">
        <v>812</v>
      </c>
      <c r="AO39" s="119" t="s">
        <v>813</v>
      </c>
      <c r="AP39" t="s">
        <v>523</v>
      </c>
    </row>
    <row r="40" spans="1:42">
      <c r="A40" t="n">
        <v>5604045157</v>
      </c>
      <c r="B40" t="n">
        <v>81234892</v>
      </c>
      <c r="C40" s="93" t="n">
        <v>43606.8417245370365</v>
      </c>
      <c r="D40" s="93" t="n">
        <v>43606.859803240739</v>
      </c>
      <c r="E40" t="s">
        <v>814</v>
      </c>
      <c r="I40" t="n">
        <v>1</v>
      </c>
      <c r="J40" t="s">
        <v>750</v>
      </c>
      <c r="K40" s="94" t="s">
        <v>815</v>
      </c>
      <c r="L40" t="s">
        <v>750</v>
      </c>
      <c r="M40" t="s">
        <v>816</v>
      </c>
      <c r="N40" t="n">
        <v>36</v>
      </c>
      <c r="O40" t="s">
        <v>534</v>
      </c>
      <c r="P40" t="s">
        <v>523</v>
      </c>
      <c r="R40" t="s">
        <v>521</v>
      </c>
      <c r="S40" s="119" t="s">
        <v>817</v>
      </c>
      <c r="T40" t="s">
        <v>523</v>
      </c>
      <c r="V40" s="119" t="s">
        <v>523</v>
      </c>
      <c r="X40" t="s">
        <v>523</v>
      </c>
      <c r="Z40" t="s">
        <v>523</v>
      </c>
      <c r="AB40" t="s">
        <v>523</v>
      </c>
      <c r="AD40" t="s">
        <v>523</v>
      </c>
      <c r="AF40" t="s">
        <v>521</v>
      </c>
      <c r="AG40" s="119" t="s">
        <v>818</v>
      </c>
      <c r="AH40" t="s">
        <v>523</v>
      </c>
      <c r="AJ40" t="s">
        <v>521</v>
      </c>
      <c r="AK40" s="119" t="s">
        <v>819</v>
      </c>
      <c r="AL40" t="s">
        <v>523</v>
      </c>
      <c r="AN40" s="119" t="s">
        <v>820</v>
      </c>
      <c r="AP40" t="s">
        <v>523</v>
      </c>
    </row>
    <row r="41" spans="1:42">
      <c r="A41" t="n">
        <v>5604035252</v>
      </c>
      <c r="B41" t="n">
        <v>81234892</v>
      </c>
      <c r="C41" s="93" t="n">
        <v>43606.8130092592619</v>
      </c>
      <c r="D41" s="93" t="n">
        <v>43606.818159722221</v>
      </c>
      <c r="E41" t="s">
        <v>821</v>
      </c>
      <c r="I41" t="n">
        <v>1</v>
      </c>
      <c r="J41" t="s">
        <v>822</v>
      </c>
      <c r="K41" s="94" t="s">
        <v>823</v>
      </c>
      <c r="L41" t="s">
        <v>824</v>
      </c>
      <c r="M41" t="s">
        <v>825</v>
      </c>
      <c r="N41" t="n">
        <v>24</v>
      </c>
      <c r="O41" t="s">
        <v>534</v>
      </c>
      <c r="P41" t="s">
        <v>826</v>
      </c>
      <c r="Q41" s="119" t="s">
        <v>827</v>
      </c>
      <c r="R41" t="s">
        <v>562</v>
      </c>
      <c r="S41" s="119" t="s">
        <v>828</v>
      </c>
      <c r="T41" t="s">
        <v>605</v>
      </c>
      <c r="U41" s="119" t="s">
        <v>827</v>
      </c>
      <c r="V41" s="119" t="s">
        <v>523</v>
      </c>
      <c r="X41" t="s">
        <v>523</v>
      </c>
      <c r="Z41" t="s">
        <v>829</v>
      </c>
      <c r="AA41" s="119" t="s">
        <v>830</v>
      </c>
      <c r="AB41" t="s">
        <v>562</v>
      </c>
      <c r="AD41" t="s">
        <v>562</v>
      </c>
      <c r="AF41" t="s">
        <v>523</v>
      </c>
      <c r="AH41" t="s">
        <v>562</v>
      </c>
      <c r="AJ41" t="s">
        <v>523</v>
      </c>
      <c r="AK41" s="119" t="s">
        <v>831</v>
      </c>
      <c r="AL41" t="s">
        <v>523</v>
      </c>
      <c r="AN41" s="119" t="s">
        <v>832</v>
      </c>
      <c r="AO41" s="119" t="s">
        <v>833</v>
      </c>
      <c r="AP41" t="s">
        <v>535</v>
      </c>
    </row>
    <row r="42" spans="1:42">
      <c r="A42" t="n">
        <v>5604002760</v>
      </c>
      <c r="B42" t="n">
        <v>81234892</v>
      </c>
      <c r="C42" s="93" t="n">
        <v>43606.6863657407375</v>
      </c>
      <c r="D42" s="93" t="n">
        <v>43606.6883912036938</v>
      </c>
      <c r="E42" t="s">
        <v>595</v>
      </c>
      <c r="I42" t="n">
        <v>1</v>
      </c>
      <c r="J42" t="s">
        <v>799</v>
      </c>
      <c r="K42" t="s">
        <v>834</v>
      </c>
      <c r="L42" t="s">
        <v>145</v>
      </c>
      <c r="M42" t="s">
        <v>835</v>
      </c>
      <c r="N42" t="n">
        <v>12</v>
      </c>
      <c r="O42" t="s">
        <v>539</v>
      </c>
      <c r="P42" t="s">
        <v>562</v>
      </c>
      <c r="R42" t="s">
        <v>562</v>
      </c>
      <c r="T42" t="s">
        <v>562</v>
      </c>
      <c r="V42" s="119" t="s">
        <v>535</v>
      </c>
      <c r="X42" t="s">
        <v>535</v>
      </c>
      <c r="Z42" t="s">
        <v>562</v>
      </c>
      <c r="AB42" t="s">
        <v>562</v>
      </c>
      <c r="AD42" t="s">
        <v>535</v>
      </c>
      <c r="AF42" t="s">
        <v>535</v>
      </c>
      <c r="AH42" t="s">
        <v>562</v>
      </c>
      <c r="AJ42" t="s">
        <v>562</v>
      </c>
      <c r="AL42" t="s">
        <v>523</v>
      </c>
      <c r="AO42" s="119" t="s">
        <v>836</v>
      </c>
      <c r="AP42" t="s">
        <v>523</v>
      </c>
    </row>
    <row r="43" spans="1:42">
      <c r="A43" t="n">
        <v>5603922836</v>
      </c>
      <c r="B43" t="n">
        <v>81234892</v>
      </c>
      <c r="C43" s="93" t="n">
        <v>43606.1609722222202</v>
      </c>
      <c r="D43" s="93" t="n">
        <v>43606.1627083333369</v>
      </c>
      <c r="E43" t="s">
        <v>837</v>
      </c>
      <c r="I43" t="n">
        <v>1</v>
      </c>
      <c r="J43" t="s">
        <v>838</v>
      </c>
      <c r="K43" t="s">
        <v>839</v>
      </c>
      <c r="L43" t="s">
        <v>145</v>
      </c>
      <c r="M43" t="s">
        <v>840</v>
      </c>
      <c r="N43" t="n">
        <v>17</v>
      </c>
      <c r="O43" t="s">
        <v>704</v>
      </c>
      <c r="P43" t="s">
        <v>521</v>
      </c>
      <c r="R43" t="s">
        <v>521</v>
      </c>
      <c r="T43" t="s">
        <v>521</v>
      </c>
      <c r="V43" s="119" t="s">
        <v>521</v>
      </c>
      <c r="X43" t="s">
        <v>521</v>
      </c>
      <c r="Z43" t="s">
        <v>521</v>
      </c>
      <c r="AB43" t="s">
        <v>521</v>
      </c>
      <c r="AD43" t="s">
        <v>521</v>
      </c>
      <c r="AF43" t="s">
        <v>521</v>
      </c>
      <c r="AH43" t="s">
        <v>523</v>
      </c>
      <c r="AJ43" t="s">
        <v>521</v>
      </c>
      <c r="AL43" t="s">
        <v>523</v>
      </c>
      <c r="AP43" t="s">
        <v>521</v>
      </c>
    </row>
    <row r="44" spans="1:42">
      <c r="A44" t="n">
        <v>5603795994</v>
      </c>
      <c r="B44" t="n">
        <v>81234892</v>
      </c>
      <c r="C44" s="93" t="n">
        <v>43605.7497916666616</v>
      </c>
      <c r="D44" s="93" t="n">
        <v>43605.7508449074085</v>
      </c>
      <c r="E44" t="s">
        <v>841</v>
      </c>
      <c r="I44" t="n">
        <v>2</v>
      </c>
      <c r="J44" s="94" t="s">
        <v>842</v>
      </c>
      <c r="K44" t="s">
        <v>843</v>
      </c>
      <c r="L44" t="s">
        <v>844</v>
      </c>
      <c r="M44" t="s">
        <v>845</v>
      </c>
      <c r="N44" t="n">
        <v>13</v>
      </c>
      <c r="O44" t="s">
        <v>539</v>
      </c>
      <c r="P44" t="s">
        <v>523</v>
      </c>
      <c r="R44" t="s">
        <v>523</v>
      </c>
      <c r="T44" t="s">
        <v>523</v>
      </c>
      <c r="V44" s="119" t="s">
        <v>521</v>
      </c>
      <c r="X44" t="s">
        <v>521</v>
      </c>
      <c r="Z44" t="s">
        <v>523</v>
      </c>
      <c r="AB44" t="s">
        <v>523</v>
      </c>
      <c r="AD44" t="s">
        <v>521</v>
      </c>
      <c r="AF44" t="s">
        <v>523</v>
      </c>
      <c r="AH44" t="s">
        <v>523</v>
      </c>
      <c r="AJ44" t="s">
        <v>523</v>
      </c>
      <c r="AL44" t="s">
        <v>523</v>
      </c>
      <c r="AP44" t="s">
        <v>523</v>
      </c>
    </row>
    <row r="45" spans="1:42">
      <c r="A45" t="n">
        <v>5603453769</v>
      </c>
      <c r="B45" t="n">
        <v>81234892</v>
      </c>
      <c r="C45" s="93" t="n">
        <v>43603.0087500000009</v>
      </c>
      <c r="D45" s="93" t="n">
        <v>43603.021967592591</v>
      </c>
      <c r="E45" t="s">
        <v>841</v>
      </c>
      <c r="I45" t="n">
        <v>2</v>
      </c>
      <c r="J45" s="94" t="s">
        <v>846</v>
      </c>
      <c r="K45" t="s">
        <v>847</v>
      </c>
      <c r="L45" t="s">
        <v>844</v>
      </c>
      <c r="M45" t="s">
        <v>460</v>
      </c>
      <c r="N45" t="n">
        <v>28</v>
      </c>
      <c r="O45" t="s">
        <v>539</v>
      </c>
      <c r="P45" t="s">
        <v>523</v>
      </c>
      <c r="Q45" s="119" t="s">
        <v>848</v>
      </c>
      <c r="R45" t="s">
        <v>521</v>
      </c>
      <c r="S45" s="119" t="s">
        <v>849</v>
      </c>
      <c r="T45" t="s">
        <v>523</v>
      </c>
      <c r="U45" s="119" t="s">
        <v>850</v>
      </c>
      <c r="V45" s="119" t="s">
        <v>521</v>
      </c>
      <c r="X45" t="s">
        <v>521</v>
      </c>
      <c r="Z45" t="s">
        <v>521</v>
      </c>
      <c r="AB45" t="s">
        <v>535</v>
      </c>
      <c r="AC45" s="119" t="s">
        <v>851</v>
      </c>
      <c r="AD45" t="s">
        <v>523</v>
      </c>
      <c r="AE45" s="119" t="s">
        <v>852</v>
      </c>
      <c r="AF45" t="s">
        <v>523</v>
      </c>
      <c r="AG45" s="119" t="s">
        <v>853</v>
      </c>
      <c r="AH45" t="s">
        <v>521</v>
      </c>
      <c r="AI45" s="119" t="s">
        <v>854</v>
      </c>
      <c r="AJ45" t="s">
        <v>535</v>
      </c>
      <c r="AK45" s="119" t="s">
        <v>855</v>
      </c>
      <c r="AL45" t="s">
        <v>521</v>
      </c>
      <c r="AM45" s="119" t="s">
        <v>856</v>
      </c>
      <c r="AN45" s="119" t="s">
        <v>857</v>
      </c>
      <c r="AO45" s="119" t="s">
        <v>858</v>
      </c>
      <c r="AP45" t="s">
        <v>521</v>
      </c>
    </row>
    <row r="46" spans="1:42">
      <c r="A46" t="n">
        <v>5603429789</v>
      </c>
      <c r="B46" t="n">
        <v>81234892</v>
      </c>
      <c r="C46" s="93" t="n">
        <v>43602.9230092592625</v>
      </c>
      <c r="D46" s="93" t="n">
        <v>43602.9254513888882</v>
      </c>
      <c r="E46" t="s">
        <v>859</v>
      </c>
      <c r="I46" t="n">
        <v>1</v>
      </c>
      <c r="J46" s="94" t="s">
        <v>860</v>
      </c>
      <c r="K46" t="s">
        <v>861</v>
      </c>
      <c r="L46" t="s">
        <v>145</v>
      </c>
      <c r="M46" t="s">
        <v>775</v>
      </c>
      <c r="N46" t="n">
        <v>18</v>
      </c>
      <c r="O46" t="s">
        <v>539</v>
      </c>
      <c r="P46" t="s">
        <v>523</v>
      </c>
      <c r="R46" t="s">
        <v>521</v>
      </c>
      <c r="T46" t="s">
        <v>523</v>
      </c>
      <c r="V46" s="119" t="s">
        <v>521</v>
      </c>
      <c r="X46" t="s">
        <v>523</v>
      </c>
      <c r="Z46" t="s">
        <v>523</v>
      </c>
      <c r="AB46" t="s">
        <v>523</v>
      </c>
      <c r="AD46" t="s">
        <v>521</v>
      </c>
      <c r="AF46" t="s">
        <v>523</v>
      </c>
      <c r="AH46" t="s">
        <v>521</v>
      </c>
      <c r="AJ46" t="s">
        <v>521</v>
      </c>
      <c r="AL46" t="s">
        <v>521</v>
      </c>
      <c r="AN46" s="119" t="s">
        <v>862</v>
      </c>
      <c r="AO46" s="119" t="s">
        <v>863</v>
      </c>
      <c r="AP46" t="s">
        <v>521</v>
      </c>
    </row>
    <row r="47" spans="1:42">
      <c r="A47" t="n">
        <v>5603359193</v>
      </c>
      <c r="B47" t="n">
        <v>81234892</v>
      </c>
      <c r="C47" s="93" t="n">
        <v>43602.6584490740715</v>
      </c>
      <c r="D47" s="93" t="n">
        <v>43602.6594212962955</v>
      </c>
      <c r="E47" t="s">
        <v>595</v>
      </c>
      <c r="I47" t="n">
        <v>1</v>
      </c>
      <c r="J47" s="94" t="s">
        <v>864</v>
      </c>
      <c r="K47" t="s">
        <v>834</v>
      </c>
      <c r="L47" t="s">
        <v>145</v>
      </c>
      <c r="M47" t="s">
        <v>835</v>
      </c>
      <c r="N47" t="n">
        <v>12</v>
      </c>
      <c r="O47" t="s">
        <v>539</v>
      </c>
      <c r="P47" t="s">
        <v>523</v>
      </c>
      <c r="R47" t="s">
        <v>521</v>
      </c>
      <c r="T47" t="s">
        <v>523</v>
      </c>
      <c r="V47" s="119" t="s">
        <v>523</v>
      </c>
      <c r="X47" t="s">
        <v>523</v>
      </c>
      <c r="Z47" t="s">
        <v>535</v>
      </c>
      <c r="AB47" t="s">
        <v>523</v>
      </c>
      <c r="AD47" t="s">
        <v>521</v>
      </c>
      <c r="AF47" t="s">
        <v>523</v>
      </c>
      <c r="AH47" t="s">
        <v>523</v>
      </c>
      <c r="AJ47" t="s">
        <v>523</v>
      </c>
      <c r="AL47" t="s">
        <v>523</v>
      </c>
      <c r="AP47" t="s">
        <v>523</v>
      </c>
    </row>
    <row r="48" spans="1:42">
      <c r="A48" t="n">
        <v>5603020129</v>
      </c>
      <c r="B48" t="n">
        <v>81234892</v>
      </c>
      <c r="C48" s="93" t="n">
        <v>43600.9666898148062</v>
      </c>
      <c r="D48" s="93" t="n">
        <v>43600.9762731481533</v>
      </c>
      <c r="E48" t="s">
        <v>865</v>
      </c>
      <c r="I48" t="n">
        <v>1</v>
      </c>
      <c r="J48" s="94" t="s">
        <v>866</v>
      </c>
      <c r="K48" t="s">
        <v>54</v>
      </c>
      <c r="L48" t="s">
        <v>548</v>
      </c>
      <c r="M48" t="s">
        <v>867</v>
      </c>
      <c r="N48" t="n">
        <v>36</v>
      </c>
      <c r="O48" t="s">
        <v>534</v>
      </c>
      <c r="P48" t="s">
        <v>523</v>
      </c>
      <c r="R48" t="s">
        <v>521</v>
      </c>
      <c r="T48" t="s">
        <v>523</v>
      </c>
      <c r="V48" s="119" t="s">
        <v>521</v>
      </c>
      <c r="X48" t="s">
        <v>521</v>
      </c>
      <c r="Z48" t="s">
        <v>523</v>
      </c>
      <c r="AB48" t="s">
        <v>535</v>
      </c>
      <c r="AD48" t="s">
        <v>523</v>
      </c>
      <c r="AE48" s="119" t="s">
        <v>868</v>
      </c>
      <c r="AF48" t="s">
        <v>523</v>
      </c>
      <c r="AH48" t="s">
        <v>535</v>
      </c>
      <c r="AJ48" t="s">
        <v>521</v>
      </c>
      <c r="AL48" t="s">
        <v>523</v>
      </c>
      <c r="AN48" s="119" t="s">
        <v>869</v>
      </c>
      <c r="AP48" t="s">
        <v>523</v>
      </c>
    </row>
    <row r="49" spans="1:42">
      <c r="A49" t="n">
        <v>5602799058</v>
      </c>
      <c r="B49" t="n">
        <v>81234892</v>
      </c>
      <c r="C49" s="93" t="n">
        <v>43599.9678472222222</v>
      </c>
      <c r="D49" s="93" t="n">
        <v>43600.0711342592622</v>
      </c>
      <c r="E49" t="s">
        <v>870</v>
      </c>
      <c r="I49" t="n">
        <v>1</v>
      </c>
      <c r="J49" s="94" t="s">
        <v>871</v>
      </c>
      <c r="K49" t="s">
        <v>872</v>
      </c>
      <c r="L49" t="s">
        <v>153</v>
      </c>
      <c r="M49" t="s">
        <v>873</v>
      </c>
      <c r="N49" t="n">
        <v>2</v>
      </c>
      <c r="O49" t="s">
        <v>539</v>
      </c>
      <c r="P49" t="s">
        <v>535</v>
      </c>
      <c r="Q49" s="119" t="s">
        <v>874</v>
      </c>
      <c r="R49" t="s">
        <v>521</v>
      </c>
      <c r="S49" s="119" t="s">
        <v>875</v>
      </c>
      <c r="T49" t="s">
        <v>523</v>
      </c>
      <c r="V49" s="119" t="s">
        <v>521</v>
      </c>
      <c r="W49" s="119" t="s">
        <v>876</v>
      </c>
      <c r="X49" t="s">
        <v>521</v>
      </c>
      <c r="Z49" t="s">
        <v>521</v>
      </c>
      <c r="AB49" t="s">
        <v>523</v>
      </c>
      <c r="AC49" s="119" t="s">
        <v>877</v>
      </c>
      <c r="AD49" t="s">
        <v>535</v>
      </c>
      <c r="AE49" s="119" t="s">
        <v>878</v>
      </c>
      <c r="AF49" t="s">
        <v>521</v>
      </c>
      <c r="AH49" t="s">
        <v>521</v>
      </c>
      <c r="AJ49" t="s">
        <v>521</v>
      </c>
      <c r="AL49" t="s">
        <v>521</v>
      </c>
      <c r="AN49" s="119" t="s">
        <v>879</v>
      </c>
      <c r="AO49" s="119" t="s">
        <v>880</v>
      </c>
      <c r="AP49" t="s">
        <v>521</v>
      </c>
    </row>
    <row r="50" spans="1:42">
      <c r="A50" t="n">
        <v>5602504427</v>
      </c>
      <c r="B50" t="n">
        <v>81234892</v>
      </c>
      <c r="C50" s="93" t="n">
        <v>43598.7747106481547</v>
      </c>
      <c r="D50" s="93" t="n">
        <v>43598.7762268518491</v>
      </c>
      <c r="E50" t="s">
        <v>881</v>
      </c>
      <c r="I50" t="n">
        <v>1</v>
      </c>
      <c r="J50" s="94" t="s">
        <v>882</v>
      </c>
      <c r="K50" t="s">
        <v>409</v>
      </c>
      <c r="L50" t="s">
        <v>883</v>
      </c>
      <c r="M50" t="s">
        <v>884</v>
      </c>
      <c r="N50" t="n">
        <v>120</v>
      </c>
      <c r="O50" t="s">
        <v>534</v>
      </c>
      <c r="P50" t="s">
        <v>521</v>
      </c>
      <c r="R50" t="s">
        <v>521</v>
      </c>
      <c r="T50" t="s">
        <v>521</v>
      </c>
      <c r="V50" s="119" t="s">
        <v>521</v>
      </c>
      <c r="X50" t="s">
        <v>521</v>
      </c>
      <c r="Z50" t="s">
        <v>521</v>
      </c>
      <c r="AB50" t="s">
        <v>521</v>
      </c>
      <c r="AD50" t="s">
        <v>521</v>
      </c>
      <c r="AF50" t="s">
        <v>521</v>
      </c>
      <c r="AH50" t="s">
        <v>521</v>
      </c>
      <c r="AJ50" t="s">
        <v>521</v>
      </c>
      <c r="AL50" t="s">
        <v>521</v>
      </c>
      <c r="AN50" s="119" t="s">
        <v>885</v>
      </c>
      <c r="AP50" t="s">
        <v>521</v>
      </c>
    </row>
    <row r="51" spans="1:42">
      <c r="A51" t="n">
        <v>5602001130</v>
      </c>
      <c r="B51" t="n">
        <v>81234892</v>
      </c>
      <c r="C51" s="93" t="n">
        <v>43595.2092592592599</v>
      </c>
      <c r="D51" s="93" t="n">
        <v>43595.2239351851822</v>
      </c>
      <c r="E51" t="s">
        <v>886</v>
      </c>
      <c r="I51" t="n">
        <v>1</v>
      </c>
      <c r="J51" s="94" t="s">
        <v>887</v>
      </c>
      <c r="K51" t="s">
        <v>368</v>
      </c>
      <c r="L51" t="s">
        <v>628</v>
      </c>
      <c r="M51" t="s">
        <v>369</v>
      </c>
      <c r="N51" t="n">
        <v>96</v>
      </c>
      <c r="O51" t="s">
        <v>534</v>
      </c>
      <c r="P51" t="s">
        <v>521</v>
      </c>
      <c r="Q51" s="119" t="s">
        <v>888</v>
      </c>
      <c r="R51" t="s">
        <v>521</v>
      </c>
      <c r="S51" s="119" t="s">
        <v>889</v>
      </c>
      <c r="T51" t="s">
        <v>521</v>
      </c>
      <c r="U51" s="119" t="s">
        <v>890</v>
      </c>
      <c r="V51" s="119" t="s">
        <v>521</v>
      </c>
      <c r="W51" s="119" t="s">
        <v>891</v>
      </c>
      <c r="X51" t="s">
        <v>521</v>
      </c>
      <c r="Y51" s="119" t="s">
        <v>892</v>
      </c>
      <c r="Z51" t="s">
        <v>521</v>
      </c>
      <c r="AA51" s="119" t="s">
        <v>893</v>
      </c>
      <c r="AB51" t="s">
        <v>521</v>
      </c>
      <c r="AC51" s="119" t="s">
        <v>894</v>
      </c>
      <c r="AD51" t="s">
        <v>521</v>
      </c>
      <c r="AE51" s="119" t="s">
        <v>895</v>
      </c>
      <c r="AF51" t="s">
        <v>521</v>
      </c>
      <c r="AG51" s="119" t="s">
        <v>896</v>
      </c>
      <c r="AH51" t="s">
        <v>521</v>
      </c>
      <c r="AI51" s="119" t="s">
        <v>897</v>
      </c>
      <c r="AJ51" t="s">
        <v>521</v>
      </c>
      <c r="AK51" s="119" t="s">
        <v>898</v>
      </c>
      <c r="AL51" t="s">
        <v>521</v>
      </c>
      <c r="AM51" s="119" t="s">
        <v>899</v>
      </c>
      <c r="AN51" s="119" t="s">
        <v>900</v>
      </c>
      <c r="AO51" s="119" t="s">
        <v>901</v>
      </c>
      <c r="AP51" t="s">
        <v>521</v>
      </c>
    </row>
    <row r="52" spans="1:42">
      <c r="A52" t="n">
        <v>5601926529</v>
      </c>
      <c r="B52" t="n">
        <v>81234892</v>
      </c>
      <c r="C52" s="93" t="n">
        <v>43594.9362615740829</v>
      </c>
      <c r="D52" s="93" t="n">
        <v>43594.9391087962867</v>
      </c>
      <c r="E52" t="s">
        <v>902</v>
      </c>
      <c r="I52" t="n">
        <v>1</v>
      </c>
      <c r="J52" s="94" t="s">
        <v>903</v>
      </c>
      <c r="K52" t="s">
        <v>334</v>
      </c>
      <c r="L52" t="s">
        <v>617</v>
      </c>
      <c r="M52" t="s">
        <v>904</v>
      </c>
      <c r="N52" t="n">
        <v>9</v>
      </c>
      <c r="O52" t="s">
        <v>534</v>
      </c>
      <c r="P52" t="s">
        <v>521</v>
      </c>
      <c r="Q52" s="119" t="s">
        <v>905</v>
      </c>
      <c r="R52" t="s">
        <v>521</v>
      </c>
      <c r="S52" s="119" t="s">
        <v>906</v>
      </c>
      <c r="T52" t="s">
        <v>523</v>
      </c>
      <c r="U52" s="119" t="s">
        <v>907</v>
      </c>
      <c r="V52" s="119" t="s">
        <v>521</v>
      </c>
      <c r="X52" t="s">
        <v>521</v>
      </c>
      <c r="Y52" s="119" t="s">
        <v>908</v>
      </c>
      <c r="Z52" t="s">
        <v>521</v>
      </c>
      <c r="AA52" s="119" t="s">
        <v>909</v>
      </c>
      <c r="AB52" t="s">
        <v>523</v>
      </c>
      <c r="AD52" t="s">
        <v>523</v>
      </c>
      <c r="AE52" s="119" t="s">
        <v>910</v>
      </c>
      <c r="AF52" t="s">
        <v>521</v>
      </c>
      <c r="AG52" s="119" t="s">
        <v>911</v>
      </c>
      <c r="AH52" t="s">
        <v>521</v>
      </c>
      <c r="AJ52" t="s">
        <v>521</v>
      </c>
      <c r="AK52" s="119" t="s">
        <v>912</v>
      </c>
      <c r="AL52" t="s">
        <v>523</v>
      </c>
      <c r="AP52" t="s">
        <v>521</v>
      </c>
    </row>
    <row r="53" spans="1:42">
      <c r="A53" t="n">
        <v>5601212351</v>
      </c>
      <c r="B53" t="n">
        <v>81234892</v>
      </c>
      <c r="C53" s="93" t="n">
        <v>43591.8061689814785</v>
      </c>
      <c r="D53" s="93" t="n">
        <v>43591.8081712962958</v>
      </c>
      <c r="E53" t="s">
        <v>754</v>
      </c>
      <c r="I53" t="n">
        <v>1</v>
      </c>
      <c r="J53" s="94" t="s">
        <v>913</v>
      </c>
      <c r="K53" t="s">
        <v>472</v>
      </c>
      <c r="L53" t="s">
        <v>757</v>
      </c>
      <c r="M53" t="s">
        <v>313</v>
      </c>
      <c r="N53" t="n">
        <v>30</v>
      </c>
      <c r="O53" t="s">
        <v>534</v>
      </c>
      <c r="P53" t="s">
        <v>521</v>
      </c>
      <c r="R53" t="s">
        <v>521</v>
      </c>
      <c r="T53" t="s">
        <v>523</v>
      </c>
      <c r="V53" s="119" t="s">
        <v>521</v>
      </c>
      <c r="X53" t="s">
        <v>521</v>
      </c>
      <c r="Z53" t="s">
        <v>521</v>
      </c>
      <c r="AB53" t="s">
        <v>521</v>
      </c>
      <c r="AD53" t="s">
        <v>521</v>
      </c>
      <c r="AF53" t="s">
        <v>521</v>
      </c>
      <c r="AH53" t="s">
        <v>521</v>
      </c>
      <c r="AI53" s="119" t="s">
        <v>914</v>
      </c>
      <c r="AJ53" t="s">
        <v>521</v>
      </c>
      <c r="AL53" t="s">
        <v>521</v>
      </c>
      <c r="AN53" s="119" t="s">
        <v>915</v>
      </c>
      <c r="AP53" t="s">
        <v>521</v>
      </c>
    </row>
    <row r="54" spans="2:42">
      <c r="B54" t="s">
        <v>634</v>
      </c>
      <c r="C54" s="96" t="n">
        <v>43591</v>
      </c>
      <c r="I54" t="n">
        <v>1</v>
      </c>
      <c r="J54" t="s">
        <v>916</v>
      </c>
      <c r="K54" t="s">
        <v>56</v>
      </c>
      <c r="L54" t="s">
        <v>28</v>
      </c>
      <c r="Z54" t="s">
        <v>521</v>
      </c>
      <c r="AP54" t="s">
        <v>521</v>
      </c>
    </row>
    <row r="55" spans="2:42">
      <c r="B55" t="s">
        <v>634</v>
      </c>
      <c r="C55" s="96" t="n">
        <v>43591</v>
      </c>
      <c r="I55" t="n">
        <v>1</v>
      </c>
      <c r="J55" t="s">
        <v>143</v>
      </c>
      <c r="K55" t="s">
        <v>413</v>
      </c>
      <c r="L55" t="s">
        <v>142</v>
      </c>
      <c r="Z55" t="s">
        <v>521</v>
      </c>
      <c r="AP55" t="s">
        <v>521</v>
      </c>
    </row>
    <row r="56" spans="9:9">
      <c r="I56">
        <f>SUM(I3:I55)</f>
        <v>58</v>
      </c>
    </row>
  </sheetData>
  <autoFilter ref="A1:AP56"/>
  <printOptions>
    <extLst>
      <ext uri="smNativeData">
        <pm:pageFlags xmlns:pm="smNativeData" id="1580793637"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580793637" l="56" r="56" t="56" b="56" borderId="0" fillId="0" vertical="0"/>
        <pm:footer xmlns:pm="smNativeData" id="1580793637" l="56" r="56" t="56" b="56" borderId="0" fillId="0" vertical="2"/>
      </ext>
    </extLst>
  </headerFooter>
  <extLst>
    <ext uri="smNativeData">
      <pm:sheetPrefs xmlns:pm="smNativeData" day="1580793637" outlineProtect="1" showHorizontalRuler="1" showVerticalRuler="1" showAltShade="0">
        <pm:shade id="0" type="0" fgLvl="100" fgClr="000000" bgLvl="100" bgClr="FFFFFF"/>
        <pm:shade id="1" type="0" fgLvl="100" fgClr="000000" bgLvl="100" bgClr="FFFFFF"/>
      </pm:sheetPrefs>
    </ext>
  </extLst>
</worksheet>
</file>

<file path=xl/worksheets/sheet11.xml><?xml version="1.0" encoding="utf-8"?>
<worksheet xmlns="http://schemas.openxmlformats.org/spreadsheetml/2006/main" xmlns:r="http://schemas.openxmlformats.org/officeDocument/2006/relationships">
  <dimension ref="A1:W17"/>
  <sheetViews>
    <sheetView tabSelected="1" view="normal" workbookViewId="0">
      <selection activeCell="E5" sqref="E5"/>
    </sheetView>
  </sheetViews>
  <sheetFormatPr defaultRowHeight="15.40"/>
  <cols>
    <col min="1" max="1" width="12.562500" customWidth="1"/>
    <col min="2" max="2" width="10.107143" customWidth="1"/>
    <col min="3" max="4" width="17.500000" customWidth="1"/>
    <col min="5" max="5" width="14.303571" customWidth="1"/>
    <col min="6" max="6" width="12.008929" customWidth="1"/>
    <col min="7" max="7" width="9.464286" customWidth="1"/>
    <col min="8" max="8" width="9.187500" customWidth="1"/>
    <col min="9" max="9" width="12.553571" customWidth="1"/>
    <col min="10" max="10" width="30.339286" customWidth="1"/>
    <col min="11" max="11" width="20.160714" customWidth="1"/>
    <col min="12" max="12" width="24.821429" customWidth="1"/>
    <col min="13" max="13" width="36.178571" customWidth="1"/>
    <col min="14" max="14" width="43.625000" customWidth="1"/>
    <col min="15" max="15" width="20.446429" customWidth="1"/>
    <col min="16" max="16" width="24.821429" customWidth="1"/>
    <col min="17" max="17" width="77.142857" customWidth="1" style="119"/>
    <col min="18" max="18" width="21.321429" customWidth="1"/>
    <col min="19" max="19" width="77.142857" customWidth="1" style="119"/>
    <col min="20" max="20" width="28.723214" customWidth="1"/>
    <col min="21" max="22" width="77.142857" customWidth="1" style="119"/>
    <col min="23" max="23" width="19.946429" customWidth="1"/>
    <col min="24" max="16384" width="10.000000" customWidth="1"/>
  </cols>
  <sheetData>
    <row r="1" spans="1:23">
      <c r="A1" t="s">
        <v>490</v>
      </c>
      <c r="B1" t="s">
        <v>491</v>
      </c>
      <c r="C1" t="s">
        <v>492</v>
      </c>
      <c r="D1" t="s">
        <v>493</v>
      </c>
      <c r="E1" t="s">
        <v>494</v>
      </c>
      <c r="F1" t="s">
        <v>495</v>
      </c>
      <c r="G1" t="s">
        <v>496</v>
      </c>
      <c r="H1" t="s">
        <v>497</v>
      </c>
      <c r="I1" t="s">
        <v>498</v>
      </c>
      <c r="J1" t="s">
        <v>194</v>
      </c>
      <c r="K1" t="s">
        <v>499</v>
      </c>
      <c r="L1" t="s">
        <v>500</v>
      </c>
      <c r="M1" t="s">
        <v>501</v>
      </c>
      <c r="N1" t="s">
        <v>502</v>
      </c>
      <c r="O1" t="s">
        <v>503</v>
      </c>
      <c r="P1" t="s">
        <v>917</v>
      </c>
      <c r="R1" t="s">
        <v>511</v>
      </c>
      <c r="T1" t="s">
        <v>514</v>
      </c>
      <c r="V1" s="119" t="s">
        <v>517</v>
      </c>
      <c r="W1" t="s">
        <v>518</v>
      </c>
    </row>
    <row r="2" spans="10:23">
      <c r="J2" t="s">
        <v>918</v>
      </c>
      <c r="K2" t="s">
        <v>918</v>
      </c>
      <c r="L2" t="s">
        <v>918</v>
      </c>
      <c r="M2" t="s">
        <v>918</v>
      </c>
      <c r="N2" t="s">
        <v>918</v>
      </c>
      <c r="O2" t="s">
        <v>919</v>
      </c>
      <c r="P2" t="s">
        <v>919</v>
      </c>
      <c r="Q2" s="119" t="s">
        <v>920</v>
      </c>
      <c r="R2" t="s">
        <v>919</v>
      </c>
      <c r="S2" s="119" t="s">
        <v>920</v>
      </c>
      <c r="T2" t="s">
        <v>919</v>
      </c>
      <c r="U2" s="119" t="s">
        <v>920</v>
      </c>
      <c r="V2" s="119" t="s">
        <v>918</v>
      </c>
      <c r="W2" t="s">
        <v>919</v>
      </c>
    </row>
    <row r="3" spans="1:23">
      <c r="A3" t="n">
        <v>5607501617</v>
      </c>
      <c r="B3" t="n">
        <v>81280988</v>
      </c>
      <c r="C3" s="93" t="n">
        <v>43626.8182870370365</v>
      </c>
      <c r="D3" s="93" t="n">
        <v>43626.8222685185174</v>
      </c>
      <c r="E3" t="s">
        <v>921</v>
      </c>
      <c r="I3" t="n">
        <v>1</v>
      </c>
      <c r="J3" t="s">
        <v>922</v>
      </c>
      <c r="K3" t="s">
        <v>923</v>
      </c>
      <c r="L3" t="s">
        <v>924</v>
      </c>
      <c r="M3" t="s">
        <v>467</v>
      </c>
      <c r="N3" t="n">
        <v>72</v>
      </c>
      <c r="O3" t="s">
        <v>534</v>
      </c>
      <c r="P3" t="s">
        <v>523</v>
      </c>
      <c r="Q3" s="119" t="s">
        <v>925</v>
      </c>
      <c r="R3" t="s">
        <v>523</v>
      </c>
      <c r="T3" t="s">
        <v>535</v>
      </c>
      <c r="U3" s="119" t="s">
        <v>926</v>
      </c>
      <c r="V3" s="119" t="s">
        <v>927</v>
      </c>
      <c r="W3" t="s">
        <v>523</v>
      </c>
    </row>
    <row r="4" spans="1:23">
      <c r="A4" t="n">
        <v>5607127375</v>
      </c>
      <c r="B4" t="n">
        <v>81280988</v>
      </c>
      <c r="C4" s="101" t="n">
        <v>43623.9184027777737</v>
      </c>
      <c r="D4" s="101" t="n">
        <v>43623.920405092591</v>
      </c>
      <c r="E4" t="s">
        <v>928</v>
      </c>
      <c r="I4" t="n">
        <v>1</v>
      </c>
      <c r="J4" t="s">
        <v>929</v>
      </c>
      <c r="K4" t="s">
        <v>930</v>
      </c>
      <c r="L4" t="s">
        <v>931</v>
      </c>
      <c r="M4" t="s">
        <v>618</v>
      </c>
      <c r="N4" t="n">
        <v>24</v>
      </c>
      <c r="O4" t="s">
        <v>534</v>
      </c>
      <c r="P4" t="s">
        <v>523</v>
      </c>
      <c r="R4" t="s">
        <v>523</v>
      </c>
      <c r="T4" t="s">
        <v>523</v>
      </c>
      <c r="V4" s="119" t="s">
        <v>932</v>
      </c>
      <c r="W4" t="s">
        <v>523</v>
      </c>
    </row>
    <row r="5" spans="1:23">
      <c r="A5" t="n">
        <v>5607121129</v>
      </c>
      <c r="B5" t="n">
        <v>81280988</v>
      </c>
      <c r="C5" s="101" t="n">
        <v>43623.8910300925927</v>
      </c>
      <c r="D5" s="101" t="n">
        <v>43623.9019907407346</v>
      </c>
      <c r="E5" t="s">
        <v>933</v>
      </c>
      <c r="I5" t="n">
        <v>2</v>
      </c>
      <c r="J5" t="s">
        <v>931</v>
      </c>
      <c r="K5" t="s">
        <v>934</v>
      </c>
      <c r="L5" t="s">
        <v>931</v>
      </c>
      <c r="M5" t="s">
        <v>935</v>
      </c>
      <c r="N5" t="n">
        <v>12</v>
      </c>
      <c r="O5" t="s">
        <v>539</v>
      </c>
      <c r="P5" t="s">
        <v>550</v>
      </c>
      <c r="Q5" s="119" t="s">
        <v>936</v>
      </c>
      <c r="R5" t="s">
        <v>550</v>
      </c>
      <c r="S5" s="119" t="s">
        <v>937</v>
      </c>
      <c r="T5" t="s">
        <v>523</v>
      </c>
      <c r="U5" s="119" t="s">
        <v>938</v>
      </c>
      <c r="V5" s="119" t="s">
        <v>939</v>
      </c>
      <c r="W5" t="s">
        <v>523</v>
      </c>
    </row>
    <row r="6" spans="1:23">
      <c r="A6" t="n">
        <v>5605872389</v>
      </c>
      <c r="B6" t="n">
        <v>81280988</v>
      </c>
      <c r="C6" s="93" t="n">
        <v>43616.920694444445</v>
      </c>
      <c r="D6" s="93" t="n">
        <v>43616.9234953703708</v>
      </c>
      <c r="E6" t="s">
        <v>921</v>
      </c>
      <c r="I6" t="n">
        <v>1</v>
      </c>
      <c r="J6" t="s">
        <v>940</v>
      </c>
      <c r="K6" t="s">
        <v>941</v>
      </c>
      <c r="L6" t="s">
        <v>942</v>
      </c>
      <c r="M6" t="s">
        <v>752</v>
      </c>
      <c r="N6" t="n">
        <v>48</v>
      </c>
      <c r="O6" t="s">
        <v>539</v>
      </c>
      <c r="P6" t="s">
        <v>521</v>
      </c>
      <c r="Q6" s="119" t="s">
        <v>943</v>
      </c>
      <c r="R6" t="s">
        <v>521</v>
      </c>
      <c r="T6" t="s">
        <v>521</v>
      </c>
      <c r="W6" t="s">
        <v>521</v>
      </c>
    </row>
    <row r="7" spans="1:23">
      <c r="A7" t="n">
        <v>5605845432</v>
      </c>
      <c r="B7" t="n">
        <v>81280988</v>
      </c>
      <c r="C7" s="93" t="n">
        <v>43616.8330902777743</v>
      </c>
      <c r="D7" s="93" t="n">
        <v>43616.8375694444476</v>
      </c>
      <c r="E7" t="s">
        <v>944</v>
      </c>
      <c r="I7" t="n">
        <v>1</v>
      </c>
      <c r="J7" t="s">
        <v>945</v>
      </c>
      <c r="K7" t="s">
        <v>55</v>
      </c>
      <c r="L7" t="s">
        <v>946</v>
      </c>
      <c r="M7" t="s">
        <v>947</v>
      </c>
      <c r="N7" t="n">
        <v>8</v>
      </c>
      <c r="O7" t="s">
        <v>534</v>
      </c>
      <c r="P7" t="s">
        <v>523</v>
      </c>
      <c r="Q7" s="119" t="s">
        <v>948</v>
      </c>
      <c r="R7" t="s">
        <v>523</v>
      </c>
      <c r="T7" t="s">
        <v>523</v>
      </c>
      <c r="V7" s="119" t="s">
        <v>949</v>
      </c>
      <c r="W7" t="s">
        <v>523</v>
      </c>
    </row>
    <row r="8" spans="1:23">
      <c r="A8" t="n">
        <v>5605668049</v>
      </c>
      <c r="B8" t="n">
        <v>81280988</v>
      </c>
      <c r="C8" s="93" t="n">
        <v>43615.9196759259285</v>
      </c>
      <c r="D8" s="93" t="n">
        <v>43615.9207986111214</v>
      </c>
      <c r="E8" t="s">
        <v>950</v>
      </c>
      <c r="I8" t="n">
        <v>1</v>
      </c>
      <c r="J8" t="s">
        <v>951</v>
      </c>
      <c r="K8" s="94" t="s">
        <v>952</v>
      </c>
      <c r="L8" t="s">
        <v>953</v>
      </c>
      <c r="M8" t="s">
        <v>752</v>
      </c>
      <c r="N8" t="n">
        <v>6</v>
      </c>
      <c r="O8" t="s">
        <v>539</v>
      </c>
      <c r="P8" t="s">
        <v>523</v>
      </c>
      <c r="R8" t="s">
        <v>521</v>
      </c>
      <c r="T8" t="s">
        <v>523</v>
      </c>
      <c r="W8" t="s">
        <v>521</v>
      </c>
    </row>
    <row r="9" spans="1:23">
      <c r="A9" t="n">
        <v>5605667459</v>
      </c>
      <c r="B9" t="n">
        <v>81280988</v>
      </c>
      <c r="C9" s="93" t="n">
        <v>43615.9183564814812</v>
      </c>
      <c r="D9" s="93" t="n">
        <v>43615.9192013888896</v>
      </c>
      <c r="E9" t="s">
        <v>950</v>
      </c>
      <c r="I9" t="n">
        <v>1</v>
      </c>
      <c r="J9" t="s">
        <v>954</v>
      </c>
      <c r="K9" s="94" t="s">
        <v>955</v>
      </c>
      <c r="L9" t="s">
        <v>956</v>
      </c>
      <c r="M9" t="s">
        <v>957</v>
      </c>
      <c r="N9" t="n">
        <v>36</v>
      </c>
      <c r="O9" t="s">
        <v>539</v>
      </c>
      <c r="P9" t="s">
        <v>521</v>
      </c>
      <c r="R9" t="s">
        <v>523</v>
      </c>
      <c r="T9" t="s">
        <v>523</v>
      </c>
      <c r="W9" t="s">
        <v>523</v>
      </c>
    </row>
    <row r="10" spans="1:23">
      <c r="A10" t="n">
        <v>5605658336</v>
      </c>
      <c r="B10" t="n">
        <v>81280988</v>
      </c>
      <c r="C10" s="93" t="n">
        <v>43615.8867592592578</v>
      </c>
      <c r="D10" s="93" t="n">
        <v>43615.8937962962955</v>
      </c>
      <c r="E10" t="s">
        <v>958</v>
      </c>
      <c r="I10" t="n">
        <v>1</v>
      </c>
      <c r="J10" t="s">
        <v>959</v>
      </c>
      <c r="K10" s="94" t="s">
        <v>960</v>
      </c>
      <c r="L10" t="s">
        <v>961</v>
      </c>
      <c r="M10" t="s">
        <v>962</v>
      </c>
      <c r="N10" t="n">
        <v>48</v>
      </c>
      <c r="O10" t="s">
        <v>539</v>
      </c>
      <c r="P10" t="s">
        <v>523</v>
      </c>
      <c r="Q10" s="119" t="s">
        <v>963</v>
      </c>
      <c r="R10" t="s">
        <v>523</v>
      </c>
      <c r="S10" s="119" t="s">
        <v>964</v>
      </c>
      <c r="T10" t="s">
        <v>521</v>
      </c>
      <c r="U10" s="119" t="s">
        <v>965</v>
      </c>
      <c r="W10" t="s">
        <v>523</v>
      </c>
    </row>
    <row r="11" spans="1:23">
      <c r="A11" t="n">
        <v>5605481866</v>
      </c>
      <c r="B11" t="n">
        <v>81280988</v>
      </c>
      <c r="C11" s="93" t="n">
        <v>43614.9898263888899</v>
      </c>
      <c r="D11" s="93" t="n">
        <v>43614.9909953703682</v>
      </c>
      <c r="E11" t="s">
        <v>966</v>
      </c>
      <c r="I11" t="n">
        <v>1</v>
      </c>
      <c r="J11" t="s">
        <v>967</v>
      </c>
      <c r="K11" s="94" t="s">
        <v>58</v>
      </c>
      <c r="L11" t="s">
        <v>961</v>
      </c>
      <c r="M11" t="s">
        <v>968</v>
      </c>
      <c r="N11" t="n">
        <v>53</v>
      </c>
      <c r="O11" t="s">
        <v>539</v>
      </c>
      <c r="P11" t="s">
        <v>521</v>
      </c>
      <c r="Q11" s="119" t="s">
        <v>969</v>
      </c>
      <c r="R11" t="s">
        <v>521</v>
      </c>
      <c r="T11" t="s">
        <v>521</v>
      </c>
      <c r="V11" s="119" t="s">
        <v>970</v>
      </c>
      <c r="W11" t="s">
        <v>521</v>
      </c>
    </row>
    <row r="12" spans="1:23">
      <c r="A12" t="n">
        <v>5605408395</v>
      </c>
      <c r="B12" t="n">
        <v>81280988</v>
      </c>
      <c r="C12" s="93" t="n">
        <v>43614.7475347222207</v>
      </c>
      <c r="D12" s="93" t="n">
        <v>43614.7484490740826</v>
      </c>
      <c r="E12" t="s">
        <v>971</v>
      </c>
      <c r="I12" t="n">
        <v>1</v>
      </c>
      <c r="J12" t="s">
        <v>972</v>
      </c>
      <c r="K12" s="94" t="s">
        <v>973</v>
      </c>
      <c r="L12" t="s">
        <v>974</v>
      </c>
      <c r="M12" t="s">
        <v>975</v>
      </c>
      <c r="N12" t="n">
        <v>18</v>
      </c>
      <c r="O12" t="s">
        <v>534</v>
      </c>
      <c r="P12" t="s">
        <v>523</v>
      </c>
      <c r="R12" t="s">
        <v>523</v>
      </c>
      <c r="T12" t="s">
        <v>523</v>
      </c>
      <c r="V12" s="119" t="s">
        <v>976</v>
      </c>
      <c r="W12" t="s">
        <v>523</v>
      </c>
    </row>
    <row r="13" spans="1:23">
      <c r="A13" t="n">
        <v>5604713001</v>
      </c>
      <c r="B13" t="n">
        <v>81280988</v>
      </c>
      <c r="C13" s="93" t="n">
        <v>43609.9990856481527</v>
      </c>
      <c r="D13" s="93" t="n">
        <v>43610.0020717592561</v>
      </c>
      <c r="E13" t="s">
        <v>977</v>
      </c>
      <c r="I13" t="n">
        <v>2</v>
      </c>
      <c r="J13" t="s">
        <v>978</v>
      </c>
      <c r="K13" t="s">
        <v>979</v>
      </c>
      <c r="L13" t="s">
        <v>980</v>
      </c>
      <c r="M13" t="s">
        <v>981</v>
      </c>
      <c r="N13" t="n">
        <v>18</v>
      </c>
      <c r="O13" t="s">
        <v>539</v>
      </c>
      <c r="P13" t="s">
        <v>523</v>
      </c>
      <c r="Q13" s="119" t="s">
        <v>982</v>
      </c>
      <c r="R13" t="s">
        <v>521</v>
      </c>
      <c r="S13" s="119" t="s">
        <v>983</v>
      </c>
      <c r="T13" t="s">
        <v>521</v>
      </c>
      <c r="U13" s="119" t="s">
        <v>984</v>
      </c>
      <c r="V13" s="119" t="s">
        <v>985</v>
      </c>
      <c r="W13" t="s">
        <v>521</v>
      </c>
    </row>
    <row r="14" spans="1:23">
      <c r="A14" t="n">
        <v>5604660494</v>
      </c>
      <c r="B14" t="n">
        <v>81280988</v>
      </c>
      <c r="C14" s="93" t="n">
        <v>43609.8122569444458</v>
      </c>
      <c r="D14" s="93" t="n">
        <v>43609.8202893518537</v>
      </c>
      <c r="E14" t="s">
        <v>986</v>
      </c>
      <c r="I14" t="n">
        <v>1</v>
      </c>
      <c r="K14" t="s">
        <v>350</v>
      </c>
      <c r="L14" t="s">
        <v>987</v>
      </c>
      <c r="M14" t="s">
        <v>988</v>
      </c>
      <c r="N14" t="n">
        <v>30</v>
      </c>
      <c r="O14" t="s">
        <v>534</v>
      </c>
      <c r="P14" t="s">
        <v>521</v>
      </c>
      <c r="R14" t="s">
        <v>521</v>
      </c>
      <c r="T14" t="s">
        <v>523</v>
      </c>
      <c r="W14" t="s">
        <v>521</v>
      </c>
    </row>
    <row r="15" spans="1:23">
      <c r="A15" t="n">
        <v>5603483006</v>
      </c>
      <c r="B15" t="n">
        <v>81280988</v>
      </c>
      <c r="C15" s="93" t="n">
        <v>43603.1355787036955</v>
      </c>
      <c r="D15" s="93" t="n">
        <v>43603.1368055555577</v>
      </c>
      <c r="E15" t="s">
        <v>989</v>
      </c>
      <c r="I15" t="n">
        <v>1</v>
      </c>
      <c r="J15" t="s">
        <v>990</v>
      </c>
      <c r="K15" t="s">
        <v>991</v>
      </c>
      <c r="L15" t="s">
        <v>961</v>
      </c>
      <c r="M15" t="s">
        <v>992</v>
      </c>
      <c r="N15" t="n">
        <v>1</v>
      </c>
      <c r="O15" t="s">
        <v>539</v>
      </c>
      <c r="P15" t="s">
        <v>523</v>
      </c>
      <c r="Q15" s="119" t="s">
        <v>993</v>
      </c>
      <c r="R15" t="s">
        <v>523</v>
      </c>
      <c r="T15" t="s">
        <v>523</v>
      </c>
      <c r="W15" t="s">
        <v>523</v>
      </c>
    </row>
    <row r="16" spans="1:23">
      <c r="A16" t="n">
        <v>5602610505</v>
      </c>
      <c r="B16" t="n">
        <v>81280988</v>
      </c>
      <c r="C16" s="93" t="n">
        <v>43599.0852430555533</v>
      </c>
      <c r="D16" s="93" t="n">
        <v>43599.0901620370423</v>
      </c>
      <c r="E16" t="s">
        <v>994</v>
      </c>
      <c r="I16" t="n">
        <v>1</v>
      </c>
      <c r="J16" t="s">
        <v>995</v>
      </c>
      <c r="K16" s="94" t="s">
        <v>996</v>
      </c>
      <c r="L16" t="s">
        <v>961</v>
      </c>
      <c r="M16" t="s">
        <v>962</v>
      </c>
      <c r="N16" t="n">
        <v>56</v>
      </c>
      <c r="O16" t="s">
        <v>539</v>
      </c>
      <c r="P16" t="s">
        <v>521</v>
      </c>
      <c r="Q16" s="119" t="s">
        <v>997</v>
      </c>
      <c r="R16" t="s">
        <v>521</v>
      </c>
      <c r="S16" s="119" t="s">
        <v>998</v>
      </c>
      <c r="T16" t="s">
        <v>521</v>
      </c>
      <c r="U16" s="119" t="s">
        <v>999</v>
      </c>
      <c r="V16" s="119" t="s">
        <v>1000</v>
      </c>
      <c r="W16" t="s">
        <v>521</v>
      </c>
    </row>
    <row r="17" spans="9:9">
      <c r="I17">
        <f>SUM(I3:I16)</f>
        <v>16</v>
      </c>
    </row>
  </sheetData>
  <printOptions>
    <extLst>
      <ext uri="smNativeData">
        <pm:pageFlags xmlns:pm="smNativeData" id="1580793637" printRowHead="0" printColHead="0" printHeadLine="0" printFootLine="0" autoHeightHeader="0" autoHeightFooter="0" fitToPageBoth="0"/>
      </ext>
    </extLst>
  </printOptions>
  <pageMargins left="0.700000" right="0.700000" top="0.750000" bottom="0.750000" header="0.300000" footer="0.300000"/>
  <pageSetup paperSize="1" fitToWidth="0" fitToHeight="1" pageOrder="overThenDown"/>
  <headerFooter>
    <extLst>
      <ext uri="smNativeData">
        <pm:header xmlns:pm="smNativeData" id="1580793637" l="56" r="56" t="56" b="56" borderId="0" fillId="0" vertical="0"/>
        <pm:footer xmlns:pm="smNativeData" id="1580793637" l="56" r="56" t="56" b="56" borderId="0" fillId="0" vertical="2"/>
      </ext>
    </extLst>
  </headerFooter>
  <legacyDrawing r:id="rId2"/>
  <extLst>
    <ext uri="smNativeData">
      <pm:sheetPrefs xmlns:pm="smNativeData" day="1580793637" outlineProtect="1" showHorizontalRuler="1" showVerticalRuler="1" showAltShade="0">
        <pm:shade id="0" type="0" fgLvl="100" fgClr="000000" bgLvl="100" bgClr="FFFFFF"/>
        <pm:shade id="1" type="0" fgLvl="100" fgClr="000000" bgLvl="100" bgClr="FFFFFF"/>
      </pm:sheetPrefs>
    </ext>
  </extLst>
</worksheet>
</file>

<file path=xl/worksheets/sheet12.xml><?xml version="1.0" encoding="utf-8"?>
<worksheet xmlns="http://schemas.openxmlformats.org/spreadsheetml/2006/main" xmlns:r="http://schemas.openxmlformats.org/officeDocument/2006/relationships">
  <dimension ref="A1:AW19"/>
  <sheetViews>
    <sheetView showGridLines="0" view="normal" zoomScale="90" workbookViewId="0">
      <pane xSplit="1" ySplit="2" topLeftCell="B3" activePane="bottomRight" state="frozen"/>
      <selection pane="bottomRight" activeCell="AM8" sqref="AM8"/>
    </sheetView>
  </sheetViews>
  <sheetFormatPr baseColWidth="6" defaultColWidth="7.267857" defaultRowHeight="15.40"/>
  <cols>
    <col min="1" max="1" width="23.812500" customWidth="1" style="38"/>
    <col min="2" max="3" width="7.723214" customWidth="1" style="38"/>
    <col min="4" max="5" width="7.178571" customWidth="1" style="38"/>
    <col min="6" max="12" width="7.723214" customWidth="1" style="38"/>
    <col min="13" max="18" width="7.455357" customWidth="1" style="38"/>
    <col min="19" max="25" width="7.723214" customWidth="1" style="38"/>
    <col min="26" max="26" width="8.178571" customWidth="1" style="38"/>
    <col min="27" max="27" width="7.723214" customWidth="1" style="38"/>
    <col min="28" max="48" width="7.267857" style="38"/>
    <col min="49" max="49" width="8.544643" customWidth="1" style="38"/>
    <col min="50" max="16384" width="7.267857" style="38"/>
  </cols>
  <sheetData>
    <row r="1" spans="1:16">
      <c r="A1" s="37">
        <f>"CSAT Responses_Mar'2019"!Q81</f>
        <v>94</v>
      </c>
      <c r="B1" s="100" t="s">
        <v>5</v>
      </c>
      <c r="C1" s="100"/>
      <c r="D1" s="100"/>
      <c r="E1" s="100"/>
      <c r="F1" s="100"/>
      <c r="G1" s="100"/>
      <c r="H1" s="100"/>
      <c r="I1" s="100"/>
      <c r="J1" s="100"/>
      <c r="K1" s="100"/>
      <c r="L1" s="100"/>
      <c r="M1" s="100"/>
      <c r="N1" s="100"/>
      <c r="O1" s="100"/>
      <c r="P1" s="100"/>
    </row>
    <row r="2" spans="1:49">
      <c r="A2" s="59" t="s">
        <v>1001</v>
      </c>
      <c r="B2" s="58" t="n">
        <v>43591</v>
      </c>
      <c r="C2" s="58" t="n">
        <v>43592</v>
      </c>
      <c r="D2" s="58" t="n">
        <v>43593</v>
      </c>
      <c r="E2" s="58" t="n">
        <v>43594</v>
      </c>
      <c r="F2" s="58" t="n">
        <v>43595</v>
      </c>
      <c r="G2" s="58" t="n">
        <v>43596</v>
      </c>
      <c r="H2" s="58" t="n">
        <v>43597</v>
      </c>
      <c r="I2" s="58" t="n">
        <v>43598</v>
      </c>
      <c r="J2" s="58" t="n">
        <v>43599</v>
      </c>
      <c r="K2" s="58" t="n">
        <v>43600</v>
      </c>
      <c r="L2" s="58" t="n">
        <v>43601</v>
      </c>
      <c r="M2" s="58" t="n">
        <v>43602</v>
      </c>
      <c r="N2" s="58" t="n">
        <v>43603</v>
      </c>
      <c r="O2" s="58" t="n">
        <v>43604</v>
      </c>
      <c r="P2" s="58" t="n">
        <v>43605</v>
      </c>
      <c r="Q2" s="58" t="n">
        <v>43606</v>
      </c>
      <c r="R2" s="58" t="n">
        <v>43607</v>
      </c>
      <c r="S2" s="58" t="n">
        <v>43608</v>
      </c>
      <c r="T2" s="58" t="n">
        <v>43609</v>
      </c>
      <c r="U2" s="58" t="n">
        <v>43610</v>
      </c>
      <c r="V2" s="58" t="n">
        <v>43611</v>
      </c>
      <c r="W2" s="58" t="n">
        <v>43612</v>
      </c>
      <c r="X2" s="58" t="n">
        <v>43613</v>
      </c>
      <c r="Y2" s="58" t="n">
        <v>43614</v>
      </c>
      <c r="Z2" s="58" t="n">
        <v>43615</v>
      </c>
      <c r="AA2" s="58" t="n">
        <v>43616</v>
      </c>
      <c r="AB2" s="58" t="n">
        <v>43617</v>
      </c>
      <c r="AC2" s="58" t="n">
        <v>43618</v>
      </c>
      <c r="AD2" s="58" t="n">
        <v>43619</v>
      </c>
      <c r="AE2" s="58" t="n">
        <v>43620</v>
      </c>
      <c r="AF2" s="58" t="n">
        <v>43621</v>
      </c>
      <c r="AG2" s="58" t="n">
        <v>43622</v>
      </c>
      <c r="AH2" s="58" t="n">
        <v>43623</v>
      </c>
      <c r="AI2" s="58" t="n">
        <v>43624</v>
      </c>
      <c r="AJ2" s="58" t="n">
        <v>43625</v>
      </c>
      <c r="AK2" s="58" t="n">
        <v>43626</v>
      </c>
      <c r="AL2" s="58" t="n">
        <v>43627</v>
      </c>
      <c r="AM2" s="58" t="n">
        <v>43636</v>
      </c>
      <c r="AN2" s="58"/>
      <c r="AO2" s="58"/>
      <c r="AP2" s="58"/>
      <c r="AQ2" s="58"/>
      <c r="AR2" s="58"/>
      <c r="AS2" s="58"/>
      <c r="AT2" s="58"/>
      <c r="AU2" s="58"/>
      <c r="AV2" s="58"/>
      <c r="AW2" s="58"/>
    </row>
    <row r="3" spans="1:49">
      <c r="A3" s="60" t="s">
        <v>1002</v>
      </c>
      <c r="B3" s="56">
        <f>IF(B4="","",SUM($A$4:B4)/$A$1)</f>
        <v>0.0212765957446809972</v>
      </c>
      <c r="C3" s="56">
        <f>IF(C4="","",SUM($A$4:C4)/$A$1)</f>
        <v>0.0319148936170210007</v>
      </c>
      <c r="D3" s="56">
        <f>IF(D4="","",SUM($A$4:D4)/$A$1)</f>
        <v>0.0319148936170210007</v>
      </c>
      <c r="E3" s="56">
        <f>IF(E4="","",SUM($A$4:E4)/$A$1)</f>
        <v>0.0425531914893619945</v>
      </c>
      <c r="F3" s="56">
        <f>IF(F4="","",SUM($A$4:F4)/$A$1)</f>
        <v>0.0531914893617020024</v>
      </c>
      <c r="G3" s="56">
        <f>IF(G4="","",SUM($A$4:G4)/$A$1)</f>
        <v>0.0531914893617020024</v>
      </c>
      <c r="H3" s="56">
        <f>IF(H4="","",SUM($A$4:H4)/$A$1)</f>
        <v>0.0531914893617020024</v>
      </c>
      <c r="I3" s="56">
        <f>IF(I4="","",SUM($A$4:I4)/$A$1)</f>
        <v>0.0638297872340429961</v>
      </c>
      <c r="J3" s="56">
        <f>IF(J4="","",SUM($A$4:J4)/$A$1)</f>
        <v>0.074468085106383004</v>
      </c>
      <c r="K3" s="56">
        <f>IF(K4="","",SUM($A$4:K4)/$A$1)</f>
        <v>0.0851063829787229942</v>
      </c>
      <c r="L3" s="56">
        <f>IF(L4="","",SUM($A$4:L4)/$A$1)</f>
        <v>0.0957446808510639968</v>
      </c>
      <c r="M3" s="56">
        <f>IF(M4="","",SUM($A$4:M4)/$A$1)</f>
        <v>0.117021276595744994</v>
      </c>
      <c r="N3" s="56">
        <f>IF(N4="","",SUM($A$4:N4)/$A$1)</f>
        <v>0.148936170212766017</v>
      </c>
      <c r="O3" s="56">
        <f>IF(O4="","",SUM($A$4:O4)/$A$1)</f>
        <v>0.148936170212766017</v>
      </c>
      <c r="P3" s="56">
        <f>IF(P4="","",SUM($A$4:P4)/$A$1)</f>
        <v>0.17021276595744701</v>
      </c>
      <c r="Q3" s="56">
        <f>IF(Q4="","",SUM($A$4:Q4)/$A$1)</f>
        <v>0.191489361702127994</v>
      </c>
      <c r="R3" s="56">
        <f>IF(R4="","",SUM($A$4:R4)/$A$1)</f>
        <v>0.244680851063829996</v>
      </c>
      <c r="S3" s="56">
        <f>IF(S4="","",SUM($A$4:S4)/$A$1)</f>
        <v>0.276595744680851041</v>
      </c>
      <c r="T3" s="56">
        <f>IF(T4="","",SUM($A$4:T4)/$A$1)</f>
        <v>0.308510638297871997</v>
      </c>
      <c r="U3" s="56">
        <f>IF(U4="","",SUM($A$4:U4)/$A$1)</f>
        <v>0.308510638297871997</v>
      </c>
      <c r="V3" s="56">
        <f>IF(V4="","",SUM($A$4:V4)/$A$1)</f>
        <v>0.308510638297871997</v>
      </c>
      <c r="W3" s="56">
        <f>IF(W4="","",SUM($A$4:W4)/$A$1)</f>
        <v>0.32978723404255299</v>
      </c>
      <c r="X3" s="56">
        <f>IF(X4="","",SUM($A$4:X4)/$A$1)</f>
        <v>0.393617021276595977</v>
      </c>
      <c r="Y3" s="56">
        <f>IF(Y4="","",SUM($A$4:Y4)/$A$1)</f>
        <v>0.5</v>
      </c>
      <c r="Z3" s="56">
        <f>IF(Z4="","",SUM($A$4:Z4)/$A$1)</f>
        <v>0.553191489361702082</v>
      </c>
      <c r="AA3" s="56">
        <f>IF(AA4="","",SUM($A$4:AA4)/$A$1)</f>
        <v>0.585106382978723971</v>
      </c>
      <c r="AB3" s="56">
        <f>IF(AB4="","",SUM($A$4:AB4)/$A$1)</f>
        <v>0.595744680851064068</v>
      </c>
      <c r="AC3" s="56">
        <f>IF(AC4="","",SUM($A$4:AC4)/$A$1)</f>
        <v>0.595744680851064068</v>
      </c>
      <c r="AD3" s="56">
        <f>IF(AD4="","",SUM($A$4:AD4)/$A$1)</f>
        <v>0.606382978723403987</v>
      </c>
      <c r="AE3" s="56">
        <f>IF(AE4="","",SUM($A$4:AE4)/$A$1)</f>
        <v>0.638297872340426053</v>
      </c>
      <c r="AF3" s="56">
        <f>IF(AF4="","",SUM($A$4:AF4)/$A$1)</f>
        <v>0.65957446808510598</v>
      </c>
      <c r="AG3" s="56">
        <f>IF(AG4="","",SUM($A$4:AG4)/$A$1)</f>
        <v>0.670212765957447054</v>
      </c>
      <c r="AH3" s="56">
        <f>IF(AH4="","",SUM($A$4:AH4)/$A$1)</f>
        <v>0.680851063829786973</v>
      </c>
      <c r="AI3" s="56">
        <f>IF(AI4="","",SUM($A$4:AI4)/$A$1)</f>
        <v>0.755319148936170048</v>
      </c>
      <c r="AJ3" s="56">
        <f>IF(AJ4="","",SUM($A$4:AJ4)/$A$1)</f>
        <v>0.755319148936170048</v>
      </c>
      <c r="AK3" s="56">
        <f>IF(AK4="","",SUM($A$4:AK4)/$A$1)</f>
        <v>0.776595744680851041</v>
      </c>
      <c r="AL3" s="56">
        <f>IF(AL4="","",SUM($A$4:AL4)/$A$1)</f>
        <v>0.787234042553191937</v>
      </c>
      <c r="AM3" s="56">
        <f>IF(AM4="","",SUM($A$4:AM4)/$A$1)</f>
        <v>0.797872340425532034</v>
      </c>
      <c r="AN3" s="56"/>
      <c r="AO3" s="56"/>
      <c r="AP3" s="56"/>
      <c r="AQ3" s="56"/>
      <c r="AR3" s="56"/>
      <c r="AS3" s="56"/>
      <c r="AT3" s="56"/>
      <c r="AU3" s="56"/>
      <c r="AV3" s="56"/>
      <c r="AW3" s="56"/>
    </row>
    <row r="4" spans="1:49">
      <c r="A4" s="39" t="s">
        <v>1003</v>
      </c>
      <c r="B4" s="57" t="n">
        <v>2</v>
      </c>
      <c r="C4" s="57" t="n">
        <v>1</v>
      </c>
      <c r="D4" s="57">
        <f>C40+0</f>
        <v>0</v>
      </c>
      <c r="E4" s="57" t="n">
        <v>1</v>
      </c>
      <c r="F4" s="57" t="n">
        <v>1</v>
      </c>
      <c r="G4" s="57" t="n">
        <v>0</v>
      </c>
      <c r="H4" s="57" t="n">
        <v>0</v>
      </c>
      <c r="I4" s="57" t="n">
        <v>1</v>
      </c>
      <c r="J4" s="57" t="n">
        <v>1</v>
      </c>
      <c r="K4" s="57" t="n">
        <v>1</v>
      </c>
      <c r="L4" s="57" t="n">
        <v>1</v>
      </c>
      <c r="M4" s="57" t="n">
        <v>2</v>
      </c>
      <c r="N4" s="57" t="n">
        <v>3</v>
      </c>
      <c r="O4" s="57" t="n">
        <v>0</v>
      </c>
      <c r="P4" s="57" t="n">
        <v>2</v>
      </c>
      <c r="Q4" s="57" t="n">
        <v>2</v>
      </c>
      <c r="R4" s="57" t="n">
        <v>5</v>
      </c>
      <c r="S4" s="57" t="n">
        <v>3</v>
      </c>
      <c r="T4" s="57" t="n">
        <v>3</v>
      </c>
      <c r="U4" s="57" t="n">
        <v>0</v>
      </c>
      <c r="V4" s="57" t="n">
        <v>0</v>
      </c>
      <c r="W4" s="57" t="n">
        <v>2</v>
      </c>
      <c r="X4" s="57" t="n">
        <v>6</v>
      </c>
      <c r="Y4" s="57" t="n">
        <v>10</v>
      </c>
      <c r="Z4" s="57" t="n">
        <v>5</v>
      </c>
      <c r="AA4" s="57" t="n">
        <v>3</v>
      </c>
      <c r="AB4" s="57" t="n">
        <v>1</v>
      </c>
      <c r="AC4" s="57" t="n">
        <v>0</v>
      </c>
      <c r="AD4" s="57" t="n">
        <v>1</v>
      </c>
      <c r="AE4" s="57" t="n">
        <v>3</v>
      </c>
      <c r="AF4" s="57" t="n">
        <v>2</v>
      </c>
      <c r="AG4" s="57" t="n">
        <v>1</v>
      </c>
      <c r="AH4" s="57" t="n">
        <v>1</v>
      </c>
      <c r="AI4" s="57" t="n">
        <v>7</v>
      </c>
      <c r="AJ4" s="57" t="n">
        <v>0</v>
      </c>
      <c r="AK4" s="57" t="n">
        <v>2</v>
      </c>
      <c r="AL4" s="57" t="n">
        <v>1</v>
      </c>
      <c r="AM4" s="57" t="n">
        <v>1</v>
      </c>
      <c r="AN4" s="57"/>
      <c r="AO4" s="57"/>
      <c r="AP4" s="57"/>
      <c r="AQ4" s="57"/>
      <c r="AR4" s="57"/>
      <c r="AS4" s="57"/>
      <c r="AT4" s="57"/>
      <c r="AU4" s="57"/>
      <c r="AV4" s="57"/>
      <c r="AW4" s="57"/>
    </row>
    <row r="5" spans="2:11">
      <c r="B5" s="40" t="n">
        <v>72</v>
      </c>
      <c r="C5" s="40"/>
      <c r="D5" s="40">
        <f>5/88</f>
        <v>0.0568181818181820031</v>
      </c>
      <c r="E5" s="40" t="n">
        <v>72</v>
      </c>
      <c r="F5" s="40" t="n">
        <v>72</v>
      </c>
      <c r="G5" s="40" t="n">
        <v>72</v>
      </c>
      <c r="H5" s="40" t="n">
        <v>75</v>
      </c>
      <c r="I5" s="40" t="n">
        <v>75</v>
      </c>
      <c r="J5" s="40" t="n">
        <v>75</v>
      </c>
      <c r="K5" s="40" t="n">
        <v>75</v>
      </c>
    </row>
    <row r="6" spans="16:16">
      <c r="P6" s="41"/>
    </row>
    <row r="7" spans="1:49">
      <c r="A7" s="59" t="s">
        <v>1004</v>
      </c>
      <c r="B7" s="58" t="n">
        <v>43591</v>
      </c>
      <c r="C7" s="58" t="n">
        <v>43592</v>
      </c>
      <c r="D7" s="58" t="n">
        <v>43593</v>
      </c>
      <c r="E7" s="58" t="n">
        <v>43594</v>
      </c>
      <c r="F7" s="58" t="n">
        <v>43595</v>
      </c>
      <c r="G7" s="58" t="n">
        <v>43596</v>
      </c>
      <c r="H7" s="58" t="n">
        <v>43597</v>
      </c>
      <c r="I7" s="58" t="n">
        <v>43598</v>
      </c>
      <c r="J7" s="58" t="n">
        <v>43599</v>
      </c>
      <c r="K7" s="58" t="n">
        <v>43600</v>
      </c>
      <c r="L7" s="58" t="n">
        <v>43601</v>
      </c>
      <c r="M7" s="58" t="n">
        <v>43602</v>
      </c>
      <c r="N7" s="58" t="n">
        <v>43603</v>
      </c>
      <c r="O7" s="58" t="n">
        <v>43604</v>
      </c>
      <c r="P7" s="58" t="n">
        <v>43605</v>
      </c>
      <c r="Q7" s="58" t="n">
        <v>43606</v>
      </c>
      <c r="R7" s="58" t="n">
        <v>43607</v>
      </c>
      <c r="S7" s="58" t="n">
        <v>43608</v>
      </c>
      <c r="T7" s="58" t="n">
        <v>43609</v>
      </c>
      <c r="U7" s="58" t="n">
        <v>43610</v>
      </c>
      <c r="V7" s="58" t="n">
        <v>43611</v>
      </c>
      <c r="W7" s="58" t="n">
        <v>43612</v>
      </c>
      <c r="X7" s="58" t="n">
        <v>43613</v>
      </c>
      <c r="Y7" s="58" t="n">
        <v>43614</v>
      </c>
      <c r="Z7" s="58" t="n">
        <v>43615</v>
      </c>
      <c r="AA7" s="58" t="n">
        <v>43616</v>
      </c>
      <c r="AB7" s="58" t="n">
        <v>43617</v>
      </c>
      <c r="AC7" s="58" t="n">
        <v>43618</v>
      </c>
      <c r="AD7" s="58" t="n">
        <v>43619</v>
      </c>
      <c r="AE7" s="58" t="n">
        <v>43620</v>
      </c>
      <c r="AF7" s="58" t="n">
        <v>43621</v>
      </c>
      <c r="AG7" s="58" t="n">
        <v>43622</v>
      </c>
      <c r="AH7" s="58" t="n">
        <v>43623</v>
      </c>
      <c r="AI7" s="58" t="n">
        <v>43624</v>
      </c>
      <c r="AJ7" s="58" t="n">
        <v>43625</v>
      </c>
      <c r="AK7" s="58" t="n">
        <v>43626</v>
      </c>
      <c r="AL7" s="58" t="n">
        <v>43627</v>
      </c>
      <c r="AM7" s="58" t="n">
        <v>43636</v>
      </c>
      <c r="AN7" s="58"/>
      <c r="AO7" s="58"/>
      <c r="AP7" s="58"/>
      <c r="AQ7" s="58"/>
      <c r="AR7" s="58"/>
      <c r="AS7" s="58"/>
      <c r="AT7" s="58"/>
      <c r="AU7" s="58"/>
      <c r="AV7" s="58"/>
      <c r="AW7" s="58"/>
    </row>
    <row r="8" spans="1:49">
      <c r="A8" s="60" t="s">
        <v>1005</v>
      </c>
      <c r="B8" s="56" t="n">
        <v>1</v>
      </c>
      <c r="C8" s="56" t="n">
        <v>1</v>
      </c>
      <c r="D8" s="56" t="n">
        <v>1</v>
      </c>
      <c r="E8" s="56" t="n">
        <v>1</v>
      </c>
      <c r="F8" s="56" t="n">
        <v>1</v>
      </c>
      <c r="G8" s="56" t="n">
        <v>1</v>
      </c>
      <c r="H8" s="56" t="n">
        <v>1</v>
      </c>
      <c r="I8" s="56" t="n">
        <v>1</v>
      </c>
      <c r="J8" s="56" t="n">
        <v>1</v>
      </c>
      <c r="K8" s="56" t="n">
        <v>1</v>
      </c>
      <c r="L8" s="56" t="n">
        <v>1</v>
      </c>
      <c r="M8" s="56" t="n">
        <v>0.909100000000000108</v>
      </c>
      <c r="N8" s="56" t="n">
        <v>0.928599999999999959</v>
      </c>
      <c r="O8" s="56" t="n">
        <v>0.928599999999999959</v>
      </c>
      <c r="P8" s="56" t="n">
        <v>0.9375</v>
      </c>
      <c r="Q8" s="56" t="n">
        <v>0.888888888888888928</v>
      </c>
      <c r="R8" s="56" t="n">
        <v>0.913043478260869534</v>
      </c>
      <c r="S8" s="97" t="n">
        <v>0.961538461538461497</v>
      </c>
      <c r="T8" s="97" t="n">
        <v>0.965500000000000114</v>
      </c>
      <c r="U8" s="97" t="n">
        <v>0.965500000000000114</v>
      </c>
      <c r="V8" s="97" t="n">
        <v>0.965500000000000114</v>
      </c>
      <c r="W8" s="97" t="n">
        <v>0.935483870967741815</v>
      </c>
      <c r="X8" s="97" t="n">
        <v>0.945945945945945965</v>
      </c>
      <c r="Y8" s="97" t="n">
        <v>0.918400000000000105</v>
      </c>
      <c r="Z8" s="97" t="n">
        <v>0.98076923076923066</v>
      </c>
      <c r="AA8" s="97" t="n">
        <v>0.981818181818181834</v>
      </c>
      <c r="AB8" s="97" t="n">
        <v>0.982142857142857295</v>
      </c>
      <c r="AC8" s="97" t="n">
        <v>0.982142857142857295</v>
      </c>
      <c r="AD8" s="97" t="n">
        <v>0.98245614035087705</v>
      </c>
      <c r="AE8" s="97" t="n">
        <v>0.96610169491525415</v>
      </c>
      <c r="AF8" s="97" t="n">
        <v>0.967213114754098413</v>
      </c>
      <c r="AG8" s="56" t="n">
        <v>0.967199999999999882</v>
      </c>
      <c r="AH8" s="97" t="n">
        <v>0.968253968253968189</v>
      </c>
      <c r="AI8" s="97" t="n">
        <v>0.971799999999999997</v>
      </c>
      <c r="AJ8" s="97" t="n">
        <v>0.971799999999999997</v>
      </c>
      <c r="AK8" s="97" t="n">
        <v>0.972602739726027465</v>
      </c>
      <c r="AL8" s="97" t="n">
        <v>0.972972972972972983</v>
      </c>
      <c r="AM8" s="97" t="n">
        <v>0.973333333333333073</v>
      </c>
      <c r="AN8" s="56"/>
      <c r="AO8" s="56"/>
      <c r="AP8" s="56"/>
      <c r="AQ8" s="56"/>
      <c r="AR8" s="56"/>
      <c r="AS8" s="56"/>
      <c r="AT8" s="56"/>
      <c r="AU8" s="56"/>
      <c r="AV8" s="56"/>
      <c r="AW8" s="56"/>
    </row>
    <row r="9" spans="1:49">
      <c r="A9" s="60" t="s">
        <v>1006</v>
      </c>
      <c r="B9" s="56" t="n">
        <v>1</v>
      </c>
      <c r="C9" s="56" t="n">
        <v>1</v>
      </c>
      <c r="D9" s="56" t="n">
        <v>1</v>
      </c>
      <c r="E9" s="56" t="n">
        <v>1</v>
      </c>
      <c r="F9" s="56" t="n">
        <v>1</v>
      </c>
      <c r="G9" s="56" t="n">
        <v>1</v>
      </c>
      <c r="H9" s="56" t="n">
        <v>1</v>
      </c>
      <c r="I9" s="56" t="n">
        <v>1</v>
      </c>
      <c r="J9" s="56" t="n">
        <v>1</v>
      </c>
      <c r="K9" s="56" t="n">
        <v>1</v>
      </c>
      <c r="L9" s="56" t="n">
        <v>1</v>
      </c>
      <c r="M9" s="56" t="n">
        <v>0.8</v>
      </c>
      <c r="N9" s="56" t="n">
        <v>0.846199999999999797</v>
      </c>
      <c r="O9" s="56" t="n">
        <v>0.846199999999999797</v>
      </c>
      <c r="P9" s="56" t="n">
        <v>0.866699999999999982</v>
      </c>
      <c r="Q9" s="56" t="n">
        <v>0.875</v>
      </c>
      <c r="R9" s="56" t="n">
        <v>0.85</v>
      </c>
      <c r="S9" s="97" t="n">
        <v>0.75</v>
      </c>
      <c r="T9" s="97" t="n">
        <v>0.769200000000000017</v>
      </c>
      <c r="U9" s="97" t="n">
        <v>0.769200000000000017</v>
      </c>
      <c r="V9" s="97" t="n">
        <v>0.769200000000000017</v>
      </c>
      <c r="W9" s="97" t="n">
        <v>0.777777777777777857</v>
      </c>
      <c r="X9" s="97" t="n">
        <v>0.741935483870967616</v>
      </c>
      <c r="Y9" s="97" t="n">
        <v>0.789499999999999957</v>
      </c>
      <c r="Z9" s="97" t="n">
        <v>0.8</v>
      </c>
      <c r="AA9" s="97" t="n">
        <v>0.80952380952380949</v>
      </c>
      <c r="AB9" s="97" t="n">
        <v>0.81395348837209287</v>
      </c>
      <c r="AC9" s="97" t="n">
        <v>0.81395348837209287</v>
      </c>
      <c r="AD9" s="97" t="n">
        <v>0.818181818181818166</v>
      </c>
      <c r="AE9" s="97" t="n">
        <v>0.8</v>
      </c>
      <c r="AF9" s="97" t="n">
        <v>0.791666666666666519</v>
      </c>
      <c r="AG9" s="97" t="n">
        <v>0.791666666666666519</v>
      </c>
      <c r="AH9" s="97" t="n">
        <v>0.8</v>
      </c>
      <c r="AI9" s="97" t="n">
        <v>0.78180000000000005</v>
      </c>
      <c r="AJ9" s="97" t="n">
        <v>0.78180000000000005</v>
      </c>
      <c r="AK9" s="97" t="n">
        <v>0.8</v>
      </c>
      <c r="AL9" s="97" t="n">
        <v>0.803571428571428648</v>
      </c>
      <c r="AM9" s="97" t="n">
        <v>0.807017543859648967</v>
      </c>
      <c r="AN9" s="56"/>
      <c r="AO9" s="56"/>
      <c r="AP9" s="56"/>
      <c r="AQ9" s="56"/>
      <c r="AR9" s="56"/>
      <c r="AS9" s="56"/>
      <c r="AT9" s="56"/>
      <c r="AU9" s="56"/>
      <c r="AV9" s="56"/>
      <c r="AW9" s="56"/>
    </row>
    <row r="10" spans="1:49">
      <c r="A10" s="60" t="s">
        <v>1007</v>
      </c>
      <c r="B10" s="56" t="n">
        <v>1</v>
      </c>
      <c r="C10" s="56" t="n">
        <v>1</v>
      </c>
      <c r="D10" s="56" t="n">
        <v>1</v>
      </c>
      <c r="E10" s="56" t="n">
        <v>1</v>
      </c>
      <c r="F10" s="56" t="n">
        <v>1</v>
      </c>
      <c r="G10" s="56" t="n">
        <v>1</v>
      </c>
      <c r="H10" s="56" t="n">
        <v>1</v>
      </c>
      <c r="I10" s="56" t="n">
        <v>1</v>
      </c>
      <c r="J10" s="56" t="n">
        <v>1</v>
      </c>
      <c r="K10" s="56" t="n">
        <v>1</v>
      </c>
      <c r="L10" s="56" t="n">
        <v>1</v>
      </c>
      <c r="M10" s="56" t="n">
        <v>0.882399999999999807</v>
      </c>
      <c r="N10" s="56" t="n">
        <v>0.906300000000000061</v>
      </c>
      <c r="O10" s="56" t="n">
        <v>0.906300000000000061</v>
      </c>
      <c r="P10" s="56" t="n">
        <v>0.915499999999999936</v>
      </c>
      <c r="Q10" s="56" t="n">
        <v>0.922077922077921919</v>
      </c>
      <c r="R10" s="56" t="n">
        <v>0.940600000000000236</v>
      </c>
      <c r="S10" s="97" t="n">
        <v>0.948497854077253066</v>
      </c>
      <c r="T10" s="97" t="n">
        <v>0.953999999999999915</v>
      </c>
      <c r="U10" s="97" t="n">
        <v>0.953999999999999915</v>
      </c>
      <c r="V10" s="97" t="n">
        <v>0.953999999999999915</v>
      </c>
      <c r="W10" s="97" t="n">
        <v>0.941391941391941245</v>
      </c>
      <c r="X10" s="97" t="n">
        <v>0.951661631419939624</v>
      </c>
      <c r="Y10" s="97" t="n">
        <v>0.953999999999999915</v>
      </c>
      <c r="Z10" s="97" t="n">
        <v>0.973856209150326713</v>
      </c>
      <c r="AA10" s="97" t="n">
        <v>0.975757575757575779</v>
      </c>
      <c r="AB10" s="97" t="n">
        <v>0.97665369649805438</v>
      </c>
      <c r="AC10" s="97" t="n">
        <v>0.97665369649805438</v>
      </c>
      <c r="AD10" s="97" t="n">
        <v>0.977695167286245237</v>
      </c>
      <c r="AE10" s="97" t="n">
        <v>0.957295373665480298</v>
      </c>
      <c r="AF10" s="97" t="n">
        <v>0.958477508650519106</v>
      </c>
      <c r="AG10" s="97" t="n">
        <v>0.958477508650519106</v>
      </c>
      <c r="AH10" s="97" t="n">
        <v>0.960132890365448333</v>
      </c>
      <c r="AI10" s="97" t="n">
        <v>0.965600000000000058</v>
      </c>
      <c r="AJ10" s="97" t="n">
        <v>0.965600000000000058</v>
      </c>
      <c r="AK10" s="97" t="n">
        <v>0.966197183098591772</v>
      </c>
      <c r="AL10" s="97" t="n">
        <v>0.966386554621848681</v>
      </c>
      <c r="AM10" s="97" t="n">
        <v>0.966942148760330511</v>
      </c>
      <c r="AN10" s="56"/>
      <c r="AO10" s="56"/>
      <c r="AP10" s="56"/>
      <c r="AQ10" s="56"/>
      <c r="AR10" s="56"/>
      <c r="AS10" s="56"/>
      <c r="AT10" s="56"/>
      <c r="AU10" s="56"/>
      <c r="AV10" s="56"/>
      <c r="AW10" s="56"/>
    </row>
    <row r="19" spans="2:4">
      <c r="B19" s="54"/>
      <c r="C19" s="54"/>
      <c r="D19" s="55"/>
    </row>
  </sheetData>
  <mergeCells count="1">
    <mergeCell ref="B1:F1"/>
  </mergeCells>
  <printOptions>
    <extLst>
      <ext uri="smNativeData">
        <pm:pageFlags xmlns:pm="smNativeData" id="158079363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580793637" l="56" r="56" t="56" b="56" borderId="0" fillId="0" vertical="0"/>
        <pm:footer xmlns:pm="smNativeData" id="1580793637" l="56" r="56" t="56" b="56" borderId="0" fillId="0" vertical="2"/>
      </ext>
    </extLst>
  </headerFooter>
  <extLst>
    <ext uri="smNativeData">
      <pm:sheetPrefs xmlns:pm="smNativeData" day="158079363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Lakshmeesha Gundurao</dc:creator>
  <cp:keywords/>
  <dc:description/>
  <cp:lastModifiedBy>samanth</cp:lastModifiedBy>
  <cp:revision>0</cp:revision>
  <dcterms:created xsi:type="dcterms:W3CDTF">2016-08-30T08:20:01Z</dcterms:created>
  <dcterms:modified xsi:type="dcterms:W3CDTF">2020-02-04T05:20:37Z</dcterms:modified>
</cp:coreProperties>
</file>