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20490" windowHeight="7455" activeTab="5"/>
  </bookViews>
  <sheets>
    <sheet name="MP (3)" sheetId="13" r:id="rId1"/>
    <sheet name="MP (2)" sheetId="11" r:id="rId2"/>
    <sheet name="MP" sheetId="4" r:id="rId3"/>
    <sheet name="IP" sheetId="5" r:id="rId4"/>
    <sheet name="Accuracy" sheetId="6" r:id="rId5"/>
    <sheet name="Linearity" sheetId="8" r:id="rId6"/>
    <sheet name="Robustness" sheetId="9" r:id="rId7"/>
    <sheet name="Sheet1 (2)" sheetId="12" r:id="rId8"/>
    <sheet name="Sheet1" sheetId="10" r:id="rId9"/>
  </sheets>
  <definedNames>
    <definedName name="_xlnm.Print_Area" localSheetId="2">MP!$S$3:$W$82</definedName>
    <definedName name="_xlnm.Print_Area" localSheetId="1">'MP (2)'!$S$3:$W$82</definedName>
    <definedName name="_xlnm.Print_Area" localSheetId="0">'MP (3)'!$S$3:$W$82</definedName>
    <definedName name="round" localSheetId="1">'MP (2)'!$F$30</definedName>
    <definedName name="round" localSheetId="0">'MP (3)'!$F$30</definedName>
    <definedName name="round">MP!$F$30</definedName>
  </definedNames>
  <calcPr calcId="152511"/>
</workbook>
</file>

<file path=xl/calcChain.xml><?xml version="1.0" encoding="utf-8"?>
<calcChain xmlns="http://schemas.openxmlformats.org/spreadsheetml/2006/main">
  <c r="C18" i="8" l="1"/>
  <c r="C19" i="8"/>
  <c r="G26" i="13"/>
  <c r="L12" i="13"/>
  <c r="Q147" i="13"/>
  <c r="P147" i="13"/>
  <c r="O147" i="13"/>
  <c r="N147" i="13"/>
  <c r="M147" i="13"/>
  <c r="L147" i="13"/>
  <c r="H147" i="13"/>
  <c r="G147" i="13"/>
  <c r="F147" i="13"/>
  <c r="E147" i="13"/>
  <c r="D147" i="13"/>
  <c r="C147" i="13"/>
  <c r="Q146" i="13"/>
  <c r="P146" i="13"/>
  <c r="O146" i="13"/>
  <c r="O157" i="13" s="1"/>
  <c r="N146" i="13"/>
  <c r="M146" i="13"/>
  <c r="L146" i="13"/>
  <c r="H146" i="13"/>
  <c r="G146" i="13"/>
  <c r="F146" i="13"/>
  <c r="F157" i="13" s="1"/>
  <c r="E146" i="13"/>
  <c r="D146" i="13"/>
  <c r="C146" i="13"/>
  <c r="Q115" i="13"/>
  <c r="P115" i="13"/>
  <c r="O115" i="13"/>
  <c r="N115" i="13"/>
  <c r="M115" i="13"/>
  <c r="L115" i="13"/>
  <c r="H115" i="13"/>
  <c r="G115" i="13"/>
  <c r="F115" i="13"/>
  <c r="E115" i="13"/>
  <c r="D115" i="13"/>
  <c r="C115" i="13"/>
  <c r="Q114" i="13"/>
  <c r="P114" i="13"/>
  <c r="O114" i="13"/>
  <c r="O125" i="13" s="1"/>
  <c r="N114" i="13"/>
  <c r="M114" i="13"/>
  <c r="L114" i="13"/>
  <c r="H114" i="13"/>
  <c r="G114" i="13"/>
  <c r="F114" i="13"/>
  <c r="F125" i="13" s="1"/>
  <c r="E114" i="13"/>
  <c r="D114" i="13"/>
  <c r="C114" i="13"/>
  <c r="Q81" i="13"/>
  <c r="P81" i="13"/>
  <c r="O81" i="13"/>
  <c r="N81" i="13"/>
  <c r="M81" i="13"/>
  <c r="L81" i="13"/>
  <c r="H81" i="13"/>
  <c r="G81" i="13"/>
  <c r="F81" i="13"/>
  <c r="E81" i="13"/>
  <c r="D81" i="13"/>
  <c r="C81" i="13"/>
  <c r="Q80" i="13"/>
  <c r="P80" i="13"/>
  <c r="O80" i="13"/>
  <c r="O91" i="13" s="1"/>
  <c r="N80" i="13"/>
  <c r="M80" i="13"/>
  <c r="L80" i="13"/>
  <c r="H80" i="13"/>
  <c r="G80" i="13"/>
  <c r="F80" i="13"/>
  <c r="F91" i="13" s="1"/>
  <c r="E80" i="13"/>
  <c r="D80" i="13"/>
  <c r="C80" i="13"/>
  <c r="P47" i="13"/>
  <c r="O47" i="13"/>
  <c r="N47" i="13"/>
  <c r="M47" i="13"/>
  <c r="L47" i="13"/>
  <c r="K47" i="13"/>
  <c r="H47" i="13"/>
  <c r="G47" i="13"/>
  <c r="F47" i="13"/>
  <c r="E47" i="13"/>
  <c r="D47" i="13"/>
  <c r="C47" i="13"/>
  <c r="P46" i="13"/>
  <c r="O46" i="13"/>
  <c r="N46" i="13"/>
  <c r="N57" i="13" s="1"/>
  <c r="M46" i="13"/>
  <c r="L46" i="13"/>
  <c r="K46" i="13"/>
  <c r="H46" i="13"/>
  <c r="G46" i="13"/>
  <c r="F46" i="13"/>
  <c r="F57" i="13" s="1"/>
  <c r="E46" i="13"/>
  <c r="D46" i="13"/>
  <c r="C46" i="13"/>
  <c r="V38" i="13"/>
  <c r="U38" i="13"/>
  <c r="U42" i="13" s="1"/>
  <c r="V37" i="13"/>
  <c r="U37" i="13"/>
  <c r="U22" i="13"/>
  <c r="U23" i="13" s="1"/>
  <c r="U21" i="13"/>
  <c r="U17" i="13"/>
  <c r="U18" i="13" s="1"/>
  <c r="U16" i="13"/>
  <c r="P13" i="13"/>
  <c r="O13" i="13"/>
  <c r="N13" i="13"/>
  <c r="M13" i="13"/>
  <c r="L13" i="13"/>
  <c r="K13" i="13"/>
  <c r="H13" i="13"/>
  <c r="G13" i="13"/>
  <c r="F13" i="13"/>
  <c r="E13" i="13"/>
  <c r="D13" i="13"/>
  <c r="C13" i="13"/>
  <c r="P12" i="13"/>
  <c r="O12" i="13"/>
  <c r="O14" i="13" s="1"/>
  <c r="N12" i="13"/>
  <c r="M12" i="13"/>
  <c r="M14" i="13" s="1"/>
  <c r="K12" i="13"/>
  <c r="H12" i="13"/>
  <c r="G12" i="13"/>
  <c r="F12" i="13"/>
  <c r="E12" i="13"/>
  <c r="D12" i="13"/>
  <c r="C12" i="13"/>
  <c r="W102" i="12"/>
  <c r="W103" i="12" s="1"/>
  <c r="N102" i="12"/>
  <c r="N103" i="12" s="1"/>
  <c r="F102" i="12"/>
  <c r="F103" i="12" s="1"/>
  <c r="Y83" i="12"/>
  <c r="X83" i="12"/>
  <c r="W83" i="12"/>
  <c r="V83" i="12"/>
  <c r="U83" i="12"/>
  <c r="T83" i="12"/>
  <c r="P83" i="12"/>
  <c r="O83" i="12"/>
  <c r="N83" i="12"/>
  <c r="M83" i="12"/>
  <c r="L83" i="12"/>
  <c r="K83" i="12"/>
  <c r="H83" i="12"/>
  <c r="G83" i="12"/>
  <c r="F83" i="12"/>
  <c r="E83" i="12"/>
  <c r="D83" i="12"/>
  <c r="C83" i="12"/>
  <c r="Y82" i="12"/>
  <c r="X82" i="12"/>
  <c r="W82" i="12"/>
  <c r="W93" i="12" s="1"/>
  <c r="V82" i="12"/>
  <c r="U82" i="12"/>
  <c r="T82" i="12"/>
  <c r="P82" i="12"/>
  <c r="O82" i="12"/>
  <c r="N82" i="12"/>
  <c r="N93" i="12" s="1"/>
  <c r="M82" i="12"/>
  <c r="L82" i="12"/>
  <c r="K82" i="12"/>
  <c r="H82" i="12"/>
  <c r="G82" i="12"/>
  <c r="F82" i="12"/>
  <c r="F93" i="12" s="1"/>
  <c r="E82" i="12"/>
  <c r="D82" i="12"/>
  <c r="C82" i="12"/>
  <c r="V67" i="12"/>
  <c r="V68" i="12" s="1"/>
  <c r="N67" i="12"/>
  <c r="N68" i="12" s="1"/>
  <c r="F67" i="12"/>
  <c r="F68" i="12" s="1"/>
  <c r="X48" i="12"/>
  <c r="W48" i="12"/>
  <c r="V48" i="12"/>
  <c r="U48" i="12"/>
  <c r="T48" i="12"/>
  <c r="S48" i="12"/>
  <c r="P48" i="12"/>
  <c r="O48" i="12"/>
  <c r="N48" i="12"/>
  <c r="M48" i="12"/>
  <c r="L48" i="12"/>
  <c r="K48" i="12"/>
  <c r="H48" i="12"/>
  <c r="G48" i="12"/>
  <c r="F48" i="12"/>
  <c r="E48" i="12"/>
  <c r="D48" i="12"/>
  <c r="C48" i="12"/>
  <c r="X47" i="12"/>
  <c r="W47" i="12"/>
  <c r="V47" i="12"/>
  <c r="U47" i="12"/>
  <c r="V57" i="12" s="1"/>
  <c r="T47" i="12"/>
  <c r="S47" i="12"/>
  <c r="V56" i="12" s="1"/>
  <c r="V60" i="12" s="1"/>
  <c r="W60" i="12" s="1"/>
  <c r="P47" i="12"/>
  <c r="O47" i="12"/>
  <c r="N47" i="12"/>
  <c r="M47" i="12"/>
  <c r="N57" i="12" s="1"/>
  <c r="L47" i="12"/>
  <c r="K47" i="12"/>
  <c r="N59" i="12" s="1"/>
  <c r="H47" i="12"/>
  <c r="G47" i="12"/>
  <c r="F47" i="12"/>
  <c r="E47" i="12"/>
  <c r="F57" i="12" s="1"/>
  <c r="D47" i="12"/>
  <c r="C47" i="12"/>
  <c r="F56" i="12" s="1"/>
  <c r="F60" i="12" s="1"/>
  <c r="G60" i="12" s="1"/>
  <c r="V33" i="12"/>
  <c r="V34" i="12" s="1"/>
  <c r="N33" i="12"/>
  <c r="N34" i="12" s="1"/>
  <c r="F33" i="12"/>
  <c r="F34" i="12" s="1"/>
  <c r="AF15" i="12"/>
  <c r="AF14" i="12"/>
  <c r="X14" i="12"/>
  <c r="W14" i="12"/>
  <c r="V14" i="12"/>
  <c r="U14" i="12"/>
  <c r="T14" i="12"/>
  <c r="S14" i="12"/>
  <c r="P14" i="12"/>
  <c r="O14" i="12"/>
  <c r="N14" i="12"/>
  <c r="M14" i="12"/>
  <c r="L14" i="12"/>
  <c r="K14" i="12"/>
  <c r="H14" i="12"/>
  <c r="G14" i="12"/>
  <c r="F14" i="12"/>
  <c r="E14" i="12"/>
  <c r="D14" i="12"/>
  <c r="C14" i="12"/>
  <c r="AF13" i="12"/>
  <c r="AG13" i="12" s="1"/>
  <c r="X13" i="12"/>
  <c r="W13" i="12"/>
  <c r="V13" i="12"/>
  <c r="U13" i="12"/>
  <c r="V23" i="12" s="1"/>
  <c r="T13" i="12"/>
  <c r="S13" i="12"/>
  <c r="V25" i="12" s="1"/>
  <c r="P13" i="12"/>
  <c r="O13" i="12"/>
  <c r="N13" i="12"/>
  <c r="M13" i="12"/>
  <c r="N23" i="12" s="1"/>
  <c r="L13" i="12"/>
  <c r="K13" i="12"/>
  <c r="N22" i="12" s="1"/>
  <c r="N26" i="12" s="1"/>
  <c r="O26" i="12" s="1"/>
  <c r="H13" i="12"/>
  <c r="G13" i="12"/>
  <c r="F13" i="12"/>
  <c r="E13" i="12"/>
  <c r="F23" i="12" s="1"/>
  <c r="D13" i="12"/>
  <c r="C13" i="12"/>
  <c r="F25" i="12" s="1"/>
  <c r="AF12" i="12"/>
  <c r="AF11" i="12"/>
  <c r="AF10" i="12"/>
  <c r="AF9" i="12"/>
  <c r="AF8" i="12"/>
  <c r="AF7" i="12"/>
  <c r="AG7" i="12" s="1"/>
  <c r="AG10" i="12" l="1"/>
  <c r="C15" i="12"/>
  <c r="E15" i="12"/>
  <c r="G15" i="12"/>
  <c r="K15" i="12"/>
  <c r="M15" i="12"/>
  <c r="O15" i="12"/>
  <c r="S15" i="12"/>
  <c r="U15" i="12"/>
  <c r="W15" i="12"/>
  <c r="C49" i="12"/>
  <c r="E49" i="12"/>
  <c r="G49" i="12"/>
  <c r="K49" i="12"/>
  <c r="M49" i="12"/>
  <c r="O49" i="12"/>
  <c r="S49" i="12"/>
  <c r="U49" i="12"/>
  <c r="W49" i="12"/>
  <c r="D84" i="12"/>
  <c r="F84" i="12"/>
  <c r="H84" i="12"/>
  <c r="L84" i="12"/>
  <c r="N84" i="12"/>
  <c r="P84" i="12"/>
  <c r="U84" i="12"/>
  <c r="W84" i="12"/>
  <c r="Y84" i="12"/>
  <c r="P14" i="13"/>
  <c r="V39" i="13"/>
  <c r="D48" i="13"/>
  <c r="F48" i="13"/>
  <c r="H48" i="13"/>
  <c r="L48" i="13"/>
  <c r="N48" i="13"/>
  <c r="P48" i="13"/>
  <c r="D82" i="13"/>
  <c r="F82" i="13"/>
  <c r="H82" i="13"/>
  <c r="M82" i="13"/>
  <c r="O82" i="13"/>
  <c r="Q82" i="13"/>
  <c r="D116" i="13"/>
  <c r="F116" i="13"/>
  <c r="H116" i="13"/>
  <c r="M116" i="13"/>
  <c r="O116" i="13"/>
  <c r="Q116" i="13"/>
  <c r="D148" i="13"/>
  <c r="F148" i="13"/>
  <c r="H148" i="13"/>
  <c r="M148" i="13"/>
  <c r="O148" i="13"/>
  <c r="Q148" i="13"/>
  <c r="F24" i="12"/>
  <c r="N24" i="12"/>
  <c r="V24" i="12"/>
  <c r="D15" i="12"/>
  <c r="F15" i="12"/>
  <c r="H15" i="12"/>
  <c r="L15" i="12"/>
  <c r="N15" i="12"/>
  <c r="P15" i="12"/>
  <c r="T15" i="12"/>
  <c r="V15" i="12"/>
  <c r="X15" i="12"/>
  <c r="F58" i="12"/>
  <c r="N58" i="12"/>
  <c r="V58" i="12"/>
  <c r="D49" i="12"/>
  <c r="F49" i="12"/>
  <c r="H49" i="12"/>
  <c r="L49" i="12"/>
  <c r="N49" i="12"/>
  <c r="P49" i="12"/>
  <c r="T49" i="12"/>
  <c r="V49" i="12"/>
  <c r="X49" i="12"/>
  <c r="F94" i="12"/>
  <c r="F96" i="12" s="1"/>
  <c r="G96" i="12" s="1"/>
  <c r="F92" i="12"/>
  <c r="N91" i="12"/>
  <c r="N95" i="12" s="1"/>
  <c r="O95" i="12" s="1"/>
  <c r="N92" i="12"/>
  <c r="W94" i="12"/>
  <c r="W96" i="12" s="1"/>
  <c r="X96" i="12" s="1"/>
  <c r="W92" i="12"/>
  <c r="C84" i="12"/>
  <c r="E84" i="12"/>
  <c r="G84" i="12"/>
  <c r="K84" i="12"/>
  <c r="M84" i="12"/>
  <c r="O84" i="12"/>
  <c r="T84" i="12"/>
  <c r="V84" i="12"/>
  <c r="X84" i="12"/>
  <c r="U43" i="13"/>
  <c r="F58" i="13"/>
  <c r="F60" i="13" s="1"/>
  <c r="G60" i="13" s="1"/>
  <c r="F56" i="13"/>
  <c r="N58" i="13"/>
  <c r="N56" i="13"/>
  <c r="C48" i="13"/>
  <c r="E48" i="13"/>
  <c r="G48" i="13"/>
  <c r="K48" i="13"/>
  <c r="M48" i="13"/>
  <c r="O48" i="13"/>
  <c r="F92" i="13"/>
  <c r="F94" i="13" s="1"/>
  <c r="G94" i="13" s="1"/>
  <c r="F90" i="13"/>
  <c r="O92" i="13"/>
  <c r="O90" i="13"/>
  <c r="C82" i="13"/>
  <c r="E82" i="13"/>
  <c r="G82" i="13"/>
  <c r="L82" i="13"/>
  <c r="N82" i="13"/>
  <c r="P82" i="13"/>
  <c r="F126" i="13"/>
  <c r="F128" i="13" s="1"/>
  <c r="G128" i="13" s="1"/>
  <c r="F124" i="13"/>
  <c r="O126" i="13"/>
  <c r="O124" i="13"/>
  <c r="C116" i="13"/>
  <c r="E116" i="13"/>
  <c r="G116" i="13"/>
  <c r="L116" i="13"/>
  <c r="N116" i="13"/>
  <c r="P116" i="13"/>
  <c r="F158" i="13"/>
  <c r="F160" i="13" s="1"/>
  <c r="G160" i="13" s="1"/>
  <c r="F156" i="13"/>
  <c r="O158" i="13"/>
  <c r="O156" i="13"/>
  <c r="C148" i="13"/>
  <c r="E148" i="13"/>
  <c r="G148" i="13"/>
  <c r="L148" i="13"/>
  <c r="N148" i="13"/>
  <c r="P148" i="13"/>
  <c r="N23" i="13"/>
  <c r="N14" i="13"/>
  <c r="L14" i="13"/>
  <c r="K14" i="13"/>
  <c r="H14" i="13"/>
  <c r="F22" i="13"/>
  <c r="G14" i="13"/>
  <c r="F23" i="13"/>
  <c r="F14" i="13"/>
  <c r="E14" i="13"/>
  <c r="D14" i="13"/>
  <c r="F24" i="13"/>
  <c r="C14" i="13"/>
  <c r="N60" i="13"/>
  <c r="O60" i="13" s="1"/>
  <c r="O94" i="13"/>
  <c r="P94" i="13" s="1"/>
  <c r="O128" i="13"/>
  <c r="P128" i="13" s="1"/>
  <c r="O160" i="13"/>
  <c r="P160" i="13" s="1"/>
  <c r="O162" i="13" s="1"/>
  <c r="O163" i="13" s="1"/>
  <c r="O164" i="13" s="1"/>
  <c r="O165" i="13" s="1"/>
  <c r="O166" i="13" s="1"/>
  <c r="N21" i="13"/>
  <c r="N22" i="13"/>
  <c r="N24" i="13"/>
  <c r="N55" i="13"/>
  <c r="N59" i="13" s="1"/>
  <c r="O59" i="13" s="1"/>
  <c r="O89" i="13"/>
  <c r="O93" i="13" s="1"/>
  <c r="P93" i="13" s="1"/>
  <c r="O123" i="13"/>
  <c r="O127" i="13" s="1"/>
  <c r="P127" i="13" s="1"/>
  <c r="O155" i="13"/>
  <c r="O159" i="13" s="1"/>
  <c r="P159" i="13" s="1"/>
  <c r="F21" i="13"/>
  <c r="U39" i="13"/>
  <c r="F55" i="13"/>
  <c r="F59" i="13" s="1"/>
  <c r="G59" i="13" s="1"/>
  <c r="F89" i="13"/>
  <c r="F93" i="13" s="1"/>
  <c r="G93" i="13" s="1"/>
  <c r="F123" i="13"/>
  <c r="F127" i="13" s="1"/>
  <c r="G127" i="13" s="1"/>
  <c r="F155" i="13"/>
  <c r="F159" i="13" s="1"/>
  <c r="G159" i="13" s="1"/>
  <c r="F27" i="12"/>
  <c r="G27" i="12" s="1"/>
  <c r="V27" i="12"/>
  <c r="W27" i="12" s="1"/>
  <c r="N61" i="12"/>
  <c r="O61" i="12" s="1"/>
  <c r="F22" i="12"/>
  <c r="F26" i="12" s="1"/>
  <c r="G26" i="12" s="1"/>
  <c r="V22" i="12"/>
  <c r="V26" i="12" s="1"/>
  <c r="W26" i="12" s="1"/>
  <c r="N25" i="12"/>
  <c r="N27" i="12" s="1"/>
  <c r="O27" i="12" s="1"/>
  <c r="N29" i="12" s="1"/>
  <c r="N30" i="12" s="1"/>
  <c r="N31" i="12" s="1"/>
  <c r="N56" i="12"/>
  <c r="N60" i="12" s="1"/>
  <c r="O60" i="12" s="1"/>
  <c r="F59" i="12"/>
  <c r="F61" i="12" s="1"/>
  <c r="G61" i="12" s="1"/>
  <c r="F63" i="12" s="1"/>
  <c r="F64" i="12" s="1"/>
  <c r="F65" i="12" s="1"/>
  <c r="V59" i="12"/>
  <c r="V61" i="12" s="1"/>
  <c r="W61" i="12" s="1"/>
  <c r="V63" i="12" s="1"/>
  <c r="V64" i="12" s="1"/>
  <c r="V65" i="12" s="1"/>
  <c r="F91" i="12"/>
  <c r="F95" i="12" s="1"/>
  <c r="G95" i="12" s="1"/>
  <c r="W91" i="12"/>
  <c r="W95" i="12" s="1"/>
  <c r="X95" i="12" s="1"/>
  <c r="N94" i="12"/>
  <c r="N96" i="12" s="1"/>
  <c r="O96" i="12" s="1"/>
  <c r="N98" i="12" s="1"/>
  <c r="N99" i="12" s="1"/>
  <c r="N100" i="12" s="1"/>
  <c r="H12" i="11"/>
  <c r="H13" i="11"/>
  <c r="W98" i="12" l="1"/>
  <c r="W99" i="12" s="1"/>
  <c r="W100" i="12" s="1"/>
  <c r="N63" i="12"/>
  <c r="N64" i="12" s="1"/>
  <c r="N65" i="12" s="1"/>
  <c r="H14" i="11"/>
  <c r="F98" i="12"/>
  <c r="F99" i="12" s="1"/>
  <c r="F100" i="12" s="1"/>
  <c r="V29" i="12"/>
  <c r="V30" i="12" s="1"/>
  <c r="V31" i="12" s="1"/>
  <c r="N26" i="13"/>
  <c r="O26" i="13" s="1"/>
  <c r="F25" i="13"/>
  <c r="G25" i="13" s="1"/>
  <c r="F26" i="13"/>
  <c r="N25" i="13"/>
  <c r="O25" i="13" s="1"/>
  <c r="N28" i="13" s="1"/>
  <c r="N29" i="13" s="1"/>
  <c r="N30" i="13" s="1"/>
  <c r="N31" i="13" s="1"/>
  <c r="N32" i="13" s="1"/>
  <c r="V11" i="13" s="1"/>
  <c r="F162" i="13"/>
  <c r="F163" i="13" s="1"/>
  <c r="F164" i="13" s="1"/>
  <c r="F165" i="13" s="1"/>
  <c r="F166" i="13" s="1"/>
  <c r="F130" i="13"/>
  <c r="F131" i="13" s="1"/>
  <c r="F132" i="13" s="1"/>
  <c r="F133" i="13" s="1"/>
  <c r="F134" i="13" s="1"/>
  <c r="F96" i="13"/>
  <c r="F97" i="13" s="1"/>
  <c r="F98" i="13" s="1"/>
  <c r="F99" i="13" s="1"/>
  <c r="F100" i="13" s="1"/>
  <c r="V14" i="13" s="1"/>
  <c r="F62" i="13"/>
  <c r="F63" i="13" s="1"/>
  <c r="F64" i="13" s="1"/>
  <c r="F65" i="13" s="1"/>
  <c r="F66" i="13" s="1"/>
  <c r="V12" i="13" s="1"/>
  <c r="O130" i="13"/>
  <c r="O131" i="13" s="1"/>
  <c r="O132" i="13" s="1"/>
  <c r="O133" i="13" s="1"/>
  <c r="O134" i="13" s="1"/>
  <c r="O96" i="13"/>
  <c r="O97" i="13" s="1"/>
  <c r="O98" i="13" s="1"/>
  <c r="O99" i="13" s="1"/>
  <c r="O100" i="13" s="1"/>
  <c r="V15" i="13" s="1"/>
  <c r="N62" i="13"/>
  <c r="N63" i="13" s="1"/>
  <c r="N64" i="13" s="1"/>
  <c r="N65" i="13" s="1"/>
  <c r="N66" i="13" s="1"/>
  <c r="V13" i="13" s="1"/>
  <c r="F29" i="12"/>
  <c r="F30" i="12" s="1"/>
  <c r="F31" i="12" s="1"/>
  <c r="Q147" i="11"/>
  <c r="P147" i="11"/>
  <c r="O147" i="11"/>
  <c r="N147" i="11"/>
  <c r="M147" i="11"/>
  <c r="L147" i="11"/>
  <c r="H147" i="11"/>
  <c r="G147" i="11"/>
  <c r="F147" i="11"/>
  <c r="E147" i="11"/>
  <c r="D147" i="11"/>
  <c r="C147" i="11"/>
  <c r="Q146" i="11"/>
  <c r="P146" i="11"/>
  <c r="O146" i="11"/>
  <c r="O157" i="11" s="1"/>
  <c r="N146" i="11"/>
  <c r="O156" i="11" s="1"/>
  <c r="M146" i="11"/>
  <c r="L146" i="11"/>
  <c r="O158" i="11" s="1"/>
  <c r="H146" i="11"/>
  <c r="G146" i="11"/>
  <c r="F146" i="11"/>
  <c r="E146" i="11"/>
  <c r="F156" i="11" s="1"/>
  <c r="D146" i="11"/>
  <c r="C146" i="11"/>
  <c r="F158" i="11" s="1"/>
  <c r="Q115" i="11"/>
  <c r="P115" i="11"/>
  <c r="O115" i="11"/>
  <c r="N115" i="11"/>
  <c r="M115" i="11"/>
  <c r="L115" i="11"/>
  <c r="H115" i="11"/>
  <c r="G115" i="11"/>
  <c r="F115" i="11"/>
  <c r="E115" i="11"/>
  <c r="D115" i="11"/>
  <c r="C115" i="11"/>
  <c r="Q114" i="11"/>
  <c r="P114" i="11"/>
  <c r="O114" i="11"/>
  <c r="O125" i="11" s="1"/>
  <c r="N114" i="11"/>
  <c r="M114" i="11"/>
  <c r="L114" i="11"/>
  <c r="H114" i="11"/>
  <c r="G114" i="11"/>
  <c r="F114" i="11"/>
  <c r="F125" i="11" s="1"/>
  <c r="E114" i="11"/>
  <c r="F124" i="11" s="1"/>
  <c r="D114" i="11"/>
  <c r="C114" i="11"/>
  <c r="F126" i="11" s="1"/>
  <c r="Q81" i="11"/>
  <c r="P81" i="11"/>
  <c r="O81" i="11"/>
  <c r="N81" i="11"/>
  <c r="M81" i="11"/>
  <c r="L81" i="11"/>
  <c r="H81" i="11"/>
  <c r="G81" i="11"/>
  <c r="F81" i="11"/>
  <c r="E81" i="11"/>
  <c r="D81" i="11"/>
  <c r="C81" i="11"/>
  <c r="Q80" i="11"/>
  <c r="P80" i="11"/>
  <c r="O80" i="11"/>
  <c r="O91" i="11" s="1"/>
  <c r="N80" i="11"/>
  <c r="M80" i="11"/>
  <c r="O92" i="11" s="1"/>
  <c r="L80" i="11"/>
  <c r="H80" i="11"/>
  <c r="G80" i="11"/>
  <c r="F80" i="11"/>
  <c r="F91" i="11" s="1"/>
  <c r="E80" i="11"/>
  <c r="F90" i="11" s="1"/>
  <c r="D80" i="11"/>
  <c r="C80" i="11"/>
  <c r="P47" i="11"/>
  <c r="O47" i="11"/>
  <c r="N47" i="11"/>
  <c r="M47" i="11"/>
  <c r="L47" i="11"/>
  <c r="K47" i="11"/>
  <c r="H47" i="11"/>
  <c r="G47" i="11"/>
  <c r="F47" i="11"/>
  <c r="E47" i="11"/>
  <c r="D47" i="11"/>
  <c r="C47" i="11"/>
  <c r="P46" i="11"/>
  <c r="O46" i="11"/>
  <c r="N46" i="11"/>
  <c r="N57" i="11" s="1"/>
  <c r="M46" i="11"/>
  <c r="L46" i="11"/>
  <c r="N58" i="11" s="1"/>
  <c r="K46" i="11"/>
  <c r="H46" i="11"/>
  <c r="G46" i="11"/>
  <c r="F46" i="11"/>
  <c r="F57" i="11" s="1"/>
  <c r="E46" i="11"/>
  <c r="D46" i="11"/>
  <c r="C46" i="11"/>
  <c r="V38" i="11"/>
  <c r="U38" i="11"/>
  <c r="U42" i="11" s="1"/>
  <c r="V37" i="11"/>
  <c r="U37" i="11"/>
  <c r="U22" i="11"/>
  <c r="U23" i="11" s="1"/>
  <c r="U21" i="11"/>
  <c r="U17" i="11"/>
  <c r="U18" i="11" s="1"/>
  <c r="U16" i="11"/>
  <c r="P13" i="11"/>
  <c r="O13" i="11"/>
  <c r="N13" i="11"/>
  <c r="M13" i="11"/>
  <c r="L13" i="11"/>
  <c r="K13" i="11"/>
  <c r="G13" i="11"/>
  <c r="F13" i="11"/>
  <c r="E13" i="11"/>
  <c r="D13" i="11"/>
  <c r="C13" i="11"/>
  <c r="P12" i="11"/>
  <c r="O12" i="11"/>
  <c r="N12" i="11"/>
  <c r="M12" i="11"/>
  <c r="L12" i="11"/>
  <c r="K12" i="11"/>
  <c r="G12" i="11"/>
  <c r="F12" i="11"/>
  <c r="E12" i="11"/>
  <c r="F22" i="11" s="1"/>
  <c r="D12" i="11"/>
  <c r="D14" i="11" s="1"/>
  <c r="C12" i="11"/>
  <c r="V39" i="11" l="1"/>
  <c r="N56" i="11"/>
  <c r="D48" i="11"/>
  <c r="F48" i="11"/>
  <c r="H48" i="11"/>
  <c r="L48" i="11"/>
  <c r="N48" i="11"/>
  <c r="P48" i="11"/>
  <c r="O90" i="11"/>
  <c r="D82" i="11"/>
  <c r="F82" i="11"/>
  <c r="H82" i="11"/>
  <c r="M82" i="11"/>
  <c r="O82" i="11"/>
  <c r="Q82" i="11"/>
  <c r="O126" i="11"/>
  <c r="O124" i="11"/>
  <c r="D116" i="11"/>
  <c r="F116" i="11"/>
  <c r="H116" i="11"/>
  <c r="M116" i="11"/>
  <c r="O116" i="11"/>
  <c r="Q116" i="11"/>
  <c r="F157" i="11"/>
  <c r="D148" i="11"/>
  <c r="F148" i="11"/>
  <c r="H148" i="11"/>
  <c r="M148" i="11"/>
  <c r="O148" i="11"/>
  <c r="Q148" i="11"/>
  <c r="F24" i="11"/>
  <c r="N24" i="11"/>
  <c r="N23" i="11"/>
  <c r="N22" i="11"/>
  <c r="K14" i="11"/>
  <c r="M14" i="11"/>
  <c r="O14" i="11"/>
  <c r="U43" i="11"/>
  <c r="F58" i="11"/>
  <c r="F56" i="11"/>
  <c r="C48" i="11"/>
  <c r="E48" i="11"/>
  <c r="G48" i="11"/>
  <c r="K48" i="11"/>
  <c r="M48" i="11"/>
  <c r="O48" i="11"/>
  <c r="F92" i="11"/>
  <c r="C82" i="11"/>
  <c r="E82" i="11"/>
  <c r="G82" i="11"/>
  <c r="L82" i="11"/>
  <c r="N82" i="11"/>
  <c r="P82" i="11"/>
  <c r="C116" i="11"/>
  <c r="E116" i="11"/>
  <c r="G116" i="11"/>
  <c r="L116" i="11"/>
  <c r="N116" i="11"/>
  <c r="P116" i="11"/>
  <c r="C148" i="11"/>
  <c r="E148" i="11"/>
  <c r="G148" i="11"/>
  <c r="L148" i="11"/>
  <c r="N148" i="11"/>
  <c r="P148" i="11"/>
  <c r="F28" i="13"/>
  <c r="F29" i="13" s="1"/>
  <c r="F30" i="13" s="1"/>
  <c r="F31" i="13" s="1"/>
  <c r="G14" i="11"/>
  <c r="F23" i="11"/>
  <c r="F26" i="11" s="1"/>
  <c r="G26" i="11" s="1"/>
  <c r="E14" i="11"/>
  <c r="C14" i="11"/>
  <c r="N26" i="11"/>
  <c r="O26" i="11" s="1"/>
  <c r="F14" i="11"/>
  <c r="L14" i="11"/>
  <c r="N14" i="11"/>
  <c r="P14" i="11"/>
  <c r="N21" i="11"/>
  <c r="N25" i="11" s="1"/>
  <c r="O25" i="11" s="1"/>
  <c r="F21" i="11"/>
  <c r="F25" i="11" s="1"/>
  <c r="G25" i="11" s="1"/>
  <c r="F60" i="11"/>
  <c r="G60" i="11" s="1"/>
  <c r="F62" i="11" s="1"/>
  <c r="F63" i="11" s="1"/>
  <c r="F64" i="11" s="1"/>
  <c r="F65" i="11" s="1"/>
  <c r="F66" i="11" s="1"/>
  <c r="V12" i="11" s="1"/>
  <c r="N60" i="11"/>
  <c r="O60" i="11" s="1"/>
  <c r="F94" i="11"/>
  <c r="G94" i="11" s="1"/>
  <c r="O94" i="11"/>
  <c r="P94" i="11" s="1"/>
  <c r="F128" i="11"/>
  <c r="G128" i="11" s="1"/>
  <c r="F130" i="11" s="1"/>
  <c r="F131" i="11" s="1"/>
  <c r="F132" i="11" s="1"/>
  <c r="F133" i="11" s="1"/>
  <c r="F134" i="11" s="1"/>
  <c r="O128" i="11"/>
  <c r="P128" i="11" s="1"/>
  <c r="F160" i="11"/>
  <c r="G160" i="11" s="1"/>
  <c r="O160" i="11"/>
  <c r="P160" i="11" s="1"/>
  <c r="U39" i="11"/>
  <c r="F55" i="11"/>
  <c r="F59" i="11" s="1"/>
  <c r="G59" i="11" s="1"/>
  <c r="F89" i="11"/>
  <c r="F93" i="11" s="1"/>
  <c r="G93" i="11" s="1"/>
  <c r="F123" i="11"/>
  <c r="F127" i="11" s="1"/>
  <c r="G127" i="11" s="1"/>
  <c r="F155" i="11"/>
  <c r="F159" i="11" s="1"/>
  <c r="G159" i="11" s="1"/>
  <c r="N55" i="11"/>
  <c r="N59" i="11" s="1"/>
  <c r="O59" i="11" s="1"/>
  <c r="O89" i="11"/>
  <c r="O93" i="11" s="1"/>
  <c r="P93" i="11" s="1"/>
  <c r="O123" i="11"/>
  <c r="O127" i="11" s="1"/>
  <c r="P127" i="11" s="1"/>
  <c r="O155" i="11"/>
  <c r="O159" i="11" s="1"/>
  <c r="P159" i="11" s="1"/>
  <c r="F13" i="4"/>
  <c r="E13" i="4"/>
  <c r="F12" i="4"/>
  <c r="E12" i="4"/>
  <c r="V38" i="4"/>
  <c r="V37" i="4"/>
  <c r="U38" i="4"/>
  <c r="U37" i="4"/>
  <c r="U39" i="4" s="1"/>
  <c r="U42" i="4"/>
  <c r="Q147" i="4"/>
  <c r="P147" i="4"/>
  <c r="O147" i="4"/>
  <c r="N147" i="4"/>
  <c r="M147" i="4"/>
  <c r="L147" i="4"/>
  <c r="Q146" i="4"/>
  <c r="P146" i="4"/>
  <c r="O146" i="4"/>
  <c r="N146" i="4"/>
  <c r="M146" i="4"/>
  <c r="L146" i="4"/>
  <c r="H147" i="4"/>
  <c r="G147" i="4"/>
  <c r="F147" i="4"/>
  <c r="E147" i="4"/>
  <c r="D147" i="4"/>
  <c r="C147" i="4"/>
  <c r="H146" i="4"/>
  <c r="G146" i="4"/>
  <c r="F146" i="4"/>
  <c r="E146" i="4"/>
  <c r="D146" i="4"/>
  <c r="C146" i="4"/>
  <c r="Q115" i="4"/>
  <c r="P115" i="4"/>
  <c r="O115" i="4"/>
  <c r="N115" i="4"/>
  <c r="M115" i="4"/>
  <c r="L115" i="4"/>
  <c r="Q114" i="4"/>
  <c r="P114" i="4"/>
  <c r="O114" i="4"/>
  <c r="N114" i="4"/>
  <c r="M114" i="4"/>
  <c r="L114" i="4"/>
  <c r="H115" i="4"/>
  <c r="G115" i="4"/>
  <c r="F115" i="4"/>
  <c r="E115" i="4"/>
  <c r="D115" i="4"/>
  <c r="C115" i="4"/>
  <c r="H114" i="4"/>
  <c r="G114" i="4"/>
  <c r="F114" i="4"/>
  <c r="E114" i="4"/>
  <c r="D114" i="4"/>
  <c r="C114" i="4"/>
  <c r="V39" i="4" l="1"/>
  <c r="F32" i="13"/>
  <c r="V10" i="13" s="1"/>
  <c r="V17" i="13" s="1"/>
  <c r="F28" i="11"/>
  <c r="F29" i="11" s="1"/>
  <c r="F30" i="11" s="1"/>
  <c r="F31" i="11" s="1"/>
  <c r="F32" i="11" s="1"/>
  <c r="V10" i="11" s="1"/>
  <c r="F162" i="11"/>
  <c r="F163" i="11" s="1"/>
  <c r="F164" i="11" s="1"/>
  <c r="F165" i="11" s="1"/>
  <c r="F166" i="11" s="1"/>
  <c r="F96" i="11"/>
  <c r="F97" i="11" s="1"/>
  <c r="F98" i="11" s="1"/>
  <c r="F99" i="11" s="1"/>
  <c r="F100" i="11" s="1"/>
  <c r="V14" i="11" s="1"/>
  <c r="O162" i="11"/>
  <c r="O163" i="11" s="1"/>
  <c r="O164" i="11" s="1"/>
  <c r="O165" i="11" s="1"/>
  <c r="O166" i="11" s="1"/>
  <c r="O130" i="11"/>
  <c r="O131" i="11" s="1"/>
  <c r="O132" i="11" s="1"/>
  <c r="O133" i="11" s="1"/>
  <c r="O134" i="11" s="1"/>
  <c r="O96" i="11"/>
  <c r="O97" i="11" s="1"/>
  <c r="O98" i="11" s="1"/>
  <c r="O99" i="11" s="1"/>
  <c r="O100" i="11" s="1"/>
  <c r="V15" i="11" s="1"/>
  <c r="N62" i="11"/>
  <c r="N63" i="11" s="1"/>
  <c r="N64" i="11" s="1"/>
  <c r="N65" i="11" s="1"/>
  <c r="N66" i="11" s="1"/>
  <c r="V13" i="11" s="1"/>
  <c r="N28" i="11"/>
  <c r="N29" i="11" s="1"/>
  <c r="N30" i="11" s="1"/>
  <c r="N31" i="11" s="1"/>
  <c r="N32" i="11" s="1"/>
  <c r="V11" i="11" s="1"/>
  <c r="F14" i="4"/>
  <c r="U43" i="4"/>
  <c r="F124" i="4"/>
  <c r="O125" i="4"/>
  <c r="O124" i="4"/>
  <c r="O157" i="4"/>
  <c r="Q148" i="4"/>
  <c r="O156" i="4"/>
  <c r="P148" i="4"/>
  <c r="O148" i="4"/>
  <c r="O155" i="4"/>
  <c r="N148" i="4"/>
  <c r="M148" i="4"/>
  <c r="L148" i="4"/>
  <c r="F155" i="4"/>
  <c r="C148" i="4"/>
  <c r="E148" i="4"/>
  <c r="G148" i="4"/>
  <c r="F158" i="4"/>
  <c r="F157" i="4"/>
  <c r="F156" i="4"/>
  <c r="F159" i="4" s="1"/>
  <c r="G159" i="4" s="1"/>
  <c r="D148" i="4"/>
  <c r="F148" i="4"/>
  <c r="H148" i="4"/>
  <c r="O158" i="4"/>
  <c r="F126" i="4"/>
  <c r="O126" i="4"/>
  <c r="M116" i="4"/>
  <c r="O116" i="4"/>
  <c r="Q116" i="4"/>
  <c r="O123" i="4"/>
  <c r="O127" i="4" s="1"/>
  <c r="P127" i="4" s="1"/>
  <c r="L116" i="4"/>
  <c r="N116" i="4"/>
  <c r="P116" i="4"/>
  <c r="H116" i="4"/>
  <c r="F125" i="4"/>
  <c r="G116" i="4"/>
  <c r="F116" i="4"/>
  <c r="F123" i="4"/>
  <c r="F127" i="4" s="1"/>
  <c r="G127" i="4" s="1"/>
  <c r="E116" i="4"/>
  <c r="D116" i="4"/>
  <c r="C116" i="4"/>
  <c r="C12" i="8"/>
  <c r="D12" i="8"/>
  <c r="D13" i="8" s="1"/>
  <c r="D14" i="8" s="1"/>
  <c r="E12" i="8"/>
  <c r="F12" i="8"/>
  <c r="F13" i="8" s="1"/>
  <c r="F14" i="8" s="1"/>
  <c r="G12" i="8"/>
  <c r="H12" i="8"/>
  <c r="H13" i="8" s="1"/>
  <c r="H14" i="8" s="1"/>
  <c r="I12" i="8"/>
  <c r="C13" i="8"/>
  <c r="C14" i="8" s="1"/>
  <c r="E13" i="8"/>
  <c r="E14" i="8" s="1"/>
  <c r="G13" i="8"/>
  <c r="G14" i="8" s="1"/>
  <c r="I13" i="8"/>
  <c r="I14" i="8" s="1"/>
  <c r="V16" i="11" l="1"/>
  <c r="V22" i="13"/>
  <c r="V21" i="13"/>
  <c r="V16" i="13"/>
  <c r="V18" i="13" s="1"/>
  <c r="V21" i="11"/>
  <c r="V22" i="11"/>
  <c r="V17" i="11"/>
  <c r="V18" i="11" s="1"/>
  <c r="O128" i="4"/>
  <c r="P128" i="4" s="1"/>
  <c r="O160" i="4"/>
  <c r="P160" i="4" s="1"/>
  <c r="O159" i="4"/>
  <c r="P159" i="4" s="1"/>
  <c r="F160" i="4"/>
  <c r="G160" i="4" s="1"/>
  <c r="F162" i="4" s="1"/>
  <c r="F163" i="4" s="1"/>
  <c r="F164" i="4" s="1"/>
  <c r="F165" i="4" s="1"/>
  <c r="F166" i="4" s="1"/>
  <c r="F128" i="4"/>
  <c r="G128" i="4" s="1"/>
  <c r="F130" i="4" s="1"/>
  <c r="F131" i="4" s="1"/>
  <c r="F132" i="4" s="1"/>
  <c r="F133" i="4" s="1"/>
  <c r="F134" i="4" s="1"/>
  <c r="O130" i="4"/>
  <c r="O131" i="4" s="1"/>
  <c r="O132" i="4" s="1"/>
  <c r="O133" i="4" s="1"/>
  <c r="O134" i="4" s="1"/>
  <c r="AF7" i="6"/>
  <c r="O162" i="4" l="1"/>
  <c r="O163" i="4" s="1"/>
  <c r="O164" i="4" s="1"/>
  <c r="O165" i="4" s="1"/>
  <c r="O166" i="4" s="1"/>
  <c r="V23" i="13"/>
  <c r="V23" i="11"/>
  <c r="N32" i="9"/>
  <c r="F32" i="9"/>
  <c r="O80" i="5" l="1"/>
  <c r="C80" i="4" l="1"/>
  <c r="C81" i="4"/>
  <c r="H46" i="4"/>
  <c r="C82" i="4" l="1"/>
  <c r="I118" i="6"/>
  <c r="W102" i="10" l="1"/>
  <c r="W103" i="10" s="1"/>
  <c r="N102" i="10"/>
  <c r="N103" i="10" s="1"/>
  <c r="F102" i="10"/>
  <c r="F103" i="10" s="1"/>
  <c r="Y83" i="10"/>
  <c r="X83" i="10"/>
  <c r="W83" i="10"/>
  <c r="V83" i="10"/>
  <c r="U83" i="10"/>
  <c r="T83" i="10"/>
  <c r="P83" i="10"/>
  <c r="O83" i="10"/>
  <c r="N83" i="10"/>
  <c r="M83" i="10"/>
  <c r="L83" i="10"/>
  <c r="K83" i="10"/>
  <c r="H83" i="10"/>
  <c r="G83" i="10"/>
  <c r="F83" i="10"/>
  <c r="E83" i="10"/>
  <c r="D83" i="10"/>
  <c r="C83" i="10"/>
  <c r="Y82" i="10"/>
  <c r="X82" i="10"/>
  <c r="W82" i="10"/>
  <c r="V82" i="10"/>
  <c r="W92" i="10" s="1"/>
  <c r="U82" i="10"/>
  <c r="T82" i="10"/>
  <c r="P82" i="10"/>
  <c r="O82" i="10"/>
  <c r="N82" i="10"/>
  <c r="M82" i="10"/>
  <c r="N92" i="10" s="1"/>
  <c r="L82" i="10"/>
  <c r="K82" i="10"/>
  <c r="N91" i="10" s="1"/>
  <c r="N95" i="10" s="1"/>
  <c r="O95" i="10" s="1"/>
  <c r="H82" i="10"/>
  <c r="G82" i="10"/>
  <c r="F82" i="10"/>
  <c r="E82" i="10"/>
  <c r="F92" i="10" s="1"/>
  <c r="D82" i="10"/>
  <c r="C82" i="10"/>
  <c r="F94" i="10" s="1"/>
  <c r="V67" i="10"/>
  <c r="V68" i="10" s="1"/>
  <c r="N67" i="10"/>
  <c r="N68" i="10" s="1"/>
  <c r="F67" i="10"/>
  <c r="F68" i="10" s="1"/>
  <c r="X48" i="10"/>
  <c r="W48" i="10"/>
  <c r="V48" i="10"/>
  <c r="U48" i="10"/>
  <c r="T48" i="10"/>
  <c r="S48" i="10"/>
  <c r="P48" i="10"/>
  <c r="O48" i="10"/>
  <c r="N48" i="10"/>
  <c r="M48" i="10"/>
  <c r="L48" i="10"/>
  <c r="K48" i="10"/>
  <c r="H48" i="10"/>
  <c r="G48" i="10"/>
  <c r="F48" i="10"/>
  <c r="E48" i="10"/>
  <c r="D48" i="10"/>
  <c r="C48" i="10"/>
  <c r="X47" i="10"/>
  <c r="W47" i="10"/>
  <c r="V47" i="10"/>
  <c r="V58" i="10" s="1"/>
  <c r="U47" i="10"/>
  <c r="T47" i="10"/>
  <c r="S47" i="10"/>
  <c r="P47" i="10"/>
  <c r="O47" i="10"/>
  <c r="N47" i="10"/>
  <c r="M47" i="10"/>
  <c r="L47" i="10"/>
  <c r="K47" i="10"/>
  <c r="H47" i="10"/>
  <c r="G47" i="10"/>
  <c r="F47" i="10"/>
  <c r="E47" i="10"/>
  <c r="D47" i="10"/>
  <c r="C47" i="10"/>
  <c r="V33" i="10"/>
  <c r="V34" i="10" s="1"/>
  <c r="N33" i="10"/>
  <c r="N34" i="10" s="1"/>
  <c r="F33" i="10"/>
  <c r="F34" i="10" s="1"/>
  <c r="AF15" i="10"/>
  <c r="AF14" i="10"/>
  <c r="X14" i="10"/>
  <c r="W14" i="10"/>
  <c r="V14" i="10"/>
  <c r="U14" i="10"/>
  <c r="T14" i="10"/>
  <c r="S14" i="10"/>
  <c r="P14" i="10"/>
  <c r="O14" i="10"/>
  <c r="N14" i="10"/>
  <c r="M14" i="10"/>
  <c r="L14" i="10"/>
  <c r="K14" i="10"/>
  <c r="H14" i="10"/>
  <c r="G14" i="10"/>
  <c r="F14" i="10"/>
  <c r="E14" i="10"/>
  <c r="D14" i="10"/>
  <c r="C14" i="10"/>
  <c r="AF13" i="10"/>
  <c r="X13" i="10"/>
  <c r="W13" i="10"/>
  <c r="V13" i="10"/>
  <c r="U13" i="10"/>
  <c r="T13" i="10"/>
  <c r="S13" i="10"/>
  <c r="P13" i="10"/>
  <c r="O13" i="10"/>
  <c r="N13" i="10"/>
  <c r="M13" i="10"/>
  <c r="L13" i="10"/>
  <c r="K13" i="10"/>
  <c r="H13" i="10"/>
  <c r="G13" i="10"/>
  <c r="F13" i="10"/>
  <c r="E13" i="10"/>
  <c r="D13" i="10"/>
  <c r="C13" i="10"/>
  <c r="AF12" i="10"/>
  <c r="AF11" i="10"/>
  <c r="AF10" i="10"/>
  <c r="AG10" i="10" s="1"/>
  <c r="AF9" i="10"/>
  <c r="AF8" i="10"/>
  <c r="AF7" i="10"/>
  <c r="V84" i="5"/>
  <c r="V83" i="5"/>
  <c r="U17" i="4"/>
  <c r="U16" i="4"/>
  <c r="AG7" i="10" l="1"/>
  <c r="AG13" i="10"/>
  <c r="U18" i="4"/>
  <c r="V85" i="5"/>
  <c r="N24" i="10"/>
  <c r="V24" i="10"/>
  <c r="F56" i="10"/>
  <c r="F57" i="10"/>
  <c r="N59" i="10"/>
  <c r="N57" i="10"/>
  <c r="V56" i="10"/>
  <c r="V57" i="10"/>
  <c r="N93" i="10"/>
  <c r="W93" i="10"/>
  <c r="F25" i="10"/>
  <c r="N22" i="10"/>
  <c r="N23" i="10"/>
  <c r="V25" i="10"/>
  <c r="V23" i="10"/>
  <c r="K15" i="10"/>
  <c r="M15" i="10"/>
  <c r="O15" i="10"/>
  <c r="S15" i="10"/>
  <c r="U15" i="10"/>
  <c r="W15" i="10"/>
  <c r="F58" i="10"/>
  <c r="N58" i="10"/>
  <c r="N61" i="10" s="1"/>
  <c r="O61" i="10" s="1"/>
  <c r="D49" i="10"/>
  <c r="F49" i="10"/>
  <c r="H49" i="10"/>
  <c r="L49" i="10"/>
  <c r="N49" i="10"/>
  <c r="P49" i="10"/>
  <c r="T49" i="10"/>
  <c r="V49" i="10"/>
  <c r="X49" i="10"/>
  <c r="W94" i="10"/>
  <c r="W96" i="10" s="1"/>
  <c r="X96" i="10" s="1"/>
  <c r="C84" i="10"/>
  <c r="E84" i="10"/>
  <c r="G84" i="10"/>
  <c r="K84" i="10"/>
  <c r="M84" i="10"/>
  <c r="O84" i="10"/>
  <c r="T84" i="10"/>
  <c r="V84" i="10"/>
  <c r="X84" i="10"/>
  <c r="L15" i="10"/>
  <c r="N15" i="10"/>
  <c r="P15" i="10"/>
  <c r="T15" i="10"/>
  <c r="V15" i="10"/>
  <c r="X15" i="10"/>
  <c r="C49" i="10"/>
  <c r="E49" i="10"/>
  <c r="G49" i="10"/>
  <c r="K49" i="10"/>
  <c r="M49" i="10"/>
  <c r="O49" i="10"/>
  <c r="S49" i="10"/>
  <c r="U49" i="10"/>
  <c r="W49" i="10"/>
  <c r="F93" i="10"/>
  <c r="D84" i="10"/>
  <c r="F84" i="10"/>
  <c r="H84" i="10"/>
  <c r="L84" i="10"/>
  <c r="N84" i="10"/>
  <c r="P84" i="10"/>
  <c r="U84" i="10"/>
  <c r="W84" i="10"/>
  <c r="Y84" i="10"/>
  <c r="C15" i="10"/>
  <c r="H15" i="10"/>
  <c r="F23" i="10"/>
  <c r="G15" i="10"/>
  <c r="F15" i="10"/>
  <c r="F24" i="10"/>
  <c r="F27" i="10" s="1"/>
  <c r="G27" i="10" s="1"/>
  <c r="E15" i="10"/>
  <c r="D15" i="10"/>
  <c r="V27" i="10"/>
  <c r="W27" i="10" s="1"/>
  <c r="F96" i="10"/>
  <c r="G96" i="10" s="1"/>
  <c r="F22" i="10"/>
  <c r="V22" i="10"/>
  <c r="N25" i="10"/>
  <c r="N56" i="10"/>
  <c r="N60" i="10" s="1"/>
  <c r="O60" i="10" s="1"/>
  <c r="F59" i="10"/>
  <c r="F61" i="10" s="1"/>
  <c r="G61" i="10" s="1"/>
  <c r="V59" i="10"/>
  <c r="V61" i="10" s="1"/>
  <c r="W61" i="10" s="1"/>
  <c r="F91" i="10"/>
  <c r="F95" i="10" s="1"/>
  <c r="G95" i="10" s="1"/>
  <c r="W91" i="10"/>
  <c r="W95" i="10" s="1"/>
  <c r="X95" i="10" s="1"/>
  <c r="N94" i="10"/>
  <c r="U22" i="4"/>
  <c r="U21" i="4"/>
  <c r="AF8" i="6"/>
  <c r="AF9" i="6"/>
  <c r="AF10" i="6"/>
  <c r="AF11" i="6"/>
  <c r="AF12" i="6"/>
  <c r="AF13" i="6"/>
  <c r="AF14" i="6"/>
  <c r="AF15" i="6"/>
  <c r="V60" i="10" l="1"/>
  <c r="W60" i="10" s="1"/>
  <c r="F60" i="10"/>
  <c r="G60" i="10" s="1"/>
  <c r="N96" i="10"/>
  <c r="O96" i="10" s="1"/>
  <c r="N98" i="10" s="1"/>
  <c r="N99" i="10" s="1"/>
  <c r="N100" i="10" s="1"/>
  <c r="F63" i="10"/>
  <c r="F64" i="10" s="1"/>
  <c r="F65" i="10" s="1"/>
  <c r="N27" i="10"/>
  <c r="O27" i="10" s="1"/>
  <c r="AG7" i="6"/>
  <c r="N63" i="10"/>
  <c r="N64" i="10" s="1"/>
  <c r="N65" i="10" s="1"/>
  <c r="V63" i="10"/>
  <c r="V64" i="10" s="1"/>
  <c r="V65" i="10" s="1"/>
  <c r="V26" i="10"/>
  <c r="W26" i="10" s="1"/>
  <c r="V29" i="10" s="1"/>
  <c r="V30" i="10" s="1"/>
  <c r="V31" i="10" s="1"/>
  <c r="AG13" i="6"/>
  <c r="AG10" i="6"/>
  <c r="U23" i="4"/>
  <c r="N26" i="10"/>
  <c r="O26" i="10" s="1"/>
  <c r="N29" i="10" s="1"/>
  <c r="N30" i="10" s="1"/>
  <c r="N31" i="10" s="1"/>
  <c r="F26" i="10"/>
  <c r="G26" i="10" s="1"/>
  <c r="F29" i="10" s="1"/>
  <c r="F30" i="10" s="1"/>
  <c r="F31" i="10" s="1"/>
  <c r="W98" i="10"/>
  <c r="W99" i="10" s="1"/>
  <c r="W100" i="10" s="1"/>
  <c r="F98" i="10"/>
  <c r="F99" i="10" s="1"/>
  <c r="F100" i="10" s="1"/>
  <c r="K112" i="5"/>
  <c r="J112" i="5" l="1"/>
  <c r="L112" i="5" s="1"/>
  <c r="C24" i="8"/>
  <c r="C23" i="8" l="1"/>
  <c r="C22" i="8"/>
  <c r="C21" i="8"/>
  <c r="C20" i="8"/>
  <c r="W84" i="5" l="1"/>
  <c r="W83" i="5"/>
  <c r="W85" i="5" l="1"/>
  <c r="P13" i="9"/>
  <c r="O13" i="9"/>
  <c r="N13" i="9"/>
  <c r="M13" i="9"/>
  <c r="L13" i="9"/>
  <c r="K13" i="9"/>
  <c r="H13" i="9"/>
  <c r="G13" i="9"/>
  <c r="F13" i="9"/>
  <c r="E13" i="9"/>
  <c r="D13" i="9"/>
  <c r="C13" i="9"/>
  <c r="P12" i="9"/>
  <c r="O12" i="9"/>
  <c r="N12" i="9"/>
  <c r="M12" i="9"/>
  <c r="L12" i="9"/>
  <c r="K12" i="9"/>
  <c r="H12" i="9"/>
  <c r="G12" i="9"/>
  <c r="F12" i="9"/>
  <c r="E12" i="9"/>
  <c r="D12" i="9"/>
  <c r="C12" i="9"/>
  <c r="D14" i="9" l="1"/>
  <c r="H14" i="9"/>
  <c r="N22" i="9"/>
  <c r="F22" i="9"/>
  <c r="F14" i="9"/>
  <c r="F24" i="9"/>
  <c r="F21" i="9"/>
  <c r="E14" i="9"/>
  <c r="K14" i="9"/>
  <c r="M14" i="9"/>
  <c r="F23" i="9"/>
  <c r="N23" i="9"/>
  <c r="L14" i="9"/>
  <c r="N14" i="9"/>
  <c r="P14" i="9"/>
  <c r="N24" i="9"/>
  <c r="N21" i="9"/>
  <c r="N25" i="9" s="1"/>
  <c r="O25" i="9" s="1"/>
  <c r="C14" i="9"/>
  <c r="G14" i="9"/>
  <c r="O14" i="9"/>
  <c r="F25" i="9" l="1"/>
  <c r="G25" i="9" s="1"/>
  <c r="N26" i="9"/>
  <c r="O26" i="9" s="1"/>
  <c r="N28" i="9" s="1"/>
  <c r="N29" i="9" s="1"/>
  <c r="N30" i="9" s="1"/>
  <c r="F26" i="9"/>
  <c r="G26" i="9" s="1"/>
  <c r="F28" i="9" s="1"/>
  <c r="F29" i="9" s="1"/>
  <c r="F30" i="9" s="1"/>
  <c r="Y89" i="6" l="1"/>
  <c r="X89" i="6"/>
  <c r="W89" i="6"/>
  <c r="V89" i="6"/>
  <c r="U89" i="6"/>
  <c r="T89" i="6"/>
  <c r="Y88" i="6"/>
  <c r="X88" i="6"/>
  <c r="W88" i="6"/>
  <c r="V88" i="6"/>
  <c r="U88" i="6"/>
  <c r="T88" i="6"/>
  <c r="P89" i="6"/>
  <c r="O89" i="6"/>
  <c r="N89" i="6"/>
  <c r="M89" i="6"/>
  <c r="L89" i="6"/>
  <c r="K89" i="6"/>
  <c r="H89" i="6"/>
  <c r="G89" i="6"/>
  <c r="F89" i="6"/>
  <c r="E89" i="6"/>
  <c r="D89" i="6"/>
  <c r="C89" i="6"/>
  <c r="P88" i="6"/>
  <c r="O88" i="6"/>
  <c r="N88" i="6"/>
  <c r="M88" i="6"/>
  <c r="L88" i="6"/>
  <c r="K88" i="6"/>
  <c r="H88" i="6"/>
  <c r="G88" i="6"/>
  <c r="F88" i="6"/>
  <c r="E88" i="6"/>
  <c r="D88" i="6"/>
  <c r="C88" i="6"/>
  <c r="X50" i="6"/>
  <c r="W50" i="6"/>
  <c r="V50" i="6"/>
  <c r="U50" i="6"/>
  <c r="T50" i="6"/>
  <c r="S50" i="6"/>
  <c r="P50" i="6"/>
  <c r="O50" i="6"/>
  <c r="N50" i="6"/>
  <c r="M50" i="6"/>
  <c r="L50" i="6"/>
  <c r="K50" i="6"/>
  <c r="X49" i="6"/>
  <c r="W49" i="6"/>
  <c r="V49" i="6"/>
  <c r="U49" i="6"/>
  <c r="T49" i="6"/>
  <c r="S49" i="6"/>
  <c r="P49" i="6"/>
  <c r="O49" i="6"/>
  <c r="N49" i="6"/>
  <c r="M49" i="6"/>
  <c r="L49" i="6"/>
  <c r="K49" i="6"/>
  <c r="H50" i="6"/>
  <c r="G50" i="6"/>
  <c r="F50" i="6"/>
  <c r="E50" i="6"/>
  <c r="D50" i="6"/>
  <c r="C50" i="6"/>
  <c r="X14" i="6"/>
  <c r="W14" i="6"/>
  <c r="V14" i="6"/>
  <c r="U14" i="6"/>
  <c r="T14" i="6"/>
  <c r="S14" i="6"/>
  <c r="H49" i="6"/>
  <c r="G49" i="6"/>
  <c r="F49" i="6"/>
  <c r="E49" i="6"/>
  <c r="D49" i="6"/>
  <c r="C49" i="6"/>
  <c r="X13" i="6"/>
  <c r="W13" i="6"/>
  <c r="V13" i="6"/>
  <c r="U13" i="6"/>
  <c r="T13" i="6"/>
  <c r="S13" i="6"/>
  <c r="P14" i="6"/>
  <c r="O14" i="6"/>
  <c r="N14" i="6"/>
  <c r="M14" i="6"/>
  <c r="L14" i="6"/>
  <c r="K14" i="6"/>
  <c r="H14" i="6"/>
  <c r="G14" i="6"/>
  <c r="F14" i="6"/>
  <c r="E14" i="6"/>
  <c r="D14" i="6"/>
  <c r="C14" i="6"/>
  <c r="P13" i="6"/>
  <c r="O13" i="6"/>
  <c r="N13" i="6"/>
  <c r="M13" i="6"/>
  <c r="L13" i="6"/>
  <c r="K13" i="6"/>
  <c r="H13" i="6"/>
  <c r="G13" i="6"/>
  <c r="F13" i="6"/>
  <c r="E13" i="6"/>
  <c r="D13" i="6"/>
  <c r="C13" i="6"/>
  <c r="V25" i="6" l="1"/>
  <c r="V23" i="6"/>
  <c r="V24" i="6"/>
  <c r="N58" i="6"/>
  <c r="N59" i="6"/>
  <c r="N60" i="6"/>
  <c r="V59" i="6"/>
  <c r="K15" i="6"/>
  <c r="O15" i="6"/>
  <c r="V90" i="6"/>
  <c r="W98" i="6"/>
  <c r="W51" i="6"/>
  <c r="S51" i="6"/>
  <c r="M51" i="6"/>
  <c r="F59" i="6"/>
  <c r="N24" i="6"/>
  <c r="F24" i="6"/>
  <c r="E15" i="6"/>
  <c r="F23" i="6"/>
  <c r="F25" i="6"/>
  <c r="S15" i="6"/>
  <c r="U15" i="6"/>
  <c r="W15" i="6"/>
  <c r="C51" i="6"/>
  <c r="E51" i="6"/>
  <c r="G51" i="6"/>
  <c r="K51" i="6"/>
  <c r="O51" i="6"/>
  <c r="U51" i="6"/>
  <c r="N61" i="6"/>
  <c r="D90" i="6"/>
  <c r="F90" i="6"/>
  <c r="H90" i="6"/>
  <c r="L90" i="6"/>
  <c r="N90" i="6"/>
  <c r="P90" i="6"/>
  <c r="U90" i="6"/>
  <c r="W90" i="6"/>
  <c r="Y90" i="6"/>
  <c r="F22" i="6"/>
  <c r="C15" i="6"/>
  <c r="G15" i="6"/>
  <c r="M15" i="6"/>
  <c r="T15" i="6"/>
  <c r="V15" i="6"/>
  <c r="X15" i="6"/>
  <c r="D51" i="6"/>
  <c r="F51" i="6"/>
  <c r="H51" i="6"/>
  <c r="V60" i="6"/>
  <c r="L51" i="6"/>
  <c r="N51" i="6"/>
  <c r="P51" i="6"/>
  <c r="T51" i="6"/>
  <c r="V51" i="6"/>
  <c r="X51" i="6"/>
  <c r="F100" i="6"/>
  <c r="F98" i="6"/>
  <c r="F99" i="6"/>
  <c r="F102" i="6" s="1"/>
  <c r="G102" i="6" s="1"/>
  <c r="N98" i="6"/>
  <c r="C90" i="6"/>
  <c r="E90" i="6"/>
  <c r="G90" i="6"/>
  <c r="K90" i="6"/>
  <c r="M90" i="6"/>
  <c r="O90" i="6"/>
  <c r="W97" i="6"/>
  <c r="W101" i="6" s="1"/>
  <c r="X101" i="6" s="1"/>
  <c r="W99" i="6"/>
  <c r="T90" i="6"/>
  <c r="X90" i="6"/>
  <c r="W100" i="6"/>
  <c r="D15" i="6"/>
  <c r="F15" i="6"/>
  <c r="H15" i="6"/>
  <c r="L15" i="6"/>
  <c r="N15" i="6"/>
  <c r="P15" i="6"/>
  <c r="F61" i="6"/>
  <c r="F58" i="6"/>
  <c r="V22" i="6"/>
  <c r="N100" i="6"/>
  <c r="N97" i="6"/>
  <c r="F97" i="6"/>
  <c r="N25" i="6"/>
  <c r="N22" i="6"/>
  <c r="N23" i="6"/>
  <c r="F60" i="6"/>
  <c r="V61" i="6"/>
  <c r="V58" i="6"/>
  <c r="N99" i="6"/>
  <c r="V63" i="6" l="1"/>
  <c r="W63" i="6" s="1"/>
  <c r="V27" i="6"/>
  <c r="W27" i="6" s="1"/>
  <c r="N101" i="6"/>
  <c r="O101" i="6" s="1"/>
  <c r="N62" i="6"/>
  <c r="O62" i="6" s="1"/>
  <c r="N27" i="6"/>
  <c r="O27" i="6" s="1"/>
  <c r="V26" i="6"/>
  <c r="W26" i="6" s="1"/>
  <c r="F101" i="6"/>
  <c r="G101" i="6" s="1"/>
  <c r="F104" i="6" s="1"/>
  <c r="F105" i="6" s="1"/>
  <c r="F106" i="6" s="1"/>
  <c r="F107" i="6" s="1"/>
  <c r="F108" i="6" s="1"/>
  <c r="F109" i="6" s="1"/>
  <c r="N63" i="6"/>
  <c r="O63" i="6" s="1"/>
  <c r="N65" i="6" s="1"/>
  <c r="N66" i="6" s="1"/>
  <c r="N67" i="6" s="1"/>
  <c r="N68" i="6" s="1"/>
  <c r="N69" i="6" s="1"/>
  <c r="N70" i="6" s="1"/>
  <c r="F27" i="6"/>
  <c r="G27" i="6" s="1"/>
  <c r="V62" i="6"/>
  <c r="W62" i="6" s="1"/>
  <c r="F62" i="6"/>
  <c r="G62" i="6" s="1"/>
  <c r="N102" i="6"/>
  <c r="O102" i="6" s="1"/>
  <c r="F26" i="6"/>
  <c r="G26" i="6" s="1"/>
  <c r="W102" i="6"/>
  <c r="X102" i="6" s="1"/>
  <c r="W104" i="6" s="1"/>
  <c r="W105" i="6" s="1"/>
  <c r="W106" i="6" s="1"/>
  <c r="W107" i="6" s="1"/>
  <c r="W108" i="6" s="1"/>
  <c r="W109" i="6" s="1"/>
  <c r="F63" i="6"/>
  <c r="G63" i="6" s="1"/>
  <c r="N26" i="6"/>
  <c r="O26" i="6" s="1"/>
  <c r="V65" i="6" l="1"/>
  <c r="V66" i="6" s="1"/>
  <c r="V67" i="6" s="1"/>
  <c r="V68" i="6" s="1"/>
  <c r="V69" i="6" s="1"/>
  <c r="V70" i="6" s="1"/>
  <c r="V29" i="6"/>
  <c r="V30" i="6" s="1"/>
  <c r="V31" i="6" s="1"/>
  <c r="V32" i="6" s="1"/>
  <c r="V33" i="6" s="1"/>
  <c r="V34" i="6" s="1"/>
  <c r="N104" i="6"/>
  <c r="N105" i="6" s="1"/>
  <c r="N106" i="6" s="1"/>
  <c r="N107" i="6" s="1"/>
  <c r="N108" i="6" s="1"/>
  <c r="N109" i="6" s="1"/>
  <c r="N29" i="6"/>
  <c r="N30" i="6" s="1"/>
  <c r="N31" i="6" s="1"/>
  <c r="N32" i="6" s="1"/>
  <c r="N33" i="6" s="1"/>
  <c r="N34" i="6" s="1"/>
  <c r="F29" i="6"/>
  <c r="F30" i="6" s="1"/>
  <c r="F31" i="6" s="1"/>
  <c r="F65" i="6"/>
  <c r="F66" i="6" s="1"/>
  <c r="F67" i="6" s="1"/>
  <c r="F68" i="6" s="1"/>
  <c r="F69" i="6" s="1"/>
  <c r="F70" i="6" s="1"/>
  <c r="F81" i="4"/>
  <c r="O81" i="4"/>
  <c r="F32" i="6" l="1"/>
  <c r="F33" i="6" s="1"/>
  <c r="F34" i="6" s="1"/>
  <c r="M11" i="5"/>
  <c r="P47" i="4"/>
  <c r="O47" i="4"/>
  <c r="N47" i="4"/>
  <c r="M47" i="4"/>
  <c r="L47" i="4"/>
  <c r="K47" i="4"/>
  <c r="R81" i="5"/>
  <c r="Q81" i="5"/>
  <c r="P81" i="5"/>
  <c r="O81" i="5"/>
  <c r="O82" i="5" s="1"/>
  <c r="N81" i="5"/>
  <c r="M81" i="5"/>
  <c r="R80" i="5"/>
  <c r="Q80" i="5"/>
  <c r="P80" i="5"/>
  <c r="N80" i="5"/>
  <c r="M80" i="5"/>
  <c r="J81" i="5"/>
  <c r="I81" i="5"/>
  <c r="H81" i="5"/>
  <c r="G81" i="5"/>
  <c r="F81" i="5"/>
  <c r="E81" i="5"/>
  <c r="D46" i="5"/>
  <c r="J80" i="5"/>
  <c r="I80" i="5"/>
  <c r="H80" i="5"/>
  <c r="G80" i="5"/>
  <c r="F80" i="5"/>
  <c r="E80" i="5"/>
  <c r="Q46" i="5"/>
  <c r="P46" i="5"/>
  <c r="O46" i="5"/>
  <c r="N46" i="5"/>
  <c r="M46" i="5"/>
  <c r="L46" i="5"/>
  <c r="Q45" i="5"/>
  <c r="P45" i="5"/>
  <c r="O45" i="5"/>
  <c r="N45" i="5"/>
  <c r="M45" i="5"/>
  <c r="L45" i="5"/>
  <c r="F82" i="5" l="1"/>
  <c r="R82" i="5"/>
  <c r="Q82" i="5"/>
  <c r="P82" i="5"/>
  <c r="N82" i="5"/>
  <c r="M82" i="5"/>
  <c r="J82" i="5"/>
  <c r="I82" i="5"/>
  <c r="H82" i="5"/>
  <c r="G82" i="5"/>
  <c r="O80" i="4"/>
  <c r="F80" i="4"/>
  <c r="P46" i="4"/>
  <c r="O46" i="4"/>
  <c r="N46" i="4"/>
  <c r="M46" i="4"/>
  <c r="L46" i="4"/>
  <c r="K46" i="4"/>
  <c r="P12" i="4"/>
  <c r="Q11" i="5"/>
  <c r="Q80" i="4" l="1"/>
  <c r="Q81" i="4"/>
  <c r="P80" i="4"/>
  <c r="P81" i="4"/>
  <c r="N80" i="4"/>
  <c r="N81" i="4"/>
  <c r="M80" i="4"/>
  <c r="M81" i="4"/>
  <c r="L80" i="4"/>
  <c r="L81" i="4"/>
  <c r="H80" i="4" l="1"/>
  <c r="H81" i="4"/>
  <c r="G80" i="4"/>
  <c r="G81" i="4"/>
  <c r="E80" i="4"/>
  <c r="E81" i="4"/>
  <c r="D80" i="4"/>
  <c r="D81" i="4"/>
  <c r="I46" i="5" l="1"/>
  <c r="H46" i="5"/>
  <c r="G46" i="5"/>
  <c r="F46" i="5"/>
  <c r="E46" i="5"/>
  <c r="I45" i="5"/>
  <c r="H45" i="5"/>
  <c r="G45" i="5"/>
  <c r="F45" i="5"/>
  <c r="E45" i="5"/>
  <c r="D45" i="5"/>
  <c r="Q12" i="5"/>
  <c r="Q13" i="5" s="1"/>
  <c r="P12" i="5"/>
  <c r="O12" i="5"/>
  <c r="N12" i="5"/>
  <c r="M12" i="5"/>
  <c r="L12" i="5"/>
  <c r="I12" i="5"/>
  <c r="H12" i="5"/>
  <c r="G12" i="5"/>
  <c r="F12" i="5"/>
  <c r="E12" i="5"/>
  <c r="D12" i="5"/>
  <c r="P11" i="5"/>
  <c r="O11" i="5"/>
  <c r="N11" i="5"/>
  <c r="O21" i="5" s="1"/>
  <c r="L11" i="5"/>
  <c r="I11" i="5"/>
  <c r="H11" i="5"/>
  <c r="G11" i="5"/>
  <c r="F11" i="5"/>
  <c r="E11" i="5"/>
  <c r="D11" i="5"/>
  <c r="D13" i="5" l="1"/>
  <c r="F13" i="5"/>
  <c r="L13" i="5"/>
  <c r="N13" i="5"/>
  <c r="P13" i="5"/>
  <c r="P91" i="5"/>
  <c r="P90" i="5"/>
  <c r="P92" i="5"/>
  <c r="P94" i="5" s="1"/>
  <c r="Q94" i="5" s="1"/>
  <c r="H90" i="5"/>
  <c r="H91" i="5"/>
  <c r="H92" i="5"/>
  <c r="E82" i="5"/>
  <c r="Q47" i="5"/>
  <c r="P47" i="5"/>
  <c r="O56" i="5"/>
  <c r="O47" i="5"/>
  <c r="N47" i="5"/>
  <c r="O55" i="5"/>
  <c r="M47" i="5"/>
  <c r="L47" i="5"/>
  <c r="O57" i="5"/>
  <c r="O22" i="5"/>
  <c r="O13" i="5"/>
  <c r="O23" i="5"/>
  <c r="M13" i="5"/>
  <c r="I47" i="5"/>
  <c r="G55" i="5"/>
  <c r="H47" i="5"/>
  <c r="G56" i="5"/>
  <c r="G47" i="5"/>
  <c r="F47" i="5"/>
  <c r="E47" i="5"/>
  <c r="G57" i="5"/>
  <c r="D47" i="5"/>
  <c r="G21" i="5"/>
  <c r="I13" i="5"/>
  <c r="G22" i="5"/>
  <c r="H13" i="5"/>
  <c r="G13" i="5"/>
  <c r="G23" i="5"/>
  <c r="E13" i="5"/>
  <c r="G20" i="5"/>
  <c r="G54" i="5"/>
  <c r="H89" i="5"/>
  <c r="O20" i="5"/>
  <c r="O24" i="5" s="1"/>
  <c r="P24" i="5" s="1"/>
  <c r="O54" i="5"/>
  <c r="P89" i="5"/>
  <c r="O25" i="5" l="1"/>
  <c r="P25" i="5" s="1"/>
  <c r="O27" i="5" s="1"/>
  <c r="O28" i="5" s="1"/>
  <c r="O29" i="5" s="1"/>
  <c r="O30" i="5" s="1"/>
  <c r="O31" i="5" s="1"/>
  <c r="H94" i="5"/>
  <c r="I94" i="5" s="1"/>
  <c r="O59" i="5"/>
  <c r="P59" i="5" s="1"/>
  <c r="G59" i="5"/>
  <c r="H59" i="5" s="1"/>
  <c r="P93" i="5"/>
  <c r="Q93" i="5" s="1"/>
  <c r="P96" i="5" s="1"/>
  <c r="P97" i="5" s="1"/>
  <c r="P98" i="5" s="1"/>
  <c r="P99" i="5" s="1"/>
  <c r="P100" i="5" s="1"/>
  <c r="H93" i="5"/>
  <c r="I93" i="5" s="1"/>
  <c r="O58" i="5"/>
  <c r="P58" i="5" s="1"/>
  <c r="G58" i="5"/>
  <c r="H58" i="5" s="1"/>
  <c r="G24" i="5"/>
  <c r="H24" i="5" s="1"/>
  <c r="G25" i="5"/>
  <c r="H25" i="5" s="1"/>
  <c r="H96" i="5" l="1"/>
  <c r="H97" i="5" s="1"/>
  <c r="H98" i="5" s="1"/>
  <c r="H99" i="5" s="1"/>
  <c r="H100" i="5" s="1"/>
  <c r="O61" i="5"/>
  <c r="O62" i="5" s="1"/>
  <c r="O63" i="5" s="1"/>
  <c r="O64" i="5" s="1"/>
  <c r="O65" i="5" s="1"/>
  <c r="G61" i="5"/>
  <c r="G62" i="5" s="1"/>
  <c r="G63" i="5" s="1"/>
  <c r="G64" i="5" s="1"/>
  <c r="G65" i="5" s="1"/>
  <c r="G27" i="5"/>
  <c r="G28" i="5" s="1"/>
  <c r="G29" i="5" s="1"/>
  <c r="G30" i="5" s="1"/>
  <c r="G31" i="5" s="1"/>
  <c r="K48" i="4"/>
  <c r="M48" i="4"/>
  <c r="O48" i="4"/>
  <c r="P48" i="4"/>
  <c r="N48" i="4" l="1"/>
  <c r="L48" i="4"/>
  <c r="O89" i="4"/>
  <c r="O90" i="4"/>
  <c r="L82" i="4"/>
  <c r="N82" i="4"/>
  <c r="P82" i="4"/>
  <c r="O91" i="4"/>
  <c r="M82" i="4"/>
  <c r="O82" i="4"/>
  <c r="Q82" i="4"/>
  <c r="O92" i="4"/>
  <c r="N56" i="4"/>
  <c r="N55" i="4"/>
  <c r="N58" i="4"/>
  <c r="N57" i="4"/>
  <c r="H47" i="4"/>
  <c r="G47" i="4"/>
  <c r="F47" i="4"/>
  <c r="E47" i="4"/>
  <c r="D47" i="4"/>
  <c r="C47" i="4"/>
  <c r="G46" i="4"/>
  <c r="F46" i="4"/>
  <c r="E46" i="4"/>
  <c r="D46" i="4"/>
  <c r="C46" i="4"/>
  <c r="H12" i="4"/>
  <c r="P13" i="4"/>
  <c r="O13" i="4"/>
  <c r="N13" i="4"/>
  <c r="M13" i="4"/>
  <c r="L13" i="4"/>
  <c r="K13" i="4"/>
  <c r="O12" i="4"/>
  <c r="N12" i="4"/>
  <c r="M12" i="4"/>
  <c r="L12" i="4"/>
  <c r="K12" i="4"/>
  <c r="H13" i="4"/>
  <c r="G12" i="4"/>
  <c r="G13" i="4"/>
  <c r="D12" i="4"/>
  <c r="D13" i="4"/>
  <c r="C12" i="4"/>
  <c r="C13" i="4"/>
  <c r="O94" i="4" l="1"/>
  <c r="P94" i="4" s="1"/>
  <c r="O93" i="4"/>
  <c r="P93" i="4" s="1"/>
  <c r="F21" i="4"/>
  <c r="F58" i="4"/>
  <c r="F56" i="4"/>
  <c r="N60" i="4"/>
  <c r="O60" i="4" s="1"/>
  <c r="F57" i="4"/>
  <c r="F55" i="4"/>
  <c r="N59" i="4"/>
  <c r="O59" i="4" s="1"/>
  <c r="F22" i="4"/>
  <c r="F23" i="4"/>
  <c r="F89" i="4"/>
  <c r="G14" i="4"/>
  <c r="G82" i="4"/>
  <c r="H82" i="4"/>
  <c r="F90" i="4"/>
  <c r="F91" i="4"/>
  <c r="F82" i="4"/>
  <c r="E82" i="4"/>
  <c r="D82" i="4"/>
  <c r="F92" i="4"/>
  <c r="N22" i="4"/>
  <c r="C14" i="4"/>
  <c r="H14" i="4"/>
  <c r="N23" i="4"/>
  <c r="N24" i="4"/>
  <c r="N21" i="4"/>
  <c r="D14" i="4"/>
  <c r="F24" i="4"/>
  <c r="E14" i="4"/>
  <c r="D48" i="4"/>
  <c r="F48" i="4"/>
  <c r="H48" i="4"/>
  <c r="C48" i="4"/>
  <c r="E48" i="4"/>
  <c r="G48" i="4"/>
  <c r="P14" i="4"/>
  <c r="O14" i="4"/>
  <c r="N14" i="4"/>
  <c r="M14" i="4"/>
  <c r="L14" i="4"/>
  <c r="K14" i="4"/>
  <c r="F25" i="4" l="1"/>
  <c r="O96" i="4"/>
  <c r="O97" i="4" s="1"/>
  <c r="O98" i="4" s="1"/>
  <c r="F26" i="4"/>
  <c r="G26" i="4" s="1"/>
  <c r="F60" i="4"/>
  <c r="G60" i="4" s="1"/>
  <c r="F94" i="4"/>
  <c r="G94" i="4" s="1"/>
  <c r="F59" i="4"/>
  <c r="G59" i="4" s="1"/>
  <c r="N62" i="4"/>
  <c r="N63" i="4" s="1"/>
  <c r="N64" i="4" s="1"/>
  <c r="N65" i="4" s="1"/>
  <c r="F93" i="4"/>
  <c r="G93" i="4" s="1"/>
  <c r="N26" i="4"/>
  <c r="O26" i="4" s="1"/>
  <c r="N25" i="4"/>
  <c r="O25" i="4" s="1"/>
  <c r="G25" i="4"/>
  <c r="O99" i="4" l="1"/>
  <c r="O100" i="4" s="1"/>
  <c r="V15" i="4" s="1"/>
  <c r="N66" i="4"/>
  <c r="V13" i="4" s="1"/>
  <c r="F96" i="4"/>
  <c r="F97" i="4" s="1"/>
  <c r="F98" i="4" s="1"/>
  <c r="F62" i="4"/>
  <c r="F63" i="4" s="1"/>
  <c r="F64" i="4" s="1"/>
  <c r="F65" i="4" s="1"/>
  <c r="F66" i="4" s="1"/>
  <c r="F28" i="4"/>
  <c r="F29" i="4" s="1"/>
  <c r="F30" i="4" s="1"/>
  <c r="F31" i="4" s="1"/>
  <c r="F32" i="4" s="1"/>
  <c r="N28" i="4"/>
  <c r="N29" i="4" s="1"/>
  <c r="N30" i="4" s="1"/>
  <c r="N31" i="4" s="1"/>
  <c r="F99" i="4" l="1"/>
  <c r="F100" i="4" s="1"/>
  <c r="V14" i="4" s="1"/>
  <c r="N32" i="4"/>
  <c r="V11" i="4" s="1"/>
  <c r="V10" i="4"/>
  <c r="V12" i="4"/>
  <c r="V17" i="4" l="1"/>
  <c r="V16" i="4"/>
  <c r="V21" i="4"/>
  <c r="V22" i="4"/>
  <c r="V23" i="4" l="1"/>
  <c r="V18" i="4"/>
</calcChain>
</file>

<file path=xl/sharedStrings.xml><?xml version="1.0" encoding="utf-8"?>
<sst xmlns="http://schemas.openxmlformats.org/spreadsheetml/2006/main" count="2568" uniqueCount="105">
  <si>
    <t>SH</t>
  </si>
  <si>
    <t>SM</t>
  </si>
  <si>
    <t>SL</t>
  </si>
  <si>
    <t>TM</t>
  </si>
  <si>
    <t>TH</t>
  </si>
  <si>
    <t>TL</t>
  </si>
  <si>
    <t>SD</t>
  </si>
  <si>
    <t>RSD</t>
  </si>
  <si>
    <t>E</t>
  </si>
  <si>
    <t>SH+TH</t>
  </si>
  <si>
    <t>SL+TL</t>
  </si>
  <si>
    <t>TH+TM+TL</t>
  </si>
  <si>
    <t>SH+SM+SL</t>
  </si>
  <si>
    <t>F</t>
  </si>
  <si>
    <t>Plate 1</t>
  </si>
  <si>
    <t>Plate 2</t>
  </si>
  <si>
    <t>Plate 3</t>
  </si>
  <si>
    <t>Plate 4</t>
  </si>
  <si>
    <t>Plate 5</t>
  </si>
  <si>
    <t>Plate 6</t>
  </si>
  <si>
    <t>Avg.</t>
  </si>
  <si>
    <t>Plate No.:</t>
  </si>
  <si>
    <t>% of potency  = antilog (2+ F/E X log i)</t>
  </si>
  <si>
    <t>i</t>
  </si>
  <si>
    <t>F/E X log i</t>
  </si>
  <si>
    <t xml:space="preserve">F/E </t>
  </si>
  <si>
    <t>2+F/E X log i</t>
  </si>
  <si>
    <t>i=Ratio of dilution</t>
  </si>
  <si>
    <t>E= (SH+TH)-(SL+TL)/4</t>
  </si>
  <si>
    <t>F=(TH+TM+TL)-(SH+SM+SL)/3</t>
  </si>
  <si>
    <t>Calculation</t>
  </si>
  <si>
    <t>Formula</t>
  </si>
  <si>
    <t>% of potency</t>
  </si>
  <si>
    <t>Average</t>
  </si>
  <si>
    <t>Percentage</t>
  </si>
  <si>
    <t>100% value</t>
  </si>
  <si>
    <t xml:space="preserve">Polymyxin-B for Injection USP 500,000 units per vial </t>
  </si>
  <si>
    <t xml:space="preserve"> Attachment-I</t>
  </si>
  <si>
    <t xml:space="preserve"> Attachment-II</t>
  </si>
  <si>
    <t xml:space="preserve"> Attachment-III</t>
  </si>
  <si>
    <t xml:space="preserve"> Attachment-IV</t>
  </si>
  <si>
    <t xml:space="preserve"> Attachment-V</t>
  </si>
  <si>
    <t xml:space="preserve"> Attachment-VI</t>
  </si>
  <si>
    <t xml:space="preserve"> Attachment-VII</t>
  </si>
  <si>
    <t xml:space="preserve"> Attachment-VIII</t>
  </si>
  <si>
    <t xml:space="preserve"> Attachment-IX</t>
  </si>
  <si>
    <t>Prepared by:-</t>
  </si>
  <si>
    <t>Date:-</t>
  </si>
  <si>
    <t>Reviewed by:-</t>
  </si>
  <si>
    <t>Assay in units/Per Vial</t>
  </si>
  <si>
    <t>Accuracy 50%</t>
  </si>
  <si>
    <t>Accuracy 200%</t>
  </si>
  <si>
    <t>Accuracy 100%</t>
  </si>
  <si>
    <t>ATTACHMENT-22</t>
  </si>
  <si>
    <t>MEASUREMENT OF LINEARILTY</t>
  </si>
  <si>
    <t>Concentration</t>
  </si>
  <si>
    <t>50 Units</t>
  </si>
  <si>
    <t>75 Units</t>
  </si>
  <si>
    <t>100 Units</t>
  </si>
  <si>
    <t>150 Units</t>
  </si>
  <si>
    <t>200 Units</t>
  </si>
  <si>
    <t>Plate-1</t>
  </si>
  <si>
    <t>Plate-2</t>
  </si>
  <si>
    <t>Plate-3</t>
  </si>
  <si>
    <t>Plate-4</t>
  </si>
  <si>
    <t>Plate-5</t>
  </si>
  <si>
    <t>Avg</t>
  </si>
  <si>
    <t>IN log concentration</t>
  </si>
  <si>
    <t>Zone measurement</t>
  </si>
  <si>
    <t>Prepared by:</t>
  </si>
  <si>
    <t>Reviewed by:</t>
  </si>
  <si>
    <t>Sign &amp; Date:</t>
  </si>
  <si>
    <t>400 Units</t>
  </si>
  <si>
    <t>25 Units</t>
  </si>
  <si>
    <t>Preparation</t>
  </si>
  <si>
    <t>S. No</t>
  </si>
  <si>
    <t>Overall Avg</t>
  </si>
  <si>
    <t>Overall Stdev</t>
  </si>
  <si>
    <t>Overall RSD</t>
  </si>
  <si>
    <t>Method Precision</t>
  </si>
  <si>
    <t>Intermediate Precision</t>
  </si>
  <si>
    <t>Accuracy level</t>
  </si>
  <si>
    <t>Theoretical value</t>
  </si>
  <si>
    <t>LEVEL-1</t>
  </si>
  <si>
    <t>LEVEL-2</t>
  </si>
  <si>
    <t>LEVEL-3</t>
  </si>
  <si>
    <t>Obtained potency</t>
  </si>
  <si>
    <t>% of Recovery</t>
  </si>
  <si>
    <t>Mean % of Recovery</t>
  </si>
  <si>
    <t xml:space="preserve"> Attachment-I (30-35)</t>
  </si>
  <si>
    <t xml:space="preserve"> Attachment-II (36-37.5)</t>
  </si>
  <si>
    <t>Stdev</t>
  </si>
  <si>
    <t>Recovery</t>
  </si>
  <si>
    <t>Assay %</t>
  </si>
  <si>
    <t>Assay in units</t>
  </si>
  <si>
    <t>STDEV</t>
  </si>
  <si>
    <t>Assay in  Units</t>
  </si>
  <si>
    <t xml:space="preserve"> </t>
  </si>
  <si>
    <t xml:space="preserve">Polymyxin-B for Injection USP 250,000 units per vial </t>
  </si>
  <si>
    <t xml:space="preserve">Colistemethate sodium powder for solution for injection and </t>
  </si>
  <si>
    <t xml:space="preserve"> Attachment-X</t>
  </si>
  <si>
    <t xml:space="preserve">80mg </t>
  </si>
  <si>
    <t>160mg</t>
  </si>
  <si>
    <t xml:space="preserve">Colistemethate sodium powder for solution for injection </t>
  </si>
  <si>
    <t>16.02.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</si>
</sst>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184">
    <xf numFmtId="0" fontId="0" fillId="0" borderId="0" xfId="0"/>
    <xf numFmtId="0" fontId="2" fillId="0" borderId="1" xfId="0" applyFont="1" applyFill="1" applyBorder="1"/>
    <xf numFmtId="0" fontId="0" fillId="0" borderId="1" xfId="0" applyFont="1" applyBorder="1"/>
    <xf numFmtId="2" fontId="2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/>
    <xf numFmtId="0" fontId="2" fillId="0" borderId="1" xfId="0" applyFont="1" applyFill="1" applyBorder="1" applyAlignment="1"/>
    <xf numFmtId="2" fontId="2" fillId="0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0" fontId="4" fillId="2" borderId="0" xfId="0" applyNumberFormat="1" applyFont="1" applyFill="1" applyBorder="1" applyAlignment="1">
      <alignment horizontal="center"/>
    </xf>
    <xf numFmtId="0" fontId="3" fillId="0" borderId="0" xfId="0" applyFont="1" applyBorder="1" applyAlignment="1"/>
    <xf numFmtId="0" fontId="4" fillId="2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5" fillId="0" borderId="0" xfId="0" applyFont="1"/>
    <xf numFmtId="9" fontId="6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6" fillId="0" borderId="0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2" fontId="1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" fontId="0" fillId="0" borderId="1" xfId="0" applyNumberFormat="1" applyBorder="1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5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2" fontId="10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" fontId="4" fillId="2" borderId="4" xfId="0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2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4" fillId="0" borderId="1" xfId="1" applyNumberFormat="1" applyFont="1" applyBorder="1" applyAlignment="1">
      <alignment horizontal="center"/>
    </xf>
    <xf numFmtId="2" fontId="4" fillId="2" borderId="2" xfId="1" applyNumberFormat="1" applyFont="1" applyFill="1" applyBorder="1" applyAlignment="1">
      <alignment horizontal="center"/>
    </xf>
    <xf numFmtId="2" fontId="4" fillId="2" borderId="4" xfId="1" applyNumberFormat="1" applyFont="1" applyFill="1" applyBorder="1" applyAlignment="1">
      <alignment horizontal="center"/>
    </xf>
    <xf numFmtId="2" fontId="4" fillId="2" borderId="3" xfId="1" applyNumberFormat="1" applyFont="1" applyFill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0" fontId="4" fillId="2" borderId="2" xfId="0" applyNumberFormat="1" applyFont="1" applyFill="1" applyBorder="1" applyAlignment="1">
      <alignment horizontal="center"/>
    </xf>
    <xf numFmtId="10" fontId="4" fillId="2" borderId="4" xfId="0" applyNumberFormat="1" applyFont="1" applyFill="1" applyBorder="1" applyAlignment="1">
      <alignment horizontal="center"/>
    </xf>
    <xf numFmtId="10" fontId="4" fillId="2" borderId="3" xfId="0" applyNumberFormat="1" applyFont="1" applyFill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Standard curve line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940568141602899"/>
          <c:y val="0.12426040965984778"/>
          <c:w val="0.74743939575609031"/>
          <c:h val="0.66280246376238161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Linearity!$B$6</c:f>
              <c:strCache>
                <c:ptCount val="1"/>
                <c:pt idx="0">
                  <c:v>Concentration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trendline>
            <c:trendlineType val="linear"/>
            <c:dispRSqr val="1"/>
            <c:dispEq val="0"/>
            <c:trendlineLbl>
              <c:layout>
                <c:manualLayout>
                  <c:x val="-0.11965053710849538"/>
                  <c:y val="8.7165486223769774E-3"/>
                </c:manualLayout>
              </c:layout>
              <c:numFmt formatCode="General" sourceLinked="0"/>
            </c:trendlineLbl>
          </c:trendline>
          <c:xVal>
            <c:strRef>
              <c:f>Linearity!$C$6:$I$6</c:f>
              <c:strCache>
                <c:ptCount val="7"/>
                <c:pt idx="0">
                  <c:v>25 Units</c:v>
                </c:pt>
                <c:pt idx="1">
                  <c:v>50 Units</c:v>
                </c:pt>
                <c:pt idx="2">
                  <c:v>75 Units</c:v>
                </c:pt>
                <c:pt idx="3">
                  <c:v>100 Units</c:v>
                </c:pt>
                <c:pt idx="4">
                  <c:v>150 Units</c:v>
                </c:pt>
                <c:pt idx="5">
                  <c:v>200 Units</c:v>
                </c:pt>
                <c:pt idx="6">
                  <c:v>400 Units</c:v>
                </c:pt>
              </c:strCache>
            </c:strRef>
          </c:xVal>
          <c:yVal>
            <c:numRef>
              <c:f>Linearity!$D$18:$D$24</c:f>
              <c:numCache>
                <c:formatCode>0.00</c:formatCode>
                <c:ptCount val="7"/>
                <c:pt idx="0">
                  <c:v>9.14</c:v>
                </c:pt>
                <c:pt idx="1">
                  <c:v>10.29</c:v>
                </c:pt>
                <c:pt idx="2">
                  <c:v>12.42</c:v>
                </c:pt>
                <c:pt idx="3">
                  <c:v>14.35</c:v>
                </c:pt>
                <c:pt idx="4">
                  <c:v>15.72</c:v>
                </c:pt>
                <c:pt idx="5">
                  <c:v>16.91</c:v>
                </c:pt>
                <c:pt idx="6">
                  <c:v>19.16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Linearity!$D$17</c:f>
              <c:strCache>
                <c:ptCount val="1"/>
                <c:pt idx="0">
                  <c:v>Zone measurement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Linearity!$D$18:$D$24</c:f>
              <c:numCache>
                <c:formatCode>0.00</c:formatCode>
                <c:ptCount val="7"/>
                <c:pt idx="0">
                  <c:v>9.14</c:v>
                </c:pt>
                <c:pt idx="1">
                  <c:v>10.29</c:v>
                </c:pt>
                <c:pt idx="2">
                  <c:v>12.42</c:v>
                </c:pt>
                <c:pt idx="3">
                  <c:v>14.35</c:v>
                </c:pt>
                <c:pt idx="4">
                  <c:v>15.72</c:v>
                </c:pt>
                <c:pt idx="5">
                  <c:v>16.91</c:v>
                </c:pt>
                <c:pt idx="6">
                  <c:v>19.16</c:v>
                </c:pt>
              </c:numCache>
            </c:numRef>
          </c:xVal>
          <c:yVal>
            <c:numRef>
              <c:f>Linearity!$B$18:$B$24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400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7187352"/>
        <c:axId val="207268808"/>
      </c:scatterChart>
      <c:valAx>
        <c:axId val="207187352"/>
        <c:scaling>
          <c:orientation val="minMax"/>
          <c:max val="6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Log of standard concentration</a:t>
                </a:r>
              </a:p>
            </c:rich>
          </c:tx>
          <c:layout>
            <c:manualLayout>
              <c:xMode val="edge"/>
              <c:yMode val="edge"/>
              <c:x val="0.39492206921410944"/>
              <c:y val="0.87828703544189779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207268808"/>
        <c:crosses val="autoZero"/>
        <c:crossBetween val="midCat"/>
        <c:minorUnit val="0.1"/>
      </c:valAx>
      <c:valAx>
        <c:axId val="207268808"/>
        <c:scaling>
          <c:orientation val="minMax"/>
          <c:max val="20"/>
          <c:min val="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Zone size</a:t>
                </a:r>
              </a:p>
            </c:rich>
          </c:tx>
          <c:layout>
            <c:manualLayout>
              <c:xMode val="edge"/>
              <c:yMode val="edge"/>
              <c:x val="4.3078077502617239E-2"/>
              <c:y val="0.4149666316301903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2071873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chemeClr val="tx1">
          <a:lumMod val="50000"/>
          <a:lumOff val="50000"/>
        </a:schemeClr>
      </a:solidFill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Standard curve line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44203849518843"/>
          <c:y val="0.14747482460006103"/>
          <c:w val="0.76766907261592465"/>
          <c:h val="0.6621053414921519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Linearity!$D$18:$D$24</c:f>
              <c:numCache>
                <c:formatCode>0.00</c:formatCode>
                <c:ptCount val="7"/>
                <c:pt idx="0">
                  <c:v>9.14</c:v>
                </c:pt>
                <c:pt idx="1">
                  <c:v>10.29</c:v>
                </c:pt>
                <c:pt idx="2">
                  <c:v>12.42</c:v>
                </c:pt>
                <c:pt idx="3">
                  <c:v>14.35</c:v>
                </c:pt>
                <c:pt idx="4">
                  <c:v>15.72</c:v>
                </c:pt>
                <c:pt idx="5">
                  <c:v>16.91</c:v>
                </c:pt>
                <c:pt idx="6">
                  <c:v>19.16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11992"/>
        <c:axId val="207412376"/>
      </c:scatterChart>
      <c:valAx>
        <c:axId val="20741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2376"/>
        <c:crosses val="autoZero"/>
        <c:crossBetween val="midCat"/>
      </c:valAx>
      <c:valAx>
        <c:axId val="207412376"/>
        <c:scaling>
          <c:orientation val="minMax"/>
          <c:max val="20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Standard curve line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544203849518849"/>
          <c:y val="0.14747482460006103"/>
          <c:w val="0.76766907261592499"/>
          <c:h val="0.6621053414921519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Linearity!$D$18:$D$24</c:f>
              <c:numCache>
                <c:formatCode>0.00</c:formatCode>
                <c:ptCount val="7"/>
                <c:pt idx="0">
                  <c:v>9.14</c:v>
                </c:pt>
                <c:pt idx="1">
                  <c:v>10.29</c:v>
                </c:pt>
                <c:pt idx="2">
                  <c:v>12.42</c:v>
                </c:pt>
                <c:pt idx="3">
                  <c:v>14.35</c:v>
                </c:pt>
                <c:pt idx="4">
                  <c:v>15.72</c:v>
                </c:pt>
                <c:pt idx="5">
                  <c:v>16.91</c:v>
                </c:pt>
                <c:pt idx="6">
                  <c:v>19.16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82832"/>
        <c:axId val="208010616"/>
      </c:scatterChart>
      <c:valAx>
        <c:axId val="20818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0616"/>
        <c:crosses val="autoZero"/>
        <c:crossBetween val="midCat"/>
      </c:valAx>
      <c:valAx>
        <c:axId val="208010616"/>
        <c:scaling>
          <c:orientation val="minMax"/>
          <c:max val="20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1</xdr:row>
      <xdr:rowOff>95251</xdr:rowOff>
    </xdr:from>
    <xdr:to>
      <xdr:col>18</xdr:col>
      <xdr:colOff>485775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295274</xdr:colOff>
      <xdr:row>15</xdr:row>
      <xdr:rowOff>71435</xdr:rowOff>
    </xdr:from>
    <xdr:to>
      <xdr:col>12</xdr:col>
      <xdr:colOff>342899</xdr:colOff>
      <xdr:row>29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14</xdr:col>
      <xdr:colOff>47625</xdr:colOff>
      <xdr:row>53</xdr:row>
      <xdr:rowOff>128590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0.36667</cdr:x>
      <cdr:y>0.92867</cdr:y>
    </cdr:from>
    <cdr:to>
      <cdr:x>0.69167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76400" y="3262314"/>
          <a:ext cx="14859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0.32083</cdr:x>
      <cdr:y>0.9025</cdr:y>
    </cdr:from>
    <cdr:to>
      <cdr:x>0.73125</cdr:x>
      <cdr:y>0.97365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466850" y="3262315"/>
          <a:ext cx="18764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0.41573</cdr:x>
      <cdr:y>0.88911</cdr:y>
    </cdr:from>
    <cdr:to>
      <cdr:x>0.79698</cdr:x>
      <cdr:y>0.95878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793796" y="2824325"/>
          <a:ext cx="1645027" cy="221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  IN Log Concentration</a:t>
          </a:r>
        </a:p>
      </cdr:txBody>
    </cdr:sp>
  </cdr:relSizeAnchor>
  <cdr:relSizeAnchor xmlns:cdr="http://schemas.openxmlformats.org/drawingml/2006/chartDrawing">
    <cdr:from>
      <cdr:x>0.0125</cdr:x>
      <cdr:y>0.28516</cdr:y>
    </cdr:from>
    <cdr:to>
      <cdr:x>0.06458</cdr:x>
      <cdr:y>0.74452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7150" y="1052515"/>
          <a:ext cx="238125" cy="169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Zone size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0.36667</cdr:x>
      <cdr:y>0.92867</cdr:y>
    </cdr:from>
    <cdr:to>
      <cdr:x>0.69167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76400" y="3262314"/>
          <a:ext cx="14859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0.32083</cdr:x>
      <cdr:y>0.9025</cdr:y>
    </cdr:from>
    <cdr:to>
      <cdr:x>0.73125</cdr:x>
      <cdr:y>0.97365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466850" y="3262315"/>
          <a:ext cx="18764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0.41573</cdr:x>
      <cdr:y>0.88911</cdr:y>
    </cdr:from>
    <cdr:to>
      <cdr:x>0.79698</cdr:x>
      <cdr:y>0.95878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793796" y="2824325"/>
          <a:ext cx="1645027" cy="221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  IN Log Concentration</a:t>
          </a:r>
        </a:p>
      </cdr:txBody>
    </cdr:sp>
  </cdr:relSizeAnchor>
  <cdr:relSizeAnchor xmlns:cdr="http://schemas.openxmlformats.org/drawingml/2006/chartDrawing">
    <cdr:from>
      <cdr:x>0.0125</cdr:x>
      <cdr:y>0.28516</cdr:y>
    </cdr:from>
    <cdr:to>
      <cdr:x>0.06458</cdr:x>
      <cdr:y>0.74452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7150" y="1052515"/>
          <a:ext cx="238125" cy="169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Zone size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589"/>
  <sheetViews>
    <sheetView topLeftCell="A7" zoomScaleNormal="100" zoomScaleSheetLayoutView="90" workbookViewId="0">
      <selection activeCell="F32" sqref="F32:H32"/>
    </sheetView>
  </sheetViews>
  <sheetFormatPr defaultRowHeight="15" x14ac:dyDescent="0.25"/>
  <cols>
    <col min="6" max="6" width="7.42578125" customWidth="1"/>
    <col min="7" max="7" width="7.7109375" customWidth="1"/>
    <col min="8" max="8" width="8.42578125" customWidth="1"/>
    <col min="12" max="12" width="8.85546875" customWidth="1"/>
    <col min="17" max="17" width="8.5703125" customWidth="1"/>
    <col min="18" max="18" width="10" customWidth="1"/>
    <col min="20" max="20" width="16.5703125" customWidth="1"/>
    <col min="21" max="21" width="14.28515625" customWidth="1"/>
    <col min="22" max="22" width="20.85546875" customWidth="1"/>
    <col min="57" max="57" width="10.42578125" customWidth="1"/>
    <col min="58" max="58" width="12.28515625" customWidth="1"/>
  </cols>
  <sheetData>
    <row r="1" spans="1:24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6"/>
    </row>
    <row r="2" spans="1:24" ht="17.25" customHeight="1" x14ac:dyDescent="0.25">
      <c r="A2" s="67"/>
      <c r="B2" s="68"/>
      <c r="C2" s="68"/>
      <c r="D2" s="68"/>
      <c r="E2" s="68" t="s">
        <v>101</v>
      </c>
      <c r="F2" s="68"/>
      <c r="G2" s="68"/>
      <c r="H2" s="68"/>
      <c r="I2" s="68"/>
      <c r="J2" s="68"/>
      <c r="K2" s="68"/>
      <c r="L2" s="68"/>
      <c r="M2" s="68" t="s">
        <v>102</v>
      </c>
      <c r="N2" s="68"/>
      <c r="O2" s="68"/>
      <c r="P2" s="68"/>
      <c r="Q2" s="68"/>
      <c r="R2" s="68"/>
      <c r="S2" s="68"/>
      <c r="T2" s="68"/>
      <c r="U2" s="68"/>
      <c r="V2" s="68"/>
      <c r="W2" s="68"/>
      <c r="X2" s="69"/>
    </row>
    <row r="3" spans="1:24" x14ac:dyDescent="0.25">
      <c r="A3" s="67"/>
      <c r="B3" s="114" t="s">
        <v>37</v>
      </c>
      <c r="C3" s="114"/>
      <c r="D3" s="114"/>
      <c r="E3" s="114"/>
      <c r="F3" s="114"/>
      <c r="G3" s="114"/>
      <c r="H3" s="114"/>
      <c r="I3" s="68"/>
      <c r="J3" s="114" t="s">
        <v>38</v>
      </c>
      <c r="K3" s="114"/>
      <c r="L3" s="114"/>
      <c r="M3" s="114"/>
      <c r="N3" s="114"/>
      <c r="O3" s="114"/>
      <c r="P3" s="114"/>
      <c r="Q3" s="68"/>
      <c r="R3" s="68"/>
      <c r="S3" s="68"/>
      <c r="T3" s="68"/>
      <c r="U3" s="68"/>
      <c r="V3" s="68"/>
      <c r="W3" s="68"/>
      <c r="X3" s="69"/>
    </row>
    <row r="4" spans="1:24" x14ac:dyDescent="0.25">
      <c r="B4" s="114" t="s">
        <v>103</v>
      </c>
      <c r="C4" s="114"/>
      <c r="D4" s="114"/>
      <c r="E4" s="114"/>
      <c r="F4" s="114"/>
      <c r="G4" s="114"/>
      <c r="H4" s="114"/>
      <c r="I4" s="68"/>
      <c r="J4" s="114" t="s">
        <v>103</v>
      </c>
      <c r="K4" s="114"/>
      <c r="L4" s="114"/>
      <c r="M4" s="114"/>
      <c r="N4" s="114"/>
      <c r="O4" s="114"/>
      <c r="P4" s="114"/>
      <c r="Q4" s="68"/>
      <c r="R4" s="68"/>
      <c r="S4" s="68"/>
      <c r="T4" s="68"/>
      <c r="U4" s="68"/>
      <c r="V4" s="68"/>
      <c r="W4" s="68"/>
      <c r="X4" s="69"/>
    </row>
    <row r="5" spans="1:24" x14ac:dyDescent="0.25">
      <c r="A5" s="67"/>
      <c r="B5" s="2" t="s">
        <v>21</v>
      </c>
      <c r="C5" s="13" t="s">
        <v>0</v>
      </c>
      <c r="D5" s="13" t="s">
        <v>1</v>
      </c>
      <c r="E5" s="13" t="s">
        <v>2</v>
      </c>
      <c r="F5" s="13" t="s">
        <v>4</v>
      </c>
      <c r="G5" s="13" t="s">
        <v>3</v>
      </c>
      <c r="H5" s="13" t="s">
        <v>5</v>
      </c>
      <c r="I5" s="68"/>
      <c r="J5" s="2" t="s">
        <v>21</v>
      </c>
      <c r="K5" s="13" t="s">
        <v>0</v>
      </c>
      <c r="L5" s="13" t="s">
        <v>1</v>
      </c>
      <c r="M5" s="13" t="s">
        <v>2</v>
      </c>
      <c r="N5" s="13" t="s">
        <v>4</v>
      </c>
      <c r="O5" s="13" t="s">
        <v>3</v>
      </c>
      <c r="P5" s="13" t="s">
        <v>5</v>
      </c>
      <c r="Q5" s="68"/>
      <c r="R5" s="68"/>
      <c r="S5" s="68"/>
      <c r="T5" s="103" t="s">
        <v>35</v>
      </c>
      <c r="U5" s="103">
        <v>500000</v>
      </c>
      <c r="V5" s="68"/>
      <c r="W5" s="68"/>
      <c r="X5" s="69"/>
    </row>
    <row r="6" spans="1:24" x14ac:dyDescent="0.25">
      <c r="A6" s="67"/>
      <c r="B6" s="2" t="s">
        <v>14</v>
      </c>
      <c r="C6" s="35">
        <v>18.88</v>
      </c>
      <c r="D6" s="36">
        <v>16.239999999999998</v>
      </c>
      <c r="E6" s="36">
        <v>13.78</v>
      </c>
      <c r="F6" s="35">
        <v>19.48</v>
      </c>
      <c r="G6" s="36">
        <v>17.170000000000002</v>
      </c>
      <c r="H6" s="36">
        <v>15</v>
      </c>
      <c r="I6" s="68"/>
      <c r="J6" s="2" t="s">
        <v>14</v>
      </c>
      <c r="K6" s="5">
        <v>21.24</v>
      </c>
      <c r="L6" s="13">
        <v>18.32</v>
      </c>
      <c r="M6" s="13">
        <v>14.92</v>
      </c>
      <c r="N6" s="5">
        <v>20.04</v>
      </c>
      <c r="O6" s="13">
        <v>17.739999999999998</v>
      </c>
      <c r="P6" s="13">
        <v>15.15</v>
      </c>
      <c r="Q6" s="68"/>
      <c r="R6" s="68"/>
      <c r="S6" s="68"/>
      <c r="T6" s="68"/>
      <c r="U6" s="68"/>
      <c r="V6" s="68"/>
      <c r="W6" s="68"/>
      <c r="X6" s="69"/>
    </row>
    <row r="7" spans="1:24" x14ac:dyDescent="0.25">
      <c r="A7" s="67"/>
      <c r="B7" s="2" t="s">
        <v>15</v>
      </c>
      <c r="C7" s="36">
        <v>18.739999999999998</v>
      </c>
      <c r="D7" s="36">
        <v>16.64</v>
      </c>
      <c r="E7" s="36">
        <v>14.45</v>
      </c>
      <c r="F7" s="35">
        <v>17.420000000000002</v>
      </c>
      <c r="G7" s="36">
        <v>14.96</v>
      </c>
      <c r="H7" s="36">
        <v>13.12</v>
      </c>
      <c r="I7" s="68"/>
      <c r="J7" s="2" t="s">
        <v>15</v>
      </c>
      <c r="K7" s="13">
        <v>18.760000000000002</v>
      </c>
      <c r="L7" s="13">
        <v>16.68</v>
      </c>
      <c r="M7" s="13">
        <v>14.49</v>
      </c>
      <c r="N7" s="5">
        <v>20.65</v>
      </c>
      <c r="O7" s="13">
        <v>18.47</v>
      </c>
      <c r="P7" s="13">
        <v>15.16</v>
      </c>
      <c r="Q7" s="68"/>
      <c r="R7" s="68"/>
      <c r="S7" s="64"/>
      <c r="T7" s="65"/>
      <c r="U7" s="65"/>
      <c r="V7" s="65"/>
      <c r="W7" s="66"/>
      <c r="X7" s="69"/>
    </row>
    <row r="8" spans="1:24" x14ac:dyDescent="0.25">
      <c r="A8" s="67"/>
      <c r="B8" s="2" t="s">
        <v>16</v>
      </c>
      <c r="C8" s="35">
        <v>18.64</v>
      </c>
      <c r="D8" s="36">
        <v>16.36</v>
      </c>
      <c r="E8" s="36">
        <v>13.76</v>
      </c>
      <c r="F8" s="35">
        <v>16.97</v>
      </c>
      <c r="G8" s="36">
        <v>15.24</v>
      </c>
      <c r="H8" s="35">
        <v>13.93</v>
      </c>
      <c r="I8" s="68"/>
      <c r="J8" s="2" t="s">
        <v>16</v>
      </c>
      <c r="K8" s="5">
        <v>20.23</v>
      </c>
      <c r="L8" s="13">
        <v>16.8</v>
      </c>
      <c r="M8" s="13">
        <v>14.7</v>
      </c>
      <c r="N8" s="13">
        <v>18.63</v>
      </c>
      <c r="O8" s="13">
        <v>17.63</v>
      </c>
      <c r="P8" s="5">
        <v>14.76</v>
      </c>
      <c r="Q8" s="68"/>
      <c r="R8" s="68"/>
      <c r="S8" s="67"/>
      <c r="T8" s="68"/>
      <c r="U8" s="68"/>
      <c r="V8" s="68"/>
      <c r="W8" s="69"/>
      <c r="X8" s="69"/>
    </row>
    <row r="9" spans="1:24" x14ac:dyDescent="0.25">
      <c r="A9" s="67"/>
      <c r="B9" s="2" t="s">
        <v>17</v>
      </c>
      <c r="C9" s="35">
        <v>18.91</v>
      </c>
      <c r="D9" s="36">
        <v>16.510000000000002</v>
      </c>
      <c r="E9" s="36">
        <v>14.01</v>
      </c>
      <c r="F9" s="35">
        <v>17.059999999999999</v>
      </c>
      <c r="G9" s="35">
        <v>15.32</v>
      </c>
      <c r="H9" s="35">
        <v>14.03</v>
      </c>
      <c r="I9" s="68"/>
      <c r="J9" s="2" t="s">
        <v>17</v>
      </c>
      <c r="K9" s="5">
        <v>19.260000000000002</v>
      </c>
      <c r="L9" s="13">
        <v>16.89</v>
      </c>
      <c r="M9" s="13">
        <v>14.59</v>
      </c>
      <c r="N9" s="13">
        <v>20.329999999999998</v>
      </c>
      <c r="O9" s="5">
        <v>18.399999999999999</v>
      </c>
      <c r="P9" s="5">
        <v>14.5</v>
      </c>
      <c r="Q9" s="68"/>
      <c r="R9" s="68"/>
      <c r="S9" s="67"/>
      <c r="T9" s="20" t="s">
        <v>74</v>
      </c>
      <c r="U9" s="20" t="s">
        <v>93</v>
      </c>
      <c r="V9" s="20" t="s">
        <v>96</v>
      </c>
      <c r="W9" s="69"/>
      <c r="X9" s="69"/>
    </row>
    <row r="10" spans="1:24" x14ac:dyDescent="0.25">
      <c r="A10" s="67"/>
      <c r="B10" s="2" t="s">
        <v>18</v>
      </c>
      <c r="C10" s="35">
        <v>18.760000000000002</v>
      </c>
      <c r="D10" s="36">
        <v>16.23</v>
      </c>
      <c r="E10" s="36">
        <v>14.1</v>
      </c>
      <c r="F10" s="35">
        <v>17.239999999999998</v>
      </c>
      <c r="G10" s="36">
        <v>15.11</v>
      </c>
      <c r="H10" s="35">
        <v>13.96</v>
      </c>
      <c r="I10" s="68"/>
      <c r="J10" s="2" t="s">
        <v>18</v>
      </c>
      <c r="K10" s="5">
        <v>19.37</v>
      </c>
      <c r="L10" s="13">
        <v>17.05</v>
      </c>
      <c r="M10" s="13">
        <v>14.41</v>
      </c>
      <c r="N10" s="13">
        <v>18.32</v>
      </c>
      <c r="O10" s="81" t="s">
        <v>104</v>
      </c>
      <c r="P10" s="5">
        <v>13.26</v>
      </c>
      <c r="Q10" s="68"/>
      <c r="R10" s="68"/>
      <c r="S10" s="67"/>
      <c r="T10" s="10">
        <v>1</v>
      </c>
      <c r="U10" s="13">
        <v>100.97</v>
      </c>
      <c r="V10" s="75">
        <f>F32</f>
        <v>783239.95772783121</v>
      </c>
      <c r="W10" s="69"/>
      <c r="X10" s="69"/>
    </row>
    <row r="11" spans="1:24" x14ac:dyDescent="0.25">
      <c r="A11" s="67"/>
      <c r="B11" s="2" t="s">
        <v>19</v>
      </c>
      <c r="C11" s="35">
        <v>18.84</v>
      </c>
      <c r="D11" s="36">
        <v>16.12</v>
      </c>
      <c r="E11" s="36">
        <v>13.98</v>
      </c>
      <c r="F11" s="35">
        <v>16.95</v>
      </c>
      <c r="G11" s="36">
        <v>14.92</v>
      </c>
      <c r="H11" s="35">
        <v>13.88</v>
      </c>
      <c r="I11" s="68"/>
      <c r="J11" s="2" t="s">
        <v>19</v>
      </c>
      <c r="K11" s="5">
        <v>20.05</v>
      </c>
      <c r="L11" s="13">
        <v>17.12</v>
      </c>
      <c r="M11" s="13">
        <v>14.13</v>
      </c>
      <c r="N11" s="13">
        <v>19.86</v>
      </c>
      <c r="O11" s="13">
        <v>17.64</v>
      </c>
      <c r="P11" s="5">
        <v>14.93</v>
      </c>
      <c r="Q11" s="68"/>
      <c r="R11" s="68"/>
      <c r="S11" s="67"/>
      <c r="T11" s="10">
        <v>2</v>
      </c>
      <c r="U11" s="13">
        <v>95.5</v>
      </c>
      <c r="V11" s="75">
        <f>N32</f>
        <v>1068650.4586636969</v>
      </c>
      <c r="W11" s="69"/>
      <c r="X11" s="69"/>
    </row>
    <row r="12" spans="1:24" x14ac:dyDescent="0.25">
      <c r="A12" s="67"/>
      <c r="B12" s="1" t="s">
        <v>20</v>
      </c>
      <c r="C12" s="3">
        <f t="shared" ref="C12:H12" si="0">AVERAGE(C6:C11)</f>
        <v>18.795000000000002</v>
      </c>
      <c r="D12" s="3">
        <f t="shared" si="0"/>
        <v>16.350000000000001</v>
      </c>
      <c r="E12" s="3">
        <f>AVERAGE(E6:E11)</f>
        <v>14.013333333333334</v>
      </c>
      <c r="F12" s="91">
        <f>AVERAGE(F6:F11)</f>
        <v>17.52</v>
      </c>
      <c r="G12" s="3">
        <f t="shared" si="0"/>
        <v>15.453333333333335</v>
      </c>
      <c r="H12" s="3">
        <f t="shared" si="0"/>
        <v>13.986666666666665</v>
      </c>
      <c r="I12" s="68"/>
      <c r="J12" s="1" t="s">
        <v>20</v>
      </c>
      <c r="K12" s="3">
        <f t="shared" ref="K12:O12" si="1">AVERAGE(K6:K11)</f>
        <v>19.818333333333335</v>
      </c>
      <c r="L12" s="3">
        <f t="shared" si="1"/>
        <v>17.143333333333334</v>
      </c>
      <c r="M12" s="3">
        <f t="shared" si="1"/>
        <v>14.54</v>
      </c>
      <c r="N12" s="3">
        <f t="shared" si="1"/>
        <v>19.638333333333332</v>
      </c>
      <c r="O12" s="3">
        <f t="shared" si="1"/>
        <v>17.975999999999996</v>
      </c>
      <c r="P12" s="3">
        <f>AVERAGE(P6:P11)</f>
        <v>14.626666666666665</v>
      </c>
      <c r="Q12" s="68"/>
      <c r="R12" s="68"/>
      <c r="S12" s="67"/>
      <c r="T12" s="10">
        <v>3</v>
      </c>
      <c r="U12" s="13">
        <v>100.72</v>
      </c>
      <c r="V12" s="75">
        <f>F66</f>
        <v>1005262.0337149851</v>
      </c>
      <c r="W12" s="69"/>
      <c r="X12" s="69"/>
    </row>
    <row r="13" spans="1:24" x14ac:dyDescent="0.25">
      <c r="A13" s="67"/>
      <c r="B13" s="7" t="s">
        <v>6</v>
      </c>
      <c r="C13" s="8">
        <f t="shared" ref="C13:H13" si="2">STDEV(C6:C11)</f>
        <v>0.10074720839804915</v>
      </c>
      <c r="D13" s="8">
        <f t="shared" si="2"/>
        <v>0.19452506265260558</v>
      </c>
      <c r="E13" s="8">
        <f>STDEV(E6:E11)</f>
        <v>0.25216396781988221</v>
      </c>
      <c r="F13" s="91">
        <f>STDEV(F6:F11)</f>
        <v>0.97662684787998788</v>
      </c>
      <c r="G13" s="8">
        <f t="shared" si="2"/>
        <v>0.85509453668390822</v>
      </c>
      <c r="H13" s="8">
        <f t="shared" si="2"/>
        <v>0.59918833989545128</v>
      </c>
      <c r="I13" s="68"/>
      <c r="J13" s="7" t="s">
        <v>6</v>
      </c>
      <c r="K13" s="8">
        <f t="shared" ref="K13:P13" si="3">STDEV(K6:K11)</f>
        <v>0.88057746204786824</v>
      </c>
      <c r="L13" s="8">
        <f t="shared" si="3"/>
        <v>0.59842014226349927</v>
      </c>
      <c r="M13" s="8">
        <f t="shared" si="3"/>
        <v>0.26832815729997439</v>
      </c>
      <c r="N13" s="8">
        <f t="shared" si="3"/>
        <v>0.9452072083234796</v>
      </c>
      <c r="O13" s="8">
        <f t="shared" si="3"/>
        <v>0.42193601410640413</v>
      </c>
      <c r="P13" s="8">
        <f t="shared" si="3"/>
        <v>0.71441351237687745</v>
      </c>
      <c r="Q13" s="68"/>
      <c r="R13" s="68"/>
      <c r="S13" s="67"/>
      <c r="T13" s="10">
        <v>4</v>
      </c>
      <c r="U13" s="5">
        <v>92.25</v>
      </c>
      <c r="V13" s="75">
        <f>N66</f>
        <v>1009936.9197529051</v>
      </c>
      <c r="W13" s="69"/>
      <c r="X13" s="69"/>
    </row>
    <row r="14" spans="1:24" x14ac:dyDescent="0.25">
      <c r="A14" s="67"/>
      <c r="B14" s="7" t="s">
        <v>7</v>
      </c>
      <c r="C14" s="8">
        <f>C13*100/C12</f>
        <v>0.53603196806623643</v>
      </c>
      <c r="D14" s="8">
        <f t="shared" ref="D14:H14" si="4">D13*100/D12</f>
        <v>1.1897557348783214</v>
      </c>
      <c r="E14" s="8">
        <f t="shared" si="4"/>
        <v>1.7994574297327464</v>
      </c>
      <c r="F14" s="91">
        <f>F13*100/F12</f>
        <v>5.5743541545661408</v>
      </c>
      <c r="G14" s="8">
        <f>G13*100/G12</f>
        <v>5.5333986411814591</v>
      </c>
      <c r="H14" s="8">
        <f t="shared" si="4"/>
        <v>4.2839967104059919</v>
      </c>
      <c r="I14" s="68"/>
      <c r="J14" s="7" t="s">
        <v>7</v>
      </c>
      <c r="K14" s="8">
        <f>K13*100/K12</f>
        <v>4.4432468020243956</v>
      </c>
      <c r="L14" s="8">
        <f t="shared" ref="L14:P14" si="5">L13*100/L12</f>
        <v>3.4906871996704214</v>
      </c>
      <c r="M14" s="8">
        <f t="shared" si="5"/>
        <v>1.8454481244840055</v>
      </c>
      <c r="N14" s="8">
        <f t="shared" si="5"/>
        <v>4.8130724348136109</v>
      </c>
      <c r="O14" s="8">
        <f t="shared" si="5"/>
        <v>2.3472185920471973</v>
      </c>
      <c r="P14" s="8">
        <f t="shared" si="5"/>
        <v>4.8843220992038114</v>
      </c>
      <c r="Q14" s="68"/>
      <c r="R14" s="68"/>
      <c r="S14" s="67"/>
      <c r="T14" s="10">
        <v>5</v>
      </c>
      <c r="U14" s="5">
        <v>101.44</v>
      </c>
      <c r="V14" s="75">
        <f>F100</f>
        <v>979697.43100552517</v>
      </c>
      <c r="W14" s="69"/>
      <c r="X14" s="69"/>
    </row>
    <row r="15" spans="1:24" x14ac:dyDescent="0.25">
      <c r="A15" s="67"/>
      <c r="B15" s="116" t="s">
        <v>31</v>
      </c>
      <c r="C15" s="116"/>
      <c r="D15" s="116"/>
      <c r="E15" s="116"/>
      <c r="F15" s="116"/>
      <c r="G15" s="116"/>
      <c r="H15" s="116"/>
      <c r="I15" s="68"/>
      <c r="J15" s="116" t="s">
        <v>31</v>
      </c>
      <c r="K15" s="116"/>
      <c r="L15" s="116"/>
      <c r="M15" s="116"/>
      <c r="N15" s="116"/>
      <c r="O15" s="116"/>
      <c r="P15" s="116"/>
      <c r="Q15" s="68"/>
      <c r="R15" s="68"/>
      <c r="S15" s="67"/>
      <c r="T15" s="10">
        <v>6</v>
      </c>
      <c r="U15" s="5">
        <v>103.4</v>
      </c>
      <c r="V15" s="75">
        <f>O100</f>
        <v>1004595.9847940997</v>
      </c>
      <c r="W15" s="69"/>
      <c r="X15" s="69"/>
    </row>
    <row r="16" spans="1:24" x14ac:dyDescent="0.25">
      <c r="A16" s="67"/>
      <c r="B16" s="117" t="s">
        <v>22</v>
      </c>
      <c r="C16" s="117"/>
      <c r="D16" s="117"/>
      <c r="E16" s="117"/>
      <c r="F16" s="117"/>
      <c r="G16" s="117"/>
      <c r="H16" s="117"/>
      <c r="I16" s="68"/>
      <c r="J16" s="117" t="s">
        <v>22</v>
      </c>
      <c r="K16" s="117"/>
      <c r="L16" s="117"/>
      <c r="M16" s="117"/>
      <c r="N16" s="117"/>
      <c r="O16" s="117"/>
      <c r="P16" s="117"/>
      <c r="Q16" s="68"/>
      <c r="R16" s="68"/>
      <c r="S16" s="67"/>
      <c r="T16" s="101" t="s">
        <v>33</v>
      </c>
      <c r="U16" s="9">
        <f>AVERAGE(U10:U15)</f>
        <v>99.046666666666667</v>
      </c>
      <c r="V16" s="9">
        <f>AVERAGE(V10:V15)</f>
        <v>975230.46427650715</v>
      </c>
      <c r="W16" s="69"/>
      <c r="X16" s="69"/>
    </row>
    <row r="17" spans="1:24" x14ac:dyDescent="0.25">
      <c r="A17" s="67"/>
      <c r="B17" s="112" t="s">
        <v>27</v>
      </c>
      <c r="C17" s="112"/>
      <c r="D17" s="112"/>
      <c r="E17" s="112"/>
      <c r="F17" s="112"/>
      <c r="G17" s="112"/>
      <c r="H17" s="112"/>
      <c r="I17" s="68"/>
      <c r="J17" s="112" t="s">
        <v>27</v>
      </c>
      <c r="K17" s="112"/>
      <c r="L17" s="112"/>
      <c r="M17" s="112"/>
      <c r="N17" s="112"/>
      <c r="O17" s="112"/>
      <c r="P17" s="112"/>
      <c r="Q17" s="68"/>
      <c r="R17" s="68"/>
      <c r="S17" s="67"/>
      <c r="T17" s="19" t="s">
        <v>95</v>
      </c>
      <c r="U17" s="5">
        <f>STDEV(U10:U15)</f>
        <v>4.2415170242104034</v>
      </c>
      <c r="V17" s="5">
        <f>STDEV(V10:V15)</f>
        <v>98566.090272284171</v>
      </c>
      <c r="W17" s="69"/>
      <c r="X17" s="69"/>
    </row>
    <row r="18" spans="1:24" x14ac:dyDescent="0.25">
      <c r="A18" s="67"/>
      <c r="B18" s="112" t="s">
        <v>28</v>
      </c>
      <c r="C18" s="112"/>
      <c r="D18" s="112"/>
      <c r="E18" s="112"/>
      <c r="F18" s="112"/>
      <c r="G18" s="112"/>
      <c r="H18" s="112"/>
      <c r="I18" s="68"/>
      <c r="J18" s="112" t="s">
        <v>28</v>
      </c>
      <c r="K18" s="112"/>
      <c r="L18" s="112"/>
      <c r="M18" s="112"/>
      <c r="N18" s="112"/>
      <c r="O18" s="112"/>
      <c r="P18" s="112"/>
      <c r="Q18" s="68"/>
      <c r="R18" s="68"/>
      <c r="S18" s="67"/>
      <c r="T18" s="19" t="s">
        <v>7</v>
      </c>
      <c r="U18" s="5">
        <f>U17*100/U16</f>
        <v>4.2823420181164469</v>
      </c>
      <c r="V18" s="5">
        <f>V17*100/V16</f>
        <v>10.10695357485651</v>
      </c>
      <c r="W18" s="69"/>
      <c r="X18" s="69"/>
    </row>
    <row r="19" spans="1:24" x14ac:dyDescent="0.25">
      <c r="A19" s="67"/>
      <c r="B19" s="115" t="s">
        <v>29</v>
      </c>
      <c r="C19" s="112"/>
      <c r="D19" s="112"/>
      <c r="E19" s="112"/>
      <c r="F19" s="112"/>
      <c r="G19" s="112"/>
      <c r="H19" s="112"/>
      <c r="I19" s="68"/>
      <c r="J19" s="115" t="s">
        <v>29</v>
      </c>
      <c r="K19" s="112"/>
      <c r="L19" s="112"/>
      <c r="M19" s="112"/>
      <c r="N19" s="112"/>
      <c r="O19" s="112"/>
      <c r="P19" s="112"/>
      <c r="Q19" s="68"/>
      <c r="R19" s="68"/>
      <c r="S19" s="67"/>
      <c r="T19" s="68"/>
      <c r="U19" s="68"/>
      <c r="V19" s="68"/>
      <c r="W19" s="69"/>
      <c r="X19" s="69"/>
    </row>
    <row r="20" spans="1:24" x14ac:dyDescent="0.25">
      <c r="A20" s="67"/>
      <c r="B20" s="114" t="s">
        <v>30</v>
      </c>
      <c r="C20" s="114"/>
      <c r="D20" s="114"/>
      <c r="E20" s="114"/>
      <c r="F20" s="114"/>
      <c r="G20" s="114"/>
      <c r="H20" s="114"/>
      <c r="I20" s="68"/>
      <c r="J20" s="114" t="s">
        <v>30</v>
      </c>
      <c r="K20" s="114"/>
      <c r="L20" s="114"/>
      <c r="M20" s="114"/>
      <c r="N20" s="114"/>
      <c r="O20" s="114"/>
      <c r="P20" s="114"/>
      <c r="Q20" s="68"/>
      <c r="R20" s="68"/>
      <c r="S20" s="67"/>
      <c r="T20" s="68"/>
      <c r="U20" s="68"/>
      <c r="V20" s="68"/>
      <c r="W20" s="69"/>
      <c r="X20" s="69"/>
    </row>
    <row r="21" spans="1:24" x14ac:dyDescent="0.25">
      <c r="A21" s="67"/>
      <c r="B21" s="112" t="s">
        <v>9</v>
      </c>
      <c r="C21" s="112"/>
      <c r="D21" s="112"/>
      <c r="E21" s="112"/>
      <c r="F21" s="113">
        <f>C12+F12</f>
        <v>36.314999999999998</v>
      </c>
      <c r="G21" s="113"/>
      <c r="H21" s="113"/>
      <c r="I21" s="68"/>
      <c r="J21" s="112" t="s">
        <v>9</v>
      </c>
      <c r="K21" s="112"/>
      <c r="L21" s="112"/>
      <c r="M21" s="112"/>
      <c r="N21" s="113">
        <f>K12+N12</f>
        <v>39.456666666666663</v>
      </c>
      <c r="O21" s="113"/>
      <c r="P21" s="113"/>
      <c r="Q21" s="68"/>
      <c r="R21" s="68"/>
      <c r="S21" s="67"/>
      <c r="T21" s="103" t="s">
        <v>33</v>
      </c>
      <c r="U21" s="71">
        <f>AVERAGE(U10:U15)</f>
        <v>99.046666666666667</v>
      </c>
      <c r="V21" s="68">
        <f>AVERAGE(V10:V15)</f>
        <v>975230.46427650715</v>
      </c>
      <c r="W21" s="69"/>
      <c r="X21" s="69"/>
    </row>
    <row r="22" spans="1:24" x14ac:dyDescent="0.25">
      <c r="A22" s="67"/>
      <c r="B22" s="112" t="s">
        <v>10</v>
      </c>
      <c r="C22" s="112"/>
      <c r="D22" s="112"/>
      <c r="E22" s="112"/>
      <c r="F22" s="113">
        <f>E12+H12</f>
        <v>28</v>
      </c>
      <c r="G22" s="112"/>
      <c r="H22" s="112"/>
      <c r="I22" s="68"/>
      <c r="J22" s="112" t="s">
        <v>10</v>
      </c>
      <c r="K22" s="112"/>
      <c r="L22" s="112"/>
      <c r="M22" s="112"/>
      <c r="N22" s="113">
        <f>M12+P12</f>
        <v>29.166666666666664</v>
      </c>
      <c r="O22" s="112"/>
      <c r="P22" s="112"/>
      <c r="Q22" s="68"/>
      <c r="R22" s="68"/>
      <c r="S22" s="67"/>
      <c r="T22" s="103" t="s">
        <v>91</v>
      </c>
      <c r="U22" s="71">
        <f>STDEV(U10:U15)</f>
        <v>4.2415170242104034</v>
      </c>
      <c r="V22" s="71">
        <f>STDEV(V10:V15)</f>
        <v>98566.090272284171</v>
      </c>
      <c r="W22" s="69"/>
      <c r="X22" s="69"/>
    </row>
    <row r="23" spans="1:24" x14ac:dyDescent="0.25">
      <c r="A23" s="67"/>
      <c r="B23" s="112" t="s">
        <v>11</v>
      </c>
      <c r="C23" s="112"/>
      <c r="D23" s="112"/>
      <c r="E23" s="112"/>
      <c r="F23" s="113">
        <f>F12+G12+H12</f>
        <v>46.96</v>
      </c>
      <c r="G23" s="113"/>
      <c r="H23" s="113"/>
      <c r="I23" s="68"/>
      <c r="J23" s="112" t="s">
        <v>11</v>
      </c>
      <c r="K23" s="112"/>
      <c r="L23" s="112"/>
      <c r="M23" s="112"/>
      <c r="N23" s="113">
        <f>N12+O12+P12</f>
        <v>52.240999999999993</v>
      </c>
      <c r="O23" s="113"/>
      <c r="P23" s="113"/>
      <c r="Q23" s="68"/>
      <c r="R23" s="68"/>
      <c r="S23" s="67"/>
      <c r="T23" s="103" t="s">
        <v>7</v>
      </c>
      <c r="U23" s="71">
        <f>U22*100/U21</f>
        <v>4.2823420181164469</v>
      </c>
      <c r="V23" s="71">
        <f>V22*100/V21</f>
        <v>10.10695357485651</v>
      </c>
      <c r="W23" s="69"/>
      <c r="X23" s="69"/>
    </row>
    <row r="24" spans="1:24" x14ac:dyDescent="0.25">
      <c r="A24" s="67"/>
      <c r="B24" s="112" t="s">
        <v>12</v>
      </c>
      <c r="C24" s="112"/>
      <c r="D24" s="112"/>
      <c r="E24" s="112"/>
      <c r="F24" s="113">
        <f>C12+D12+E12</f>
        <v>49.158333333333339</v>
      </c>
      <c r="G24" s="112"/>
      <c r="H24" s="112"/>
      <c r="I24" s="68"/>
      <c r="J24" s="112" t="s">
        <v>12</v>
      </c>
      <c r="K24" s="112"/>
      <c r="L24" s="112"/>
      <c r="M24" s="112"/>
      <c r="N24" s="113">
        <f>K12+L12+M12</f>
        <v>51.501666666666672</v>
      </c>
      <c r="O24" s="113"/>
      <c r="P24" s="113"/>
      <c r="Q24" s="68"/>
      <c r="R24" s="68"/>
      <c r="S24" s="72"/>
      <c r="T24" s="73"/>
      <c r="U24" s="73"/>
      <c r="V24" s="73"/>
      <c r="W24" s="74"/>
      <c r="X24" s="69"/>
    </row>
    <row r="25" spans="1:24" x14ac:dyDescent="0.25">
      <c r="A25" s="67"/>
      <c r="B25" s="112" t="s">
        <v>8</v>
      </c>
      <c r="C25" s="112"/>
      <c r="D25" s="112"/>
      <c r="E25" s="112"/>
      <c r="F25" s="6">
        <f>F21-F22</f>
        <v>8.3149999999999977</v>
      </c>
      <c r="G25" s="113">
        <f>F25/4</f>
        <v>2.0787499999999994</v>
      </c>
      <c r="H25" s="113"/>
      <c r="I25" s="68"/>
      <c r="J25" s="112" t="s">
        <v>8</v>
      </c>
      <c r="K25" s="112"/>
      <c r="L25" s="112"/>
      <c r="M25" s="112"/>
      <c r="N25" s="6">
        <f>N21-N22</f>
        <v>10.29</v>
      </c>
      <c r="O25" s="113">
        <f>N25/4</f>
        <v>2.5724999999999998</v>
      </c>
      <c r="P25" s="113"/>
      <c r="Q25" s="68"/>
      <c r="R25" s="68"/>
      <c r="S25" s="68"/>
      <c r="T25" s="68"/>
      <c r="U25" s="68"/>
      <c r="V25" s="68"/>
      <c r="W25" s="68"/>
      <c r="X25" s="69"/>
    </row>
    <row r="26" spans="1:24" x14ac:dyDescent="0.25">
      <c r="A26" s="67"/>
      <c r="B26" s="112" t="s">
        <v>13</v>
      </c>
      <c r="C26" s="112"/>
      <c r="D26" s="112"/>
      <c r="E26" s="112"/>
      <c r="F26" s="6">
        <f>F23-F24</f>
        <v>-2.1983333333333377</v>
      </c>
      <c r="G26" s="113">
        <f>F26/3</f>
        <v>-0.73277777777777919</v>
      </c>
      <c r="H26" s="113"/>
      <c r="I26" s="68"/>
      <c r="J26" s="112" t="s">
        <v>13</v>
      </c>
      <c r="K26" s="112"/>
      <c r="L26" s="112"/>
      <c r="M26" s="112"/>
      <c r="N26" s="6">
        <f>N23-N24</f>
        <v>0.7393333333333203</v>
      </c>
      <c r="O26" s="113">
        <f>N26/3</f>
        <v>0.24644444444444011</v>
      </c>
      <c r="P26" s="113"/>
      <c r="Q26" s="68"/>
      <c r="R26" s="68"/>
      <c r="S26" s="68"/>
      <c r="T26" s="20" t="s">
        <v>97</v>
      </c>
      <c r="U26" s="20" t="s">
        <v>93</v>
      </c>
      <c r="V26" s="20" t="s">
        <v>94</v>
      </c>
      <c r="W26" s="68"/>
      <c r="X26" s="69"/>
    </row>
    <row r="27" spans="1:24" x14ac:dyDescent="0.25">
      <c r="A27" s="67"/>
      <c r="B27" s="112" t="s">
        <v>23</v>
      </c>
      <c r="C27" s="112"/>
      <c r="D27" s="112"/>
      <c r="E27" s="112"/>
      <c r="F27" s="112">
        <v>0.30099999999999999</v>
      </c>
      <c r="G27" s="112"/>
      <c r="H27" s="112"/>
      <c r="I27" s="68"/>
      <c r="J27" s="112" t="s">
        <v>23</v>
      </c>
      <c r="K27" s="112"/>
      <c r="L27" s="112"/>
      <c r="M27" s="112"/>
      <c r="N27" s="112">
        <v>0.30099999999999999</v>
      </c>
      <c r="O27" s="112"/>
      <c r="P27" s="112"/>
      <c r="Q27" s="68"/>
      <c r="R27" s="68"/>
      <c r="S27" s="68"/>
      <c r="T27" s="10">
        <v>1</v>
      </c>
      <c r="U27" s="13">
        <v>101.99</v>
      </c>
      <c r="V27" s="102">
        <v>1019943</v>
      </c>
      <c r="W27" s="68"/>
      <c r="X27" s="69"/>
    </row>
    <row r="28" spans="1:24" x14ac:dyDescent="0.25">
      <c r="A28" s="67"/>
      <c r="B28" s="108" t="s">
        <v>25</v>
      </c>
      <c r="C28" s="108"/>
      <c r="D28" s="108"/>
      <c r="E28" s="108"/>
      <c r="F28" s="110">
        <f>G26/G25</f>
        <v>-0.35250885280951505</v>
      </c>
      <c r="G28" s="110"/>
      <c r="H28" s="110"/>
      <c r="I28" s="68"/>
      <c r="J28" s="108" t="s">
        <v>25</v>
      </c>
      <c r="K28" s="108"/>
      <c r="L28" s="108"/>
      <c r="M28" s="108"/>
      <c r="N28" s="110">
        <f>O26/O25</f>
        <v>9.5799589677139016E-2</v>
      </c>
      <c r="O28" s="110"/>
      <c r="P28" s="110"/>
      <c r="Q28" s="68"/>
      <c r="R28" s="68"/>
      <c r="S28" s="68"/>
      <c r="T28" s="10">
        <v>2</v>
      </c>
      <c r="U28" s="13">
        <v>100.64</v>
      </c>
      <c r="V28" s="102">
        <v>1006418</v>
      </c>
      <c r="W28" s="68"/>
      <c r="X28" s="69"/>
    </row>
    <row r="29" spans="1:24" x14ac:dyDescent="0.25">
      <c r="A29" s="67"/>
      <c r="B29" s="108" t="s">
        <v>24</v>
      </c>
      <c r="C29" s="108"/>
      <c r="D29" s="108"/>
      <c r="E29" s="108"/>
      <c r="F29" s="110">
        <f>F28*F27</f>
        <v>-0.10610516469566403</v>
      </c>
      <c r="G29" s="110"/>
      <c r="H29" s="110"/>
      <c r="I29" s="68"/>
      <c r="J29" s="108" t="s">
        <v>24</v>
      </c>
      <c r="K29" s="108"/>
      <c r="L29" s="108"/>
      <c r="M29" s="108"/>
      <c r="N29" s="110">
        <f>N28*N27</f>
        <v>2.8835676492818842E-2</v>
      </c>
      <c r="O29" s="110"/>
      <c r="P29" s="110"/>
      <c r="Q29" s="68"/>
      <c r="R29" s="68"/>
      <c r="S29" s="68"/>
      <c r="T29" s="10">
        <v>3</v>
      </c>
      <c r="U29" s="13">
        <v>100.53</v>
      </c>
      <c r="V29" s="102">
        <v>1005262</v>
      </c>
      <c r="W29" s="68"/>
      <c r="X29" s="69"/>
    </row>
    <row r="30" spans="1:24" x14ac:dyDescent="0.25">
      <c r="A30" s="67"/>
      <c r="B30" s="108" t="s">
        <v>26</v>
      </c>
      <c r="C30" s="108"/>
      <c r="D30" s="108"/>
      <c r="E30" s="108"/>
      <c r="F30" s="110">
        <f>2+F29</f>
        <v>1.8938948353043359</v>
      </c>
      <c r="G30" s="110"/>
      <c r="H30" s="110"/>
      <c r="I30" s="68"/>
      <c r="J30" s="108" t="s">
        <v>26</v>
      </c>
      <c r="K30" s="108"/>
      <c r="L30" s="108"/>
      <c r="M30" s="108"/>
      <c r="N30" s="110">
        <f>2+N29</f>
        <v>2.028835676492819</v>
      </c>
      <c r="O30" s="110"/>
      <c r="P30" s="110"/>
      <c r="Q30" s="68"/>
      <c r="R30" s="68"/>
      <c r="S30" s="68"/>
      <c r="T30" s="10">
        <v>4</v>
      </c>
      <c r="U30" s="5">
        <v>100.99</v>
      </c>
      <c r="V30" s="102">
        <v>1009937</v>
      </c>
      <c r="W30" s="68"/>
      <c r="X30" s="69"/>
    </row>
    <row r="31" spans="1:24" x14ac:dyDescent="0.25">
      <c r="A31" s="67"/>
      <c r="B31" s="108" t="s">
        <v>32</v>
      </c>
      <c r="C31" s="108"/>
      <c r="D31" s="108"/>
      <c r="E31" s="108"/>
      <c r="F31" s="111">
        <f>POWER(10,round)</f>
        <v>78.323995772783121</v>
      </c>
      <c r="G31" s="111"/>
      <c r="H31" s="111"/>
      <c r="I31" s="68"/>
      <c r="J31" s="108" t="s">
        <v>32</v>
      </c>
      <c r="K31" s="108"/>
      <c r="L31" s="108"/>
      <c r="M31" s="108"/>
      <c r="N31" s="111">
        <f>POWER(10,N30)</f>
        <v>106.86504586636968</v>
      </c>
      <c r="O31" s="111"/>
      <c r="P31" s="111"/>
      <c r="Q31" s="68"/>
      <c r="R31" s="68"/>
      <c r="S31" s="68"/>
      <c r="T31" s="10">
        <v>5</v>
      </c>
      <c r="U31" s="5">
        <v>97.97</v>
      </c>
      <c r="V31" s="102">
        <v>979697</v>
      </c>
      <c r="W31" s="68"/>
      <c r="X31" s="69"/>
    </row>
    <row r="32" spans="1:24" x14ac:dyDescent="0.25">
      <c r="A32" s="67"/>
      <c r="B32" s="108" t="s">
        <v>49</v>
      </c>
      <c r="C32" s="108"/>
      <c r="D32" s="108"/>
      <c r="E32" s="108"/>
      <c r="F32" s="109">
        <f>F31/100*1000000</f>
        <v>783239.95772783121</v>
      </c>
      <c r="G32" s="109"/>
      <c r="H32" s="109"/>
      <c r="I32" s="68"/>
      <c r="J32" s="108" t="s">
        <v>49</v>
      </c>
      <c r="K32" s="108"/>
      <c r="L32" s="108"/>
      <c r="M32" s="108"/>
      <c r="N32" s="109">
        <f>N31/100*1000000</f>
        <v>1068650.4586636969</v>
      </c>
      <c r="O32" s="109"/>
      <c r="P32" s="109"/>
      <c r="Q32" s="68"/>
      <c r="R32" s="68"/>
      <c r="S32" s="68"/>
      <c r="T32" s="10">
        <v>6</v>
      </c>
      <c r="U32" s="5">
        <v>100.46</v>
      </c>
      <c r="V32" s="102">
        <v>1004596</v>
      </c>
      <c r="W32" s="68"/>
      <c r="X32" s="69"/>
    </row>
    <row r="33" spans="1:24" x14ac:dyDescent="0.25">
      <c r="A33" s="67"/>
      <c r="B33" s="21"/>
      <c r="C33" s="21"/>
      <c r="D33" s="21"/>
      <c r="E33" s="21"/>
      <c r="F33" s="24"/>
      <c r="G33" s="24"/>
      <c r="H33" s="24"/>
      <c r="I33" s="68"/>
      <c r="J33" s="21"/>
      <c r="K33" s="21"/>
      <c r="L33" s="21"/>
      <c r="M33" s="21"/>
      <c r="N33" s="24"/>
      <c r="O33" s="24"/>
      <c r="P33" s="24"/>
      <c r="Q33" s="68"/>
      <c r="R33" s="68"/>
      <c r="S33" s="68"/>
      <c r="T33" s="10">
        <v>7</v>
      </c>
      <c r="U33" s="5">
        <v>100.26</v>
      </c>
      <c r="V33" s="102">
        <v>1002569</v>
      </c>
      <c r="W33" s="68"/>
      <c r="X33" s="69"/>
    </row>
    <row r="34" spans="1:24" x14ac:dyDescent="0.25">
      <c r="A34" s="67"/>
      <c r="B34" s="119" t="s">
        <v>46</v>
      </c>
      <c r="C34" s="119"/>
      <c r="D34" s="21"/>
      <c r="E34" s="21"/>
      <c r="F34" s="24"/>
      <c r="G34" s="24"/>
      <c r="H34" s="24"/>
      <c r="I34" s="68"/>
      <c r="J34" s="68"/>
      <c r="K34" s="21"/>
      <c r="L34" s="119" t="s">
        <v>48</v>
      </c>
      <c r="M34" s="119"/>
      <c r="N34" s="21"/>
      <c r="O34" s="24"/>
      <c r="P34" s="24"/>
      <c r="Q34" s="68"/>
      <c r="R34" s="68"/>
      <c r="S34" s="68"/>
      <c r="T34" s="10">
        <v>8</v>
      </c>
      <c r="U34" s="5">
        <v>99.78</v>
      </c>
      <c r="V34" s="102">
        <v>997841</v>
      </c>
      <c r="W34" s="68"/>
      <c r="X34" s="69"/>
    </row>
    <row r="35" spans="1:24" x14ac:dyDescent="0.25">
      <c r="A35" s="67"/>
      <c r="B35" s="119" t="s">
        <v>47</v>
      </c>
      <c r="C35" s="119"/>
      <c r="D35" s="21"/>
      <c r="E35" s="21"/>
      <c r="F35" s="22"/>
      <c r="G35" s="22"/>
      <c r="H35" s="22"/>
      <c r="I35" s="68"/>
      <c r="J35" s="68"/>
      <c r="K35" s="21"/>
      <c r="L35" s="119" t="s">
        <v>47</v>
      </c>
      <c r="M35" s="119"/>
      <c r="N35" s="21"/>
      <c r="O35" s="24"/>
      <c r="P35" s="24"/>
      <c r="Q35" s="68"/>
      <c r="R35" s="68"/>
      <c r="S35" s="68"/>
      <c r="T35" s="10">
        <v>9</v>
      </c>
      <c r="U35" s="5">
        <v>101.38</v>
      </c>
      <c r="V35" s="102">
        <v>1013828</v>
      </c>
      <c r="W35" s="68"/>
      <c r="X35" s="69"/>
    </row>
    <row r="36" spans="1:24" x14ac:dyDescent="0.25">
      <c r="A36" s="67"/>
      <c r="B36" s="21"/>
      <c r="C36" s="21"/>
      <c r="D36" s="21"/>
      <c r="E36" s="21"/>
      <c r="F36" s="24"/>
      <c r="G36" s="24"/>
      <c r="H36" s="24"/>
      <c r="I36" s="68"/>
      <c r="J36" s="21"/>
      <c r="K36" s="21"/>
      <c r="L36" s="21"/>
      <c r="M36" s="21"/>
      <c r="N36" s="24"/>
      <c r="O36" s="24"/>
      <c r="P36" s="24"/>
      <c r="Q36" s="68"/>
      <c r="R36" s="68"/>
      <c r="S36" s="68"/>
      <c r="T36" s="10">
        <v>10</v>
      </c>
      <c r="U36" s="5">
        <v>101.73</v>
      </c>
      <c r="V36" s="102">
        <v>1017288</v>
      </c>
      <c r="W36" s="68"/>
      <c r="X36" s="69"/>
    </row>
    <row r="37" spans="1:24" x14ac:dyDescent="0.25">
      <c r="A37" s="67"/>
      <c r="B37" s="114" t="s">
        <v>39</v>
      </c>
      <c r="C37" s="114"/>
      <c r="D37" s="114"/>
      <c r="E37" s="114"/>
      <c r="F37" s="114"/>
      <c r="G37" s="114"/>
      <c r="H37" s="114"/>
      <c r="I37" s="68"/>
      <c r="J37" s="114" t="s">
        <v>40</v>
      </c>
      <c r="K37" s="114"/>
      <c r="L37" s="114"/>
      <c r="M37" s="114"/>
      <c r="N37" s="114"/>
      <c r="O37" s="114"/>
      <c r="P37" s="114"/>
      <c r="Q37" s="68"/>
      <c r="R37" s="68"/>
      <c r="S37" s="68"/>
      <c r="T37" s="101" t="s">
        <v>33</v>
      </c>
      <c r="U37" s="102">
        <f>AVERAGE(U27:U36)</f>
        <v>100.57300000000001</v>
      </c>
      <c r="V37" s="102">
        <f>AVERAGE(V27:V36)</f>
        <v>1005737.9</v>
      </c>
      <c r="W37" s="68"/>
      <c r="X37" s="69"/>
    </row>
    <row r="38" spans="1:24" x14ac:dyDescent="0.25">
      <c r="A38" s="67"/>
      <c r="B38" s="114" t="s">
        <v>36</v>
      </c>
      <c r="C38" s="114"/>
      <c r="D38" s="114"/>
      <c r="E38" s="114"/>
      <c r="F38" s="114"/>
      <c r="G38" s="114"/>
      <c r="H38" s="114"/>
      <c r="I38" s="68"/>
      <c r="J38" s="114" t="s">
        <v>36</v>
      </c>
      <c r="K38" s="114"/>
      <c r="L38" s="114"/>
      <c r="M38" s="114"/>
      <c r="N38" s="114"/>
      <c r="O38" s="114"/>
      <c r="P38" s="114"/>
      <c r="Q38" s="68"/>
      <c r="R38" s="68"/>
      <c r="S38" s="68"/>
      <c r="T38" s="19" t="s">
        <v>95</v>
      </c>
      <c r="U38" s="5">
        <f>STDEV(U27:U36)</f>
        <v>1.139844531309228</v>
      </c>
      <c r="V38" s="102">
        <f>STDEV(V27:V36)</f>
        <v>11405.633193490155</v>
      </c>
      <c r="W38" s="68"/>
      <c r="X38" s="69"/>
    </row>
    <row r="39" spans="1:24" x14ac:dyDescent="0.25">
      <c r="A39" s="67"/>
      <c r="B39" s="2" t="s">
        <v>21</v>
      </c>
      <c r="C39" s="13" t="s">
        <v>0</v>
      </c>
      <c r="D39" s="13" t="s">
        <v>1</v>
      </c>
      <c r="E39" s="13" t="s">
        <v>2</v>
      </c>
      <c r="F39" s="13" t="s">
        <v>4</v>
      </c>
      <c r="G39" s="13" t="s">
        <v>3</v>
      </c>
      <c r="H39" s="13" t="s">
        <v>5</v>
      </c>
      <c r="I39" s="68"/>
      <c r="J39" s="2" t="s">
        <v>21</v>
      </c>
      <c r="K39" s="13" t="s">
        <v>0</v>
      </c>
      <c r="L39" s="13" t="s">
        <v>1</v>
      </c>
      <c r="M39" s="13" t="s">
        <v>2</v>
      </c>
      <c r="N39" s="13" t="s">
        <v>4</v>
      </c>
      <c r="O39" s="13" t="s">
        <v>3</v>
      </c>
      <c r="P39" s="13" t="s">
        <v>5</v>
      </c>
      <c r="Q39" s="68"/>
      <c r="R39" s="68"/>
      <c r="S39" s="68"/>
      <c r="T39" s="19" t="s">
        <v>7</v>
      </c>
      <c r="U39" s="5">
        <f>U38*100/U37</f>
        <v>1.1333504333262685</v>
      </c>
      <c r="V39" s="9">
        <f>V38*100/V37</f>
        <v>1.1340562181747507</v>
      </c>
      <c r="W39" s="68"/>
      <c r="X39" s="69"/>
    </row>
    <row r="40" spans="1:24" x14ac:dyDescent="0.25">
      <c r="A40" s="67"/>
      <c r="B40" s="2" t="s">
        <v>14</v>
      </c>
      <c r="C40" s="35">
        <v>17.97</v>
      </c>
      <c r="D40" s="36">
        <v>16.309999999999999</v>
      </c>
      <c r="E40" s="36">
        <v>12.87</v>
      </c>
      <c r="F40" s="35">
        <v>18.149999999999999</v>
      </c>
      <c r="G40" s="36">
        <v>15.91</v>
      </c>
      <c r="H40" s="36">
        <v>12.78</v>
      </c>
      <c r="I40" s="68"/>
      <c r="J40" s="2" t="s">
        <v>14</v>
      </c>
      <c r="K40" s="35">
        <v>18.059999999999999</v>
      </c>
      <c r="L40" s="36">
        <v>16.21</v>
      </c>
      <c r="M40" s="36">
        <v>12.43</v>
      </c>
      <c r="N40" s="35">
        <v>18.34</v>
      </c>
      <c r="O40" s="36">
        <v>15.91</v>
      </c>
      <c r="P40" s="36">
        <v>12.61</v>
      </c>
      <c r="Q40" s="68"/>
      <c r="R40" s="68"/>
      <c r="S40" s="68"/>
      <c r="T40" s="68"/>
      <c r="U40" s="68"/>
      <c r="V40" s="68"/>
      <c r="W40" s="68"/>
      <c r="X40" s="69"/>
    </row>
    <row r="41" spans="1:24" x14ac:dyDescent="0.25">
      <c r="A41" s="67"/>
      <c r="B41" s="2" t="s">
        <v>15</v>
      </c>
      <c r="C41" s="36">
        <v>18.329999999999998</v>
      </c>
      <c r="D41" s="36">
        <v>16.29</v>
      </c>
      <c r="E41" s="36">
        <v>12.48</v>
      </c>
      <c r="F41" s="35">
        <v>18.72</v>
      </c>
      <c r="G41" s="36">
        <v>15.97</v>
      </c>
      <c r="H41" s="36">
        <v>12.38</v>
      </c>
      <c r="I41" s="68"/>
      <c r="J41" s="2" t="s">
        <v>15</v>
      </c>
      <c r="K41" s="36">
        <v>18.18</v>
      </c>
      <c r="L41" s="36">
        <v>15.58</v>
      </c>
      <c r="M41" s="36">
        <v>12.32</v>
      </c>
      <c r="N41" s="35">
        <v>18.420000000000002</v>
      </c>
      <c r="O41" s="36">
        <v>15.72</v>
      </c>
      <c r="P41" s="36">
        <v>12.54</v>
      </c>
      <c r="Q41" s="68"/>
      <c r="R41" s="68"/>
      <c r="S41" s="68"/>
      <c r="T41" s="68"/>
      <c r="U41" s="68"/>
      <c r="V41" s="68"/>
      <c r="W41" s="68"/>
      <c r="X41" s="69"/>
    </row>
    <row r="42" spans="1:24" x14ac:dyDescent="0.25">
      <c r="A42" s="67"/>
      <c r="B42" s="2" t="s">
        <v>16</v>
      </c>
      <c r="C42" s="35">
        <v>18.309999999999999</v>
      </c>
      <c r="D42" s="36">
        <v>15.91</v>
      </c>
      <c r="E42" s="36">
        <v>12.71</v>
      </c>
      <c r="F42" s="36">
        <v>17.98</v>
      </c>
      <c r="G42" s="36">
        <v>16.84</v>
      </c>
      <c r="H42" s="35">
        <v>12.51</v>
      </c>
      <c r="I42" s="68"/>
      <c r="J42" s="2" t="s">
        <v>16</v>
      </c>
      <c r="K42" s="35">
        <v>18.21</v>
      </c>
      <c r="L42" s="36">
        <v>15.94</v>
      </c>
      <c r="M42" s="36">
        <v>12.62</v>
      </c>
      <c r="N42" s="36">
        <v>17.739999999999998</v>
      </c>
      <c r="O42" s="36">
        <v>16.63</v>
      </c>
      <c r="P42" s="35">
        <v>12.53</v>
      </c>
      <c r="Q42" s="68"/>
      <c r="R42" s="68"/>
      <c r="S42" s="68"/>
      <c r="T42" s="68"/>
      <c r="U42" s="68">
        <f>U38*100</f>
        <v>113.9844531309228</v>
      </c>
      <c r="V42" s="68"/>
      <c r="W42" s="68"/>
      <c r="X42" s="69"/>
    </row>
    <row r="43" spans="1:24" x14ac:dyDescent="0.25">
      <c r="A43" s="67"/>
      <c r="B43" s="2" t="s">
        <v>17</v>
      </c>
      <c r="C43" s="35">
        <v>17.96</v>
      </c>
      <c r="D43" s="36">
        <v>15.36</v>
      </c>
      <c r="E43" s="36">
        <v>12.62</v>
      </c>
      <c r="F43" s="36">
        <v>17.91</v>
      </c>
      <c r="G43" s="35">
        <v>16.16</v>
      </c>
      <c r="H43" s="35">
        <v>12.54</v>
      </c>
      <c r="I43" s="68"/>
      <c r="J43" s="2" t="s">
        <v>17</v>
      </c>
      <c r="K43" s="35">
        <v>17.98</v>
      </c>
      <c r="L43" s="36">
        <v>16.12</v>
      </c>
      <c r="M43" s="36">
        <v>12.43</v>
      </c>
      <c r="N43" s="36">
        <v>17.59</v>
      </c>
      <c r="O43" s="35">
        <v>16.38</v>
      </c>
      <c r="P43" s="35">
        <v>12.48</v>
      </c>
      <c r="Q43" s="68"/>
      <c r="R43" s="68"/>
      <c r="S43" s="68"/>
      <c r="T43" s="68"/>
      <c r="U43" s="68">
        <f>U42/U37</f>
        <v>1.1333504333262685</v>
      </c>
      <c r="V43" s="68"/>
      <c r="W43" s="68"/>
      <c r="X43" s="69"/>
    </row>
    <row r="44" spans="1:24" x14ac:dyDescent="0.25">
      <c r="A44" s="67"/>
      <c r="B44" s="2" t="s">
        <v>18</v>
      </c>
      <c r="C44" s="35">
        <v>18.190000000000001</v>
      </c>
      <c r="D44" s="36">
        <v>16.45</v>
      </c>
      <c r="E44" s="36">
        <v>12.89</v>
      </c>
      <c r="F44" s="36">
        <v>18.07</v>
      </c>
      <c r="G44" s="36">
        <v>16.38</v>
      </c>
      <c r="H44" s="35">
        <v>12.73</v>
      </c>
      <c r="I44" s="68"/>
      <c r="J44" s="2" t="s">
        <v>18</v>
      </c>
      <c r="K44" s="35">
        <v>18.13</v>
      </c>
      <c r="L44" s="36">
        <v>16.309999999999999</v>
      </c>
      <c r="M44" s="36">
        <v>12.41</v>
      </c>
      <c r="N44" s="36">
        <v>18.21</v>
      </c>
      <c r="O44" s="36">
        <v>15.27</v>
      </c>
      <c r="P44" s="35">
        <v>12.78</v>
      </c>
      <c r="Q44" s="68"/>
      <c r="R44" s="68"/>
      <c r="S44" s="68"/>
      <c r="T44" s="68"/>
      <c r="U44" s="68"/>
      <c r="V44" s="68"/>
      <c r="W44" s="68"/>
      <c r="X44" s="69"/>
    </row>
    <row r="45" spans="1:24" x14ac:dyDescent="0.25">
      <c r="A45" s="67"/>
      <c r="B45" s="2" t="s">
        <v>19</v>
      </c>
      <c r="C45" s="35">
        <v>18.23</v>
      </c>
      <c r="D45" s="36">
        <v>16.170000000000002</v>
      </c>
      <c r="E45" s="36">
        <v>12.34</v>
      </c>
      <c r="F45" s="36">
        <v>18.170000000000002</v>
      </c>
      <c r="G45" s="36">
        <v>16.34</v>
      </c>
      <c r="H45" s="35">
        <v>12.23</v>
      </c>
      <c r="I45" s="68"/>
      <c r="J45" s="2" t="s">
        <v>19</v>
      </c>
      <c r="K45" s="35">
        <v>18.21</v>
      </c>
      <c r="L45" s="36">
        <v>16.16</v>
      </c>
      <c r="M45" s="36">
        <v>12.49</v>
      </c>
      <c r="N45" s="36">
        <v>18.34</v>
      </c>
      <c r="O45" s="36">
        <v>16.54</v>
      </c>
      <c r="P45" s="35">
        <v>12.48</v>
      </c>
      <c r="Q45" s="68"/>
      <c r="R45" s="68"/>
      <c r="S45" s="68"/>
      <c r="T45" s="68"/>
      <c r="U45" s="68"/>
      <c r="V45" s="68"/>
      <c r="W45" s="68"/>
      <c r="X45" s="69"/>
    </row>
    <row r="46" spans="1:24" x14ac:dyDescent="0.25">
      <c r="A46" s="67"/>
      <c r="B46" s="1" t="s">
        <v>20</v>
      </c>
      <c r="C46" s="3">
        <f t="shared" ref="C46:H46" si="6">AVERAGE(C40:C45)</f>
        <v>18.164999999999999</v>
      </c>
      <c r="D46" s="3">
        <f t="shared" si="6"/>
        <v>16.081666666666667</v>
      </c>
      <c r="E46" s="3">
        <f t="shared" si="6"/>
        <v>12.651666666666666</v>
      </c>
      <c r="F46" s="3">
        <f t="shared" si="6"/>
        <v>18.166666666666664</v>
      </c>
      <c r="G46" s="3">
        <f t="shared" si="6"/>
        <v>16.266666666666666</v>
      </c>
      <c r="H46" s="3">
        <f t="shared" si="6"/>
        <v>12.528333333333334</v>
      </c>
      <c r="I46" s="68"/>
      <c r="J46" s="1" t="s">
        <v>20</v>
      </c>
      <c r="K46" s="3">
        <f>AVERAGE(K40:K45)</f>
        <v>18.12833333333333</v>
      </c>
      <c r="L46" s="3">
        <f t="shared" ref="L46:P46" si="7">AVERAGE(L40:L45)</f>
        <v>16.053333333333331</v>
      </c>
      <c r="M46" s="3">
        <f>AVERAGE(M40:M45)</f>
        <v>12.449999999999998</v>
      </c>
      <c r="N46" s="3">
        <f t="shared" si="7"/>
        <v>18.106666666666669</v>
      </c>
      <c r="O46" s="3">
        <f t="shared" si="7"/>
        <v>16.074999999999999</v>
      </c>
      <c r="P46" s="3">
        <f t="shared" si="7"/>
        <v>12.57</v>
      </c>
      <c r="Q46" s="68"/>
      <c r="R46" s="68"/>
      <c r="S46" s="68"/>
      <c r="T46" s="68"/>
      <c r="U46" s="68"/>
      <c r="V46" s="68"/>
      <c r="W46" s="68"/>
      <c r="X46" s="69"/>
    </row>
    <row r="47" spans="1:24" x14ac:dyDescent="0.25">
      <c r="A47" s="67"/>
      <c r="B47" s="7" t="s">
        <v>6</v>
      </c>
      <c r="C47" s="8">
        <f t="shared" ref="C47:H47" si="8">STDEV(C40:C45)</f>
        <v>0.16318700928689103</v>
      </c>
      <c r="D47" s="8">
        <f t="shared" si="8"/>
        <v>0.39731180031137586</v>
      </c>
      <c r="E47" s="8">
        <f t="shared" si="8"/>
        <v>0.21701766441160192</v>
      </c>
      <c r="F47" s="8">
        <f t="shared" si="8"/>
        <v>0.28862894287764418</v>
      </c>
      <c r="G47" s="8">
        <f t="shared" si="8"/>
        <v>0.33868372660443324</v>
      </c>
      <c r="H47" s="8">
        <f t="shared" si="8"/>
        <v>0.20759736671419157</v>
      </c>
      <c r="I47" s="68"/>
      <c r="J47" s="7" t="s">
        <v>6</v>
      </c>
      <c r="K47" s="8">
        <f t="shared" ref="K47:P47" si="9">STDEV(K40:K45)</f>
        <v>9.2394083504663452E-2</v>
      </c>
      <c r="L47" s="8">
        <f t="shared" si="9"/>
        <v>0.26196691903113767</v>
      </c>
      <c r="M47" s="8">
        <f>STDEV(M40:M45)</f>
        <v>9.9799799598996874E-2</v>
      </c>
      <c r="N47" s="8">
        <f t="shared" si="9"/>
        <v>0.35189013436961702</v>
      </c>
      <c r="O47" s="8">
        <f t="shared" si="9"/>
        <v>0.53264434663290994</v>
      </c>
      <c r="P47" s="8">
        <f t="shared" si="9"/>
        <v>0.11349008767288854</v>
      </c>
      <c r="Q47" s="68"/>
      <c r="R47" s="68"/>
      <c r="S47" s="68"/>
      <c r="T47" s="68"/>
      <c r="U47" s="68"/>
      <c r="V47" s="68"/>
      <c r="W47" s="68"/>
      <c r="X47" s="69"/>
    </row>
    <row r="48" spans="1:24" x14ac:dyDescent="0.25">
      <c r="A48" s="67"/>
      <c r="B48" s="7" t="s">
        <v>7</v>
      </c>
      <c r="C48" s="8">
        <f>C47*100/C46</f>
        <v>0.89835953364652377</v>
      </c>
      <c r="D48" s="8">
        <f t="shared" ref="D48:H48" si="10">D47*100/D46</f>
        <v>2.4705884566983678</v>
      </c>
      <c r="E48" s="8">
        <f t="shared" si="10"/>
        <v>1.7153286608742084</v>
      </c>
      <c r="F48" s="8">
        <f t="shared" si="10"/>
        <v>1.5887831718035461</v>
      </c>
      <c r="G48" s="8">
        <f t="shared" si="10"/>
        <v>2.0820720897813523</v>
      </c>
      <c r="H48" s="8">
        <f t="shared" si="10"/>
        <v>1.6570230148798051</v>
      </c>
      <c r="I48" s="68"/>
      <c r="J48" s="7" t="s">
        <v>7</v>
      </c>
      <c r="K48" s="8">
        <f>K47*100/K46</f>
        <v>0.50966672890317255</v>
      </c>
      <c r="L48" s="8">
        <f t="shared" ref="L48:P48" si="11">L47*100/L46</f>
        <v>1.6318537315062565</v>
      </c>
      <c r="M48" s="8">
        <f t="shared" si="11"/>
        <v>0.80160481605619993</v>
      </c>
      <c r="N48" s="8">
        <f t="shared" si="11"/>
        <v>1.9434285771517874</v>
      </c>
      <c r="O48" s="8">
        <f t="shared" si="11"/>
        <v>3.3134951579030165</v>
      </c>
      <c r="P48" s="8">
        <f t="shared" si="11"/>
        <v>0.90286465929107829</v>
      </c>
      <c r="Q48" s="68"/>
      <c r="R48" s="68"/>
      <c r="S48" s="68"/>
      <c r="T48" s="68"/>
      <c r="U48" s="68"/>
      <c r="V48" s="68"/>
      <c r="W48" s="68"/>
      <c r="X48" s="69"/>
    </row>
    <row r="49" spans="1:24" x14ac:dyDescent="0.25">
      <c r="A49" s="67"/>
      <c r="B49" s="144" t="s">
        <v>31</v>
      </c>
      <c r="C49" s="145"/>
      <c r="D49" s="145"/>
      <c r="E49" s="145"/>
      <c r="F49" s="145"/>
      <c r="G49" s="145"/>
      <c r="H49" s="146"/>
      <c r="I49" s="68"/>
      <c r="J49" s="144" t="s">
        <v>31</v>
      </c>
      <c r="K49" s="145"/>
      <c r="L49" s="145"/>
      <c r="M49" s="145"/>
      <c r="N49" s="145"/>
      <c r="O49" s="145"/>
      <c r="P49" s="146"/>
      <c r="Q49" s="68"/>
      <c r="R49" s="68"/>
      <c r="S49" s="68"/>
      <c r="T49" s="68"/>
      <c r="U49" s="68"/>
      <c r="V49" s="68"/>
      <c r="W49" s="68"/>
      <c r="X49" s="69"/>
    </row>
    <row r="50" spans="1:24" x14ac:dyDescent="0.25">
      <c r="A50" s="67"/>
      <c r="B50" s="147" t="s">
        <v>22</v>
      </c>
      <c r="C50" s="148"/>
      <c r="D50" s="148"/>
      <c r="E50" s="148"/>
      <c r="F50" s="148"/>
      <c r="G50" s="148"/>
      <c r="H50" s="149"/>
      <c r="I50" s="68"/>
      <c r="J50" s="147" t="s">
        <v>22</v>
      </c>
      <c r="K50" s="148"/>
      <c r="L50" s="148"/>
      <c r="M50" s="148"/>
      <c r="N50" s="148"/>
      <c r="O50" s="148"/>
      <c r="P50" s="149"/>
      <c r="Q50" s="68"/>
      <c r="R50" s="68"/>
      <c r="S50" s="68"/>
      <c r="T50" s="68"/>
      <c r="U50" s="68"/>
      <c r="V50" s="68"/>
      <c r="W50" s="68"/>
      <c r="X50" s="69"/>
    </row>
    <row r="51" spans="1:24" x14ac:dyDescent="0.25">
      <c r="A51" s="67"/>
      <c r="B51" s="132" t="s">
        <v>27</v>
      </c>
      <c r="C51" s="133"/>
      <c r="D51" s="133"/>
      <c r="E51" s="133"/>
      <c r="F51" s="133"/>
      <c r="G51" s="133"/>
      <c r="H51" s="134"/>
      <c r="I51" s="68"/>
      <c r="J51" s="132" t="s">
        <v>27</v>
      </c>
      <c r="K51" s="133"/>
      <c r="L51" s="133"/>
      <c r="M51" s="133"/>
      <c r="N51" s="133"/>
      <c r="O51" s="133"/>
      <c r="P51" s="134"/>
      <c r="Q51" s="68"/>
      <c r="R51" s="68"/>
      <c r="S51" s="68"/>
      <c r="T51" s="68"/>
      <c r="U51" s="68"/>
      <c r="V51" s="68"/>
      <c r="W51" s="68"/>
      <c r="X51" s="69"/>
    </row>
    <row r="52" spans="1:24" x14ac:dyDescent="0.25">
      <c r="A52" s="67"/>
      <c r="B52" s="132" t="s">
        <v>28</v>
      </c>
      <c r="C52" s="133"/>
      <c r="D52" s="133"/>
      <c r="E52" s="133"/>
      <c r="F52" s="133"/>
      <c r="G52" s="133"/>
      <c r="H52" s="134"/>
      <c r="I52" s="68"/>
      <c r="J52" s="132" t="s">
        <v>28</v>
      </c>
      <c r="K52" s="133"/>
      <c r="L52" s="133"/>
      <c r="M52" s="133"/>
      <c r="N52" s="133"/>
      <c r="O52" s="133"/>
      <c r="P52" s="134"/>
      <c r="Q52" s="68"/>
      <c r="R52" s="68"/>
      <c r="S52" s="68"/>
      <c r="T52" s="68"/>
      <c r="U52" s="68"/>
      <c r="V52" s="68"/>
      <c r="W52" s="68"/>
      <c r="X52" s="69"/>
    </row>
    <row r="53" spans="1:24" x14ac:dyDescent="0.25">
      <c r="A53" s="67"/>
      <c r="B53" s="138" t="s">
        <v>29</v>
      </c>
      <c r="C53" s="133"/>
      <c r="D53" s="133"/>
      <c r="E53" s="133"/>
      <c r="F53" s="133"/>
      <c r="G53" s="133"/>
      <c r="H53" s="134"/>
      <c r="I53" s="68"/>
      <c r="J53" s="138" t="s">
        <v>29</v>
      </c>
      <c r="K53" s="139"/>
      <c r="L53" s="139"/>
      <c r="M53" s="139"/>
      <c r="N53" s="139"/>
      <c r="O53" s="139"/>
      <c r="P53" s="140"/>
      <c r="Q53" s="68"/>
      <c r="R53" s="68"/>
      <c r="S53" s="68"/>
      <c r="T53" s="68"/>
      <c r="U53" s="68"/>
      <c r="V53" s="68"/>
      <c r="W53" s="68"/>
      <c r="X53" s="69"/>
    </row>
    <row r="54" spans="1:24" x14ac:dyDescent="0.25">
      <c r="A54" s="67"/>
      <c r="B54" s="141" t="s">
        <v>30</v>
      </c>
      <c r="C54" s="142"/>
      <c r="D54" s="142"/>
      <c r="E54" s="142"/>
      <c r="F54" s="142"/>
      <c r="G54" s="142"/>
      <c r="H54" s="143"/>
      <c r="I54" s="68"/>
      <c r="J54" s="141" t="s">
        <v>30</v>
      </c>
      <c r="K54" s="142"/>
      <c r="L54" s="142"/>
      <c r="M54" s="142"/>
      <c r="N54" s="142"/>
      <c r="O54" s="142"/>
      <c r="P54" s="143"/>
      <c r="Q54" s="68"/>
      <c r="R54" s="68"/>
      <c r="S54" s="68"/>
      <c r="T54" s="68"/>
      <c r="U54" s="68"/>
      <c r="V54" s="68"/>
      <c r="W54" s="68"/>
      <c r="X54" s="69"/>
    </row>
    <row r="55" spans="1:24" x14ac:dyDescent="0.25">
      <c r="A55" s="67"/>
      <c r="B55" s="112" t="s">
        <v>9</v>
      </c>
      <c r="C55" s="112"/>
      <c r="D55" s="112"/>
      <c r="E55" s="112"/>
      <c r="F55" s="135">
        <f>C46+F46</f>
        <v>36.331666666666663</v>
      </c>
      <c r="G55" s="137"/>
      <c r="H55" s="136"/>
      <c r="I55" s="68"/>
      <c r="J55" s="132" t="s">
        <v>9</v>
      </c>
      <c r="K55" s="133"/>
      <c r="L55" s="133"/>
      <c r="M55" s="134"/>
      <c r="N55" s="135">
        <f>K46+N46</f>
        <v>36.234999999999999</v>
      </c>
      <c r="O55" s="137"/>
      <c r="P55" s="136"/>
      <c r="Q55" s="68"/>
      <c r="R55" s="68"/>
      <c r="S55" s="68"/>
      <c r="T55" s="68"/>
      <c r="U55" s="68"/>
      <c r="V55" s="68"/>
      <c r="W55" s="68"/>
      <c r="X55" s="69"/>
    </row>
    <row r="56" spans="1:24" x14ac:dyDescent="0.25">
      <c r="A56" s="67"/>
      <c r="B56" s="112" t="s">
        <v>10</v>
      </c>
      <c r="C56" s="112"/>
      <c r="D56" s="112"/>
      <c r="E56" s="112"/>
      <c r="F56" s="135">
        <f>E46+H46</f>
        <v>25.18</v>
      </c>
      <c r="G56" s="133"/>
      <c r="H56" s="134"/>
      <c r="I56" s="68"/>
      <c r="J56" s="132" t="s">
        <v>10</v>
      </c>
      <c r="K56" s="133"/>
      <c r="L56" s="133"/>
      <c r="M56" s="134"/>
      <c r="N56" s="135">
        <f>M46+P46</f>
        <v>25.019999999999996</v>
      </c>
      <c r="O56" s="137"/>
      <c r="P56" s="136"/>
      <c r="Q56" s="68"/>
      <c r="R56" s="68"/>
      <c r="S56" s="68"/>
      <c r="T56" s="68"/>
      <c r="U56" s="68"/>
      <c r="V56" s="68"/>
      <c r="W56" s="68"/>
      <c r="X56" s="69"/>
    </row>
    <row r="57" spans="1:24" x14ac:dyDescent="0.25">
      <c r="A57" s="67"/>
      <c r="B57" s="112" t="s">
        <v>11</v>
      </c>
      <c r="C57" s="112"/>
      <c r="D57" s="112"/>
      <c r="E57" s="112"/>
      <c r="F57" s="135">
        <f>F46+G46+H46</f>
        <v>46.961666666666666</v>
      </c>
      <c r="G57" s="137"/>
      <c r="H57" s="136"/>
      <c r="I57" s="68"/>
      <c r="J57" s="132" t="s">
        <v>11</v>
      </c>
      <c r="K57" s="133"/>
      <c r="L57" s="133"/>
      <c r="M57" s="134"/>
      <c r="N57" s="135">
        <f>N46+O46+P46</f>
        <v>46.751666666666672</v>
      </c>
      <c r="O57" s="137"/>
      <c r="P57" s="136"/>
      <c r="Q57" s="68"/>
      <c r="R57" s="68"/>
      <c r="S57" s="68"/>
      <c r="T57" s="68"/>
      <c r="U57" s="68"/>
      <c r="V57" s="68"/>
      <c r="W57" s="68"/>
      <c r="X57" s="69"/>
    </row>
    <row r="58" spans="1:24" x14ac:dyDescent="0.25">
      <c r="A58" s="67"/>
      <c r="B58" s="112" t="s">
        <v>12</v>
      </c>
      <c r="C58" s="112"/>
      <c r="D58" s="112"/>
      <c r="E58" s="112"/>
      <c r="F58" s="135">
        <f>C46+D46+E46</f>
        <v>46.898333333333333</v>
      </c>
      <c r="G58" s="133"/>
      <c r="H58" s="134"/>
      <c r="I58" s="68"/>
      <c r="J58" s="132" t="s">
        <v>12</v>
      </c>
      <c r="K58" s="133"/>
      <c r="L58" s="133"/>
      <c r="M58" s="134"/>
      <c r="N58" s="135">
        <f>K46+L46+M46</f>
        <v>46.631666666666653</v>
      </c>
      <c r="O58" s="137"/>
      <c r="P58" s="136"/>
      <c r="Q58" s="68"/>
      <c r="R58" s="68"/>
      <c r="S58" s="68"/>
      <c r="T58" s="68"/>
      <c r="U58" s="68"/>
      <c r="V58" s="68"/>
      <c r="W58" s="68"/>
      <c r="X58" s="69"/>
    </row>
    <row r="59" spans="1:24" x14ac:dyDescent="0.25">
      <c r="A59" s="67"/>
      <c r="B59" s="112" t="s">
        <v>8</v>
      </c>
      <c r="C59" s="112"/>
      <c r="D59" s="112"/>
      <c r="E59" s="112"/>
      <c r="F59" s="6">
        <f>F55-F56</f>
        <v>11.151666666666664</v>
      </c>
      <c r="G59" s="135">
        <f>F59/4</f>
        <v>2.7879166666666659</v>
      </c>
      <c r="H59" s="136"/>
      <c r="I59" s="68"/>
      <c r="J59" s="132" t="s">
        <v>8</v>
      </c>
      <c r="K59" s="133"/>
      <c r="L59" s="133"/>
      <c r="M59" s="134"/>
      <c r="N59" s="6">
        <f>N55-N56</f>
        <v>11.215000000000003</v>
      </c>
      <c r="O59" s="135">
        <f>N59/4</f>
        <v>2.8037500000000009</v>
      </c>
      <c r="P59" s="136"/>
      <c r="Q59" s="68"/>
      <c r="R59" s="68"/>
      <c r="S59" s="68"/>
      <c r="T59" s="68"/>
      <c r="U59" s="68"/>
      <c r="V59" s="68"/>
      <c r="W59" s="68"/>
      <c r="X59" s="69"/>
    </row>
    <row r="60" spans="1:24" x14ac:dyDescent="0.25">
      <c r="A60" s="67"/>
      <c r="B60" s="112" t="s">
        <v>13</v>
      </c>
      <c r="C60" s="112"/>
      <c r="D60" s="112"/>
      <c r="E60" s="112"/>
      <c r="F60" s="6">
        <f>F57-F58</f>
        <v>6.3333333333332575E-2</v>
      </c>
      <c r="G60" s="135">
        <f>F60/3</f>
        <v>2.1111111111110858E-2</v>
      </c>
      <c r="H60" s="136"/>
      <c r="I60" s="68"/>
      <c r="J60" s="132" t="s">
        <v>13</v>
      </c>
      <c r="K60" s="133"/>
      <c r="L60" s="133"/>
      <c r="M60" s="134"/>
      <c r="N60" s="6">
        <f>N57-N58</f>
        <v>0.12000000000001876</v>
      </c>
      <c r="O60" s="135">
        <f>N60/3</f>
        <v>4.0000000000006253E-2</v>
      </c>
      <c r="P60" s="136"/>
      <c r="Q60" s="68"/>
      <c r="R60" s="68"/>
      <c r="S60" s="68"/>
      <c r="T60" s="68"/>
      <c r="U60" s="68"/>
      <c r="V60" s="68"/>
      <c r="W60" s="68"/>
      <c r="X60" s="69"/>
    </row>
    <row r="61" spans="1:24" x14ac:dyDescent="0.25">
      <c r="A61" s="67"/>
      <c r="B61" s="112" t="s">
        <v>23</v>
      </c>
      <c r="C61" s="112"/>
      <c r="D61" s="112"/>
      <c r="E61" s="112"/>
      <c r="F61" s="132">
        <v>0.30099999999999999</v>
      </c>
      <c r="G61" s="133"/>
      <c r="H61" s="134"/>
      <c r="I61" s="68"/>
      <c r="J61" s="132" t="s">
        <v>23</v>
      </c>
      <c r="K61" s="133"/>
      <c r="L61" s="133"/>
      <c r="M61" s="134"/>
      <c r="N61" s="132">
        <v>0.30099999999999999</v>
      </c>
      <c r="O61" s="133"/>
      <c r="P61" s="134"/>
      <c r="Q61" s="68"/>
      <c r="R61" s="68"/>
      <c r="S61" s="68"/>
      <c r="T61" s="68"/>
      <c r="U61" s="68"/>
      <c r="V61" s="68"/>
      <c r="W61" s="68"/>
      <c r="X61" s="69"/>
    </row>
    <row r="62" spans="1:24" x14ac:dyDescent="0.25">
      <c r="A62" s="67"/>
      <c r="B62" s="108" t="s">
        <v>25</v>
      </c>
      <c r="C62" s="108"/>
      <c r="D62" s="108"/>
      <c r="E62" s="108"/>
      <c r="F62" s="129">
        <f>G60/G59</f>
        <v>7.5723608827777721E-3</v>
      </c>
      <c r="G62" s="130"/>
      <c r="H62" s="131"/>
      <c r="I62" s="68"/>
      <c r="J62" s="120" t="s">
        <v>25</v>
      </c>
      <c r="K62" s="121"/>
      <c r="L62" s="121"/>
      <c r="M62" s="122"/>
      <c r="N62" s="129">
        <f>O60/O59</f>
        <v>1.4266607222472132E-2</v>
      </c>
      <c r="O62" s="130"/>
      <c r="P62" s="131"/>
      <c r="Q62" s="68"/>
      <c r="R62" s="68"/>
      <c r="S62" s="68"/>
      <c r="T62" s="68"/>
      <c r="U62" s="68"/>
      <c r="V62" s="68"/>
      <c r="W62" s="68"/>
      <c r="X62" s="69"/>
    </row>
    <row r="63" spans="1:24" x14ac:dyDescent="0.25">
      <c r="A63" s="67"/>
      <c r="B63" s="108" t="s">
        <v>24</v>
      </c>
      <c r="C63" s="108"/>
      <c r="D63" s="108"/>
      <c r="E63" s="108"/>
      <c r="F63" s="129">
        <f>F62*F61</f>
        <v>2.2792806257161094E-3</v>
      </c>
      <c r="G63" s="130"/>
      <c r="H63" s="131"/>
      <c r="I63" s="68"/>
      <c r="J63" s="120" t="s">
        <v>24</v>
      </c>
      <c r="K63" s="121"/>
      <c r="L63" s="121"/>
      <c r="M63" s="122"/>
      <c r="N63" s="129">
        <f>N62*N61</f>
        <v>4.2942487739641112E-3</v>
      </c>
      <c r="O63" s="130"/>
      <c r="P63" s="131"/>
      <c r="Q63" s="68"/>
      <c r="R63" s="68"/>
      <c r="S63" s="68"/>
      <c r="T63" s="68"/>
      <c r="U63" s="68"/>
      <c r="V63" s="68"/>
      <c r="W63" s="68"/>
      <c r="X63" s="69"/>
    </row>
    <row r="64" spans="1:24" x14ac:dyDescent="0.25">
      <c r="A64" s="67"/>
      <c r="B64" s="108" t="s">
        <v>26</v>
      </c>
      <c r="C64" s="108"/>
      <c r="D64" s="108"/>
      <c r="E64" s="108"/>
      <c r="F64" s="129">
        <f>2+F63</f>
        <v>2.0022792806257161</v>
      </c>
      <c r="G64" s="130"/>
      <c r="H64" s="131"/>
      <c r="I64" s="68"/>
      <c r="J64" s="120" t="s">
        <v>26</v>
      </c>
      <c r="K64" s="121"/>
      <c r="L64" s="121"/>
      <c r="M64" s="122"/>
      <c r="N64" s="129">
        <f>2+N63</f>
        <v>2.0042942487739639</v>
      </c>
      <c r="O64" s="130"/>
      <c r="P64" s="131"/>
      <c r="Q64" s="68"/>
      <c r="R64" s="68"/>
      <c r="S64" s="68"/>
      <c r="T64" s="68"/>
      <c r="U64" s="68"/>
      <c r="V64" s="68"/>
      <c r="W64" s="68"/>
      <c r="X64" s="69"/>
    </row>
    <row r="65" spans="1:24" x14ac:dyDescent="0.25">
      <c r="A65" s="67"/>
      <c r="B65" s="108" t="s">
        <v>32</v>
      </c>
      <c r="C65" s="108"/>
      <c r="D65" s="108"/>
      <c r="E65" s="108"/>
      <c r="F65" s="123">
        <f>POWER(10,F64)</f>
        <v>100.52620337149851</v>
      </c>
      <c r="G65" s="124"/>
      <c r="H65" s="125"/>
      <c r="I65" s="68"/>
      <c r="J65" s="120" t="s">
        <v>32</v>
      </c>
      <c r="K65" s="121"/>
      <c r="L65" s="121"/>
      <c r="M65" s="122"/>
      <c r="N65" s="123">
        <f>POWER(10,N64)</f>
        <v>100.99369197529052</v>
      </c>
      <c r="O65" s="124"/>
      <c r="P65" s="125"/>
      <c r="Q65" s="68"/>
      <c r="R65" s="68"/>
      <c r="S65" s="68"/>
      <c r="T65" s="68"/>
      <c r="U65" s="68"/>
      <c r="V65" s="68"/>
      <c r="W65" s="68"/>
      <c r="X65" s="69"/>
    </row>
    <row r="66" spans="1:24" x14ac:dyDescent="0.25">
      <c r="A66" s="67"/>
      <c r="B66" s="108" t="s">
        <v>49</v>
      </c>
      <c r="C66" s="108"/>
      <c r="D66" s="108"/>
      <c r="E66" s="108"/>
      <c r="F66" s="126">
        <f>F65/100*1000000</f>
        <v>1005262.0337149851</v>
      </c>
      <c r="G66" s="127"/>
      <c r="H66" s="128"/>
      <c r="I66" s="68"/>
      <c r="J66" s="108" t="s">
        <v>49</v>
      </c>
      <c r="K66" s="108"/>
      <c r="L66" s="108"/>
      <c r="M66" s="108"/>
      <c r="N66" s="126">
        <f>N65/100*1000000</f>
        <v>1009936.9197529051</v>
      </c>
      <c r="O66" s="127"/>
      <c r="P66" s="128"/>
      <c r="Q66" s="68"/>
      <c r="R66" s="68"/>
      <c r="S66" s="68"/>
      <c r="T66" s="68"/>
      <c r="U66" s="68"/>
      <c r="V66" s="68"/>
      <c r="W66" s="68"/>
      <c r="X66" s="69"/>
    </row>
    <row r="67" spans="1:24" x14ac:dyDescent="0.25">
      <c r="A67" s="67"/>
      <c r="B67" s="21"/>
      <c r="C67" s="21"/>
      <c r="D67" s="21"/>
      <c r="E67" s="21"/>
      <c r="F67" s="22"/>
      <c r="G67" s="22"/>
      <c r="H67" s="22"/>
      <c r="I67" s="68"/>
      <c r="J67" s="21"/>
      <c r="K67" s="21"/>
      <c r="L67" s="21"/>
      <c r="M67" s="21"/>
      <c r="N67" s="22"/>
      <c r="O67" s="22"/>
      <c r="P67" s="22"/>
      <c r="Q67" s="68"/>
      <c r="R67" s="68"/>
      <c r="S67" s="68"/>
      <c r="T67" s="68"/>
      <c r="U67" s="68"/>
      <c r="V67" s="68"/>
      <c r="W67" s="68"/>
      <c r="X67" s="69"/>
    </row>
    <row r="68" spans="1:24" x14ac:dyDescent="0.25">
      <c r="A68" s="67"/>
      <c r="B68" s="119" t="s">
        <v>46</v>
      </c>
      <c r="C68" s="119"/>
      <c r="D68" s="21"/>
      <c r="E68" s="21"/>
      <c r="F68" s="24"/>
      <c r="G68" s="24"/>
      <c r="H68" s="24"/>
      <c r="I68" s="68"/>
      <c r="J68" s="68"/>
      <c r="K68" s="21"/>
      <c r="L68" s="119" t="s">
        <v>48</v>
      </c>
      <c r="M68" s="119"/>
      <c r="N68" s="21"/>
      <c r="O68" s="22"/>
      <c r="P68" s="22"/>
      <c r="Q68" s="68"/>
      <c r="R68" s="68"/>
      <c r="S68" s="68"/>
      <c r="T68" s="68"/>
      <c r="U68" s="68"/>
      <c r="V68" s="68"/>
      <c r="W68" s="68"/>
      <c r="X68" s="69"/>
    </row>
    <row r="69" spans="1:24" x14ac:dyDescent="0.25">
      <c r="A69" s="67"/>
      <c r="B69" s="119" t="s">
        <v>47</v>
      </c>
      <c r="C69" s="119"/>
      <c r="D69" s="21"/>
      <c r="E69" s="21"/>
      <c r="F69" s="22"/>
      <c r="G69" s="22"/>
      <c r="H69" s="22"/>
      <c r="I69" s="68"/>
      <c r="J69" s="68"/>
      <c r="K69" s="21"/>
      <c r="L69" s="119" t="s">
        <v>47</v>
      </c>
      <c r="M69" s="119"/>
      <c r="N69" s="21"/>
      <c r="O69" s="22"/>
      <c r="P69" s="22"/>
      <c r="Q69" s="68"/>
      <c r="R69" s="68"/>
      <c r="S69" s="68"/>
      <c r="T69" s="68"/>
      <c r="U69" s="68"/>
      <c r="V69" s="68"/>
      <c r="W69" s="68"/>
      <c r="X69" s="69"/>
    </row>
    <row r="70" spans="1:24" x14ac:dyDescent="0.25">
      <c r="A70" s="67"/>
      <c r="B70" s="21"/>
      <c r="C70" s="21"/>
      <c r="D70" s="21"/>
      <c r="E70" s="21"/>
      <c r="F70" s="22"/>
      <c r="G70" s="22"/>
      <c r="H70" s="22"/>
      <c r="I70" s="68"/>
      <c r="J70" s="21"/>
      <c r="K70" s="21"/>
      <c r="L70" s="21"/>
      <c r="M70" s="21"/>
      <c r="N70" s="22"/>
      <c r="O70" s="22"/>
      <c r="P70" s="22"/>
      <c r="Q70" s="68"/>
      <c r="R70" s="68"/>
      <c r="S70" s="68"/>
      <c r="T70" s="68"/>
      <c r="U70" s="68"/>
      <c r="V70" s="68"/>
      <c r="W70" s="68"/>
      <c r="X70" s="69"/>
    </row>
    <row r="71" spans="1:24" x14ac:dyDescent="0.25">
      <c r="A71" s="67"/>
      <c r="B71" s="114" t="s">
        <v>41</v>
      </c>
      <c r="C71" s="114"/>
      <c r="D71" s="114"/>
      <c r="E71" s="114"/>
      <c r="F71" s="114"/>
      <c r="G71" s="114"/>
      <c r="H71" s="114"/>
      <c r="I71" s="68"/>
      <c r="J71" s="68"/>
      <c r="K71" s="114" t="s">
        <v>42</v>
      </c>
      <c r="L71" s="114"/>
      <c r="M71" s="114"/>
      <c r="N71" s="114"/>
      <c r="O71" s="114"/>
      <c r="P71" s="114"/>
      <c r="Q71" s="114"/>
      <c r="R71" s="68"/>
      <c r="S71" s="68"/>
      <c r="T71" s="68"/>
      <c r="U71" s="68"/>
      <c r="V71" s="68"/>
      <c r="W71" s="68"/>
      <c r="X71" s="69"/>
    </row>
    <row r="72" spans="1:24" x14ac:dyDescent="0.25">
      <c r="A72" s="67"/>
      <c r="B72" s="114" t="s">
        <v>36</v>
      </c>
      <c r="C72" s="114"/>
      <c r="D72" s="114"/>
      <c r="E72" s="114"/>
      <c r="F72" s="114"/>
      <c r="G72" s="114"/>
      <c r="H72" s="114"/>
      <c r="I72" s="68"/>
      <c r="J72" s="68"/>
      <c r="K72" s="114" t="s">
        <v>36</v>
      </c>
      <c r="L72" s="114"/>
      <c r="M72" s="114"/>
      <c r="N72" s="114"/>
      <c r="O72" s="114"/>
      <c r="P72" s="114"/>
      <c r="Q72" s="114"/>
      <c r="R72" s="68"/>
      <c r="S72" s="68"/>
      <c r="T72" s="68"/>
      <c r="U72" s="68"/>
      <c r="V72" s="68"/>
      <c r="W72" s="68"/>
      <c r="X72" s="69"/>
    </row>
    <row r="73" spans="1:24" x14ac:dyDescent="0.25">
      <c r="A73" s="67"/>
      <c r="B73" s="2" t="s">
        <v>21</v>
      </c>
      <c r="C73" s="13" t="s">
        <v>0</v>
      </c>
      <c r="D73" s="13" t="s">
        <v>1</v>
      </c>
      <c r="E73" s="13" t="s">
        <v>2</v>
      </c>
      <c r="F73" s="13" t="s">
        <v>4</v>
      </c>
      <c r="G73" s="13" t="s">
        <v>3</v>
      </c>
      <c r="H73" s="13" t="s">
        <v>5</v>
      </c>
      <c r="I73" s="68"/>
      <c r="J73" s="68"/>
      <c r="K73" s="2" t="s">
        <v>21</v>
      </c>
      <c r="L73" s="13" t="s">
        <v>0</v>
      </c>
      <c r="M73" s="13" t="s">
        <v>1</v>
      </c>
      <c r="N73" s="13" t="s">
        <v>2</v>
      </c>
      <c r="O73" s="13" t="s">
        <v>4</v>
      </c>
      <c r="P73" s="13" t="s">
        <v>3</v>
      </c>
      <c r="Q73" s="13" t="s">
        <v>5</v>
      </c>
      <c r="R73" s="68"/>
      <c r="S73" s="68"/>
      <c r="T73" s="68"/>
      <c r="U73" s="68"/>
      <c r="V73" s="68"/>
      <c r="W73" s="68"/>
      <c r="X73" s="69"/>
    </row>
    <row r="74" spans="1:24" x14ac:dyDescent="0.25">
      <c r="A74" s="67"/>
      <c r="B74" s="2" t="s">
        <v>14</v>
      </c>
      <c r="C74" s="35">
        <v>18.34</v>
      </c>
      <c r="D74" s="36">
        <v>16.78</v>
      </c>
      <c r="E74" s="36">
        <v>12.67</v>
      </c>
      <c r="F74" s="35">
        <v>18.54</v>
      </c>
      <c r="G74" s="36">
        <v>15.37</v>
      </c>
      <c r="H74" s="36">
        <v>12.62</v>
      </c>
      <c r="I74" s="68"/>
      <c r="J74" s="68"/>
      <c r="K74" s="2" t="s">
        <v>14</v>
      </c>
      <c r="L74" s="35">
        <v>18.18</v>
      </c>
      <c r="M74" s="36">
        <v>16.64</v>
      </c>
      <c r="N74" s="36">
        <v>12.52</v>
      </c>
      <c r="O74" s="35">
        <v>18.22</v>
      </c>
      <c r="P74" s="36">
        <v>15.74</v>
      </c>
      <c r="Q74" s="36">
        <v>12.26</v>
      </c>
      <c r="R74" s="68"/>
      <c r="S74" s="68"/>
      <c r="T74" s="68"/>
      <c r="U74" s="68"/>
      <c r="V74" s="68"/>
      <c r="W74" s="68"/>
      <c r="X74" s="69"/>
    </row>
    <row r="75" spans="1:24" x14ac:dyDescent="0.25">
      <c r="A75" s="67"/>
      <c r="B75" s="2" t="s">
        <v>15</v>
      </c>
      <c r="C75" s="36">
        <v>17.96</v>
      </c>
      <c r="D75" s="36">
        <v>16.29</v>
      </c>
      <c r="E75" s="36">
        <v>12.56</v>
      </c>
      <c r="F75" s="35">
        <v>18.260000000000002</v>
      </c>
      <c r="G75" s="36">
        <v>15.75</v>
      </c>
      <c r="H75" s="36">
        <v>12.51</v>
      </c>
      <c r="I75" s="68"/>
      <c r="J75" s="68"/>
      <c r="K75" s="2" t="s">
        <v>15</v>
      </c>
      <c r="L75" s="36">
        <v>18.38</v>
      </c>
      <c r="M75" s="36">
        <v>16.21</v>
      </c>
      <c r="N75" s="36">
        <v>12.46</v>
      </c>
      <c r="O75" s="35">
        <v>18.440000000000001</v>
      </c>
      <c r="P75" s="36">
        <v>15.54</v>
      </c>
      <c r="Q75" s="36">
        <v>12.46</v>
      </c>
      <c r="R75" s="68"/>
      <c r="S75" s="68"/>
      <c r="T75" s="68"/>
      <c r="U75" s="68"/>
      <c r="V75" s="68"/>
      <c r="W75" s="68"/>
      <c r="X75" s="69"/>
    </row>
    <row r="76" spans="1:24" x14ac:dyDescent="0.25">
      <c r="A76" s="67"/>
      <c r="B76" s="2" t="s">
        <v>16</v>
      </c>
      <c r="C76" s="35">
        <v>18.28</v>
      </c>
      <c r="D76" s="36">
        <v>15.86</v>
      </c>
      <c r="E76" s="36">
        <v>12.54</v>
      </c>
      <c r="F76" s="36">
        <v>17.87</v>
      </c>
      <c r="G76" s="36">
        <v>16.73</v>
      </c>
      <c r="H76" s="35">
        <v>12.42</v>
      </c>
      <c r="I76" s="68"/>
      <c r="J76" s="68"/>
      <c r="K76" s="2" t="s">
        <v>16</v>
      </c>
      <c r="L76" s="35">
        <v>18.29</v>
      </c>
      <c r="M76" s="36">
        <v>15.64</v>
      </c>
      <c r="N76" s="36">
        <v>12.61</v>
      </c>
      <c r="O76" s="36">
        <v>17.96</v>
      </c>
      <c r="P76" s="36">
        <v>16.97</v>
      </c>
      <c r="Q76" s="35">
        <v>12.43</v>
      </c>
      <c r="R76" s="68"/>
      <c r="S76" s="68"/>
      <c r="T76" s="68"/>
      <c r="U76" s="68"/>
      <c r="V76" s="68"/>
      <c r="W76" s="68"/>
      <c r="X76" s="69"/>
    </row>
    <row r="77" spans="1:24" x14ac:dyDescent="0.25">
      <c r="A77" s="67"/>
      <c r="B77" s="2" t="s">
        <v>17</v>
      </c>
      <c r="C77" s="35">
        <v>17.940000000000001</v>
      </c>
      <c r="D77" s="36">
        <v>16.36</v>
      </c>
      <c r="E77" s="36">
        <v>12.38</v>
      </c>
      <c r="F77" s="36">
        <v>17.78</v>
      </c>
      <c r="G77" s="35">
        <v>16.91</v>
      </c>
      <c r="H77" s="35">
        <v>12.49</v>
      </c>
      <c r="I77" s="68"/>
      <c r="J77" s="68"/>
      <c r="K77" s="2" t="s">
        <v>17</v>
      </c>
      <c r="L77" s="35">
        <v>17.86</v>
      </c>
      <c r="M77" s="36">
        <v>16.38</v>
      </c>
      <c r="N77" s="36">
        <v>12.45</v>
      </c>
      <c r="O77" s="36">
        <v>18.170000000000002</v>
      </c>
      <c r="P77" s="35">
        <v>16.91</v>
      </c>
      <c r="Q77" s="35">
        <v>12.41</v>
      </c>
      <c r="R77" s="68"/>
      <c r="S77" s="68"/>
      <c r="T77" s="68"/>
      <c r="U77" s="68"/>
      <c r="V77" s="68"/>
      <c r="W77" s="68"/>
      <c r="X77" s="69"/>
    </row>
    <row r="78" spans="1:24" x14ac:dyDescent="0.25">
      <c r="A78" s="67"/>
      <c r="B78" s="2" t="s">
        <v>18</v>
      </c>
      <c r="C78" s="35">
        <v>18.75</v>
      </c>
      <c r="D78" s="36">
        <v>16.39</v>
      </c>
      <c r="E78" s="36">
        <v>12.39</v>
      </c>
      <c r="F78" s="36">
        <v>18.09</v>
      </c>
      <c r="G78" s="36">
        <v>16.309999999999999</v>
      </c>
      <c r="H78" s="35">
        <v>12.31</v>
      </c>
      <c r="I78" s="68"/>
      <c r="J78" s="68"/>
      <c r="K78" s="2" t="s">
        <v>18</v>
      </c>
      <c r="L78" s="35">
        <v>18.27</v>
      </c>
      <c r="M78" s="36">
        <v>16.45</v>
      </c>
      <c r="N78" s="36">
        <v>12.45</v>
      </c>
      <c r="O78" s="36">
        <v>18.079999999999998</v>
      </c>
      <c r="P78" s="36">
        <v>16.28</v>
      </c>
      <c r="Q78" s="35">
        <v>12.71</v>
      </c>
      <c r="R78" s="68"/>
      <c r="S78" s="68"/>
      <c r="T78" s="68"/>
      <c r="U78" s="68"/>
      <c r="V78" s="68"/>
      <c r="W78" s="68"/>
      <c r="X78" s="69"/>
    </row>
    <row r="79" spans="1:24" x14ac:dyDescent="0.25">
      <c r="A79" s="67"/>
      <c r="B79" s="2" t="s">
        <v>19</v>
      </c>
      <c r="C79" s="35">
        <v>18.32</v>
      </c>
      <c r="D79" s="36">
        <v>16.36</v>
      </c>
      <c r="E79" s="36">
        <v>12.65</v>
      </c>
      <c r="F79" s="36">
        <v>18.18</v>
      </c>
      <c r="G79" s="36">
        <v>16.43</v>
      </c>
      <c r="H79" s="35">
        <v>12.74</v>
      </c>
      <c r="I79" s="68"/>
      <c r="J79" s="68"/>
      <c r="K79" s="2" t="s">
        <v>19</v>
      </c>
      <c r="L79" s="35">
        <v>18.22</v>
      </c>
      <c r="M79" s="36">
        <v>16.48</v>
      </c>
      <c r="N79" s="36">
        <v>12.51</v>
      </c>
      <c r="O79" s="36">
        <v>18.36</v>
      </c>
      <c r="P79" s="36">
        <v>16.760000000000002</v>
      </c>
      <c r="Q79" s="35">
        <v>12.64</v>
      </c>
      <c r="R79" s="68"/>
      <c r="S79" s="68"/>
      <c r="T79" s="68"/>
      <c r="U79" s="68"/>
      <c r="V79" s="68"/>
      <c r="W79" s="68"/>
      <c r="X79" s="69"/>
    </row>
    <row r="80" spans="1:24" x14ac:dyDescent="0.25">
      <c r="A80" s="67"/>
      <c r="B80" s="1" t="s">
        <v>20</v>
      </c>
      <c r="C80" s="3">
        <f t="shared" ref="C80:H80" si="12">AVERAGE(C74:C79)</f>
        <v>18.265000000000001</v>
      </c>
      <c r="D80" s="3">
        <f t="shared" si="12"/>
        <v>16.34</v>
      </c>
      <c r="E80" s="3">
        <f t="shared" si="12"/>
        <v>12.531666666666666</v>
      </c>
      <c r="F80" s="3">
        <f t="shared" si="12"/>
        <v>18.12</v>
      </c>
      <c r="G80" s="3">
        <f t="shared" si="12"/>
        <v>16.25</v>
      </c>
      <c r="H80" s="3">
        <f t="shared" si="12"/>
        <v>12.515000000000001</v>
      </c>
      <c r="I80" s="68"/>
      <c r="J80" s="68"/>
      <c r="K80" s="1" t="s">
        <v>20</v>
      </c>
      <c r="L80" s="3">
        <f t="shared" ref="L80:Q80" si="13">AVERAGE(L74:L79)</f>
        <v>18.2</v>
      </c>
      <c r="M80" s="3">
        <f t="shared" si="13"/>
        <v>16.3</v>
      </c>
      <c r="N80" s="3">
        <f t="shared" si="13"/>
        <v>12.500000000000002</v>
      </c>
      <c r="O80" s="3">
        <f t="shared" si="13"/>
        <v>18.204999999999998</v>
      </c>
      <c r="P80" s="3">
        <f t="shared" si="13"/>
        <v>16.366666666666667</v>
      </c>
      <c r="Q80" s="3">
        <f t="shared" si="13"/>
        <v>12.484999999999999</v>
      </c>
      <c r="R80" s="68"/>
      <c r="S80" s="68"/>
      <c r="T80" s="68"/>
      <c r="U80" s="68"/>
      <c r="V80" s="68"/>
      <c r="W80" s="68"/>
      <c r="X80" s="69"/>
    </row>
    <row r="81" spans="1:24" x14ac:dyDescent="0.25">
      <c r="A81" s="67"/>
      <c r="B81" s="7" t="s">
        <v>6</v>
      </c>
      <c r="C81" s="8">
        <f t="shared" ref="C81:H81" si="14">STDEV(C74:C79)</f>
        <v>0.29757352032732975</v>
      </c>
      <c r="D81" s="8">
        <f t="shared" si="14"/>
        <v>0.2931893586063456</v>
      </c>
      <c r="E81" s="8">
        <f t="shared" si="14"/>
        <v>0.12416387021459423</v>
      </c>
      <c r="F81" s="8">
        <f t="shared" si="14"/>
        <v>0.27517267306184257</v>
      </c>
      <c r="G81" s="8">
        <f t="shared" si="14"/>
        <v>0.5876053097105236</v>
      </c>
      <c r="H81" s="8">
        <f t="shared" si="14"/>
        <v>0.15056560032092306</v>
      </c>
      <c r="I81" s="68"/>
      <c r="J81" s="68"/>
      <c r="K81" s="7" t="s">
        <v>6</v>
      </c>
      <c r="L81" s="8">
        <f t="shared" ref="L81:Q81" si="15">STDEV(L74:L79)</f>
        <v>0.17988885457415074</v>
      </c>
      <c r="M81" s="8">
        <f t="shared" si="15"/>
        <v>0.3523066845803523</v>
      </c>
      <c r="N81" s="8">
        <f t="shared" si="15"/>
        <v>6.1967733539318552E-2</v>
      </c>
      <c r="O81" s="8">
        <f t="shared" si="15"/>
        <v>0.17683325479106032</v>
      </c>
      <c r="P81" s="8">
        <f t="shared" si="15"/>
        <v>0.61604112416840062</v>
      </c>
      <c r="Q81" s="8">
        <f t="shared" si="15"/>
        <v>0.16404267737390815</v>
      </c>
      <c r="R81" s="68"/>
      <c r="S81" s="68"/>
      <c r="T81" s="68"/>
      <c r="U81" s="68"/>
      <c r="V81" s="68"/>
      <c r="W81" s="68"/>
      <c r="X81" s="69"/>
    </row>
    <row r="82" spans="1:24" x14ac:dyDescent="0.25">
      <c r="A82" s="67"/>
      <c r="B82" s="7" t="s">
        <v>7</v>
      </c>
      <c r="C82" s="8">
        <f>C81*100/C80</f>
        <v>1.6292007682854077</v>
      </c>
      <c r="D82" s="8">
        <f t="shared" ref="D82:H82" si="16">D81*100/D80</f>
        <v>1.7943045202346732</v>
      </c>
      <c r="E82" s="8">
        <f t="shared" si="16"/>
        <v>0.99080093268727942</v>
      </c>
      <c r="F82" s="8">
        <f t="shared" si="16"/>
        <v>1.5186129859925084</v>
      </c>
      <c r="G82" s="8">
        <f t="shared" si="16"/>
        <v>3.6160326751416836</v>
      </c>
      <c r="H82" s="8">
        <f t="shared" si="16"/>
        <v>1.2030811052410952</v>
      </c>
      <c r="I82" s="68"/>
      <c r="J82" s="68"/>
      <c r="K82" s="7" t="s">
        <v>7</v>
      </c>
      <c r="L82" s="8">
        <f>L81*100/L80</f>
        <v>0.98840029985797107</v>
      </c>
      <c r="M82" s="8">
        <f t="shared" ref="M82:Q82" si="17">M81*100/M80</f>
        <v>2.1613907029469468</v>
      </c>
      <c r="N82" s="8">
        <f t="shared" si="17"/>
        <v>0.49574186831454831</v>
      </c>
      <c r="O82" s="8">
        <f t="shared" si="17"/>
        <v>0.97134443719341024</v>
      </c>
      <c r="P82" s="8">
        <f t="shared" si="17"/>
        <v>3.7639987220065207</v>
      </c>
      <c r="Q82" s="8">
        <f t="shared" si="17"/>
        <v>1.3139181207361486</v>
      </c>
      <c r="R82" s="68"/>
      <c r="S82" s="68"/>
      <c r="T82" s="68"/>
      <c r="U82" s="68"/>
      <c r="V82" s="68"/>
      <c r="W82" s="68"/>
      <c r="X82" s="69"/>
    </row>
    <row r="83" spans="1:24" x14ac:dyDescent="0.25">
      <c r="A83" s="67"/>
      <c r="B83" s="104" t="s">
        <v>31</v>
      </c>
      <c r="C83" s="105"/>
      <c r="D83" s="105"/>
      <c r="E83" s="105"/>
      <c r="F83" s="105"/>
      <c r="G83" s="105"/>
      <c r="H83" s="106"/>
      <c r="I83" s="68"/>
      <c r="J83" s="68"/>
      <c r="K83" s="144" t="s">
        <v>31</v>
      </c>
      <c r="L83" s="145"/>
      <c r="M83" s="145"/>
      <c r="N83" s="145"/>
      <c r="O83" s="145"/>
      <c r="P83" s="145"/>
      <c r="Q83" s="146"/>
      <c r="R83" s="68"/>
      <c r="S83" s="68"/>
      <c r="T83" s="68"/>
      <c r="U83" s="68"/>
      <c r="V83" s="68"/>
      <c r="W83" s="68"/>
      <c r="X83" s="69"/>
    </row>
    <row r="84" spans="1:24" x14ac:dyDescent="0.25">
      <c r="A84" s="67"/>
      <c r="B84" s="147" t="s">
        <v>22</v>
      </c>
      <c r="C84" s="148"/>
      <c r="D84" s="148"/>
      <c r="E84" s="148"/>
      <c r="F84" s="148"/>
      <c r="G84" s="148"/>
      <c r="H84" s="149"/>
      <c r="I84" s="68"/>
      <c r="J84" s="68"/>
      <c r="K84" s="147" t="s">
        <v>22</v>
      </c>
      <c r="L84" s="148"/>
      <c r="M84" s="148"/>
      <c r="N84" s="148"/>
      <c r="O84" s="148"/>
      <c r="P84" s="148"/>
      <c r="Q84" s="149"/>
      <c r="R84" s="68"/>
      <c r="S84" s="68"/>
      <c r="T84" s="68"/>
      <c r="U84" s="68"/>
      <c r="V84" s="68"/>
      <c r="W84" s="68"/>
      <c r="X84" s="69"/>
    </row>
    <row r="85" spans="1:24" x14ac:dyDescent="0.25">
      <c r="A85" s="67"/>
      <c r="B85" s="132" t="s">
        <v>27</v>
      </c>
      <c r="C85" s="133"/>
      <c r="D85" s="133"/>
      <c r="E85" s="133"/>
      <c r="F85" s="133"/>
      <c r="G85" s="133"/>
      <c r="H85" s="134"/>
      <c r="I85" s="68"/>
      <c r="J85" s="68"/>
      <c r="K85" s="132" t="s">
        <v>27</v>
      </c>
      <c r="L85" s="133"/>
      <c r="M85" s="133"/>
      <c r="N85" s="133"/>
      <c r="O85" s="133"/>
      <c r="P85" s="133"/>
      <c r="Q85" s="134"/>
      <c r="R85" s="68"/>
      <c r="S85" s="68"/>
      <c r="T85" s="68"/>
      <c r="U85" s="68"/>
      <c r="V85" s="68"/>
      <c r="W85" s="68"/>
      <c r="X85" s="69"/>
    </row>
    <row r="86" spans="1:24" x14ac:dyDescent="0.25">
      <c r="A86" s="67"/>
      <c r="B86" s="132" t="s">
        <v>28</v>
      </c>
      <c r="C86" s="133"/>
      <c r="D86" s="133"/>
      <c r="E86" s="133"/>
      <c r="F86" s="133"/>
      <c r="G86" s="133"/>
      <c r="H86" s="134"/>
      <c r="I86" s="68"/>
      <c r="J86" s="68"/>
      <c r="K86" s="132" t="s">
        <v>28</v>
      </c>
      <c r="L86" s="133"/>
      <c r="M86" s="133"/>
      <c r="N86" s="133"/>
      <c r="O86" s="133"/>
      <c r="P86" s="133"/>
      <c r="Q86" s="134"/>
      <c r="R86" s="68"/>
      <c r="S86" s="68"/>
      <c r="T86" s="68"/>
      <c r="U86" s="68"/>
      <c r="V86" s="68"/>
      <c r="W86" s="68"/>
      <c r="X86" s="69"/>
    </row>
    <row r="87" spans="1:24" x14ac:dyDescent="0.25">
      <c r="A87" s="67"/>
      <c r="B87" s="138" t="s">
        <v>29</v>
      </c>
      <c r="C87" s="139"/>
      <c r="D87" s="139"/>
      <c r="E87" s="139"/>
      <c r="F87" s="139"/>
      <c r="G87" s="139"/>
      <c r="H87" s="140"/>
      <c r="I87" s="68"/>
      <c r="J87" s="68"/>
      <c r="K87" s="138" t="s">
        <v>29</v>
      </c>
      <c r="L87" s="133"/>
      <c r="M87" s="133"/>
      <c r="N87" s="133"/>
      <c r="O87" s="133"/>
      <c r="P87" s="133"/>
      <c r="Q87" s="134"/>
      <c r="R87" s="68"/>
      <c r="S87" s="68"/>
      <c r="T87" s="68"/>
      <c r="U87" s="68"/>
      <c r="V87" s="68"/>
      <c r="W87" s="68"/>
      <c r="X87" s="69"/>
    </row>
    <row r="88" spans="1:24" x14ac:dyDescent="0.25">
      <c r="A88" s="67"/>
      <c r="B88" s="141" t="s">
        <v>30</v>
      </c>
      <c r="C88" s="142"/>
      <c r="D88" s="142"/>
      <c r="E88" s="142"/>
      <c r="F88" s="142"/>
      <c r="G88" s="142"/>
      <c r="H88" s="143"/>
      <c r="I88" s="68"/>
      <c r="J88" s="68"/>
      <c r="K88" s="141" t="s">
        <v>30</v>
      </c>
      <c r="L88" s="142"/>
      <c r="M88" s="142"/>
      <c r="N88" s="142"/>
      <c r="O88" s="142"/>
      <c r="P88" s="142"/>
      <c r="Q88" s="143"/>
      <c r="R88" s="68"/>
      <c r="S88" s="68"/>
      <c r="T88" s="68"/>
      <c r="U88" s="68"/>
      <c r="V88" s="68"/>
      <c r="W88" s="68"/>
      <c r="X88" s="69"/>
    </row>
    <row r="89" spans="1:24" x14ac:dyDescent="0.25">
      <c r="A89" s="67"/>
      <c r="B89" s="132" t="s">
        <v>9</v>
      </c>
      <c r="C89" s="133"/>
      <c r="D89" s="133"/>
      <c r="E89" s="134"/>
      <c r="F89" s="135">
        <f>C80+F80</f>
        <v>36.385000000000005</v>
      </c>
      <c r="G89" s="137"/>
      <c r="H89" s="136"/>
      <c r="I89" s="68"/>
      <c r="J89" s="68"/>
      <c r="K89" s="112" t="s">
        <v>9</v>
      </c>
      <c r="L89" s="112"/>
      <c r="M89" s="112"/>
      <c r="N89" s="112"/>
      <c r="O89" s="135">
        <f>L80+O80</f>
        <v>36.405000000000001</v>
      </c>
      <c r="P89" s="137"/>
      <c r="Q89" s="136"/>
      <c r="R89" s="68"/>
      <c r="S89" s="68"/>
      <c r="T89" s="68"/>
      <c r="U89" s="68"/>
      <c r="V89" s="68"/>
      <c r="W89" s="68"/>
      <c r="X89" s="69"/>
    </row>
    <row r="90" spans="1:24" x14ac:dyDescent="0.25">
      <c r="A90" s="67"/>
      <c r="B90" s="132" t="s">
        <v>10</v>
      </c>
      <c r="C90" s="133"/>
      <c r="D90" s="133"/>
      <c r="E90" s="134"/>
      <c r="F90" s="135">
        <f>E80+H80</f>
        <v>25.046666666666667</v>
      </c>
      <c r="G90" s="137"/>
      <c r="H90" s="136"/>
      <c r="I90" s="68"/>
      <c r="J90" s="68"/>
      <c r="K90" s="112" t="s">
        <v>10</v>
      </c>
      <c r="L90" s="112"/>
      <c r="M90" s="112"/>
      <c r="N90" s="112"/>
      <c r="O90" s="135">
        <f>N80+Q80</f>
        <v>24.984999999999999</v>
      </c>
      <c r="P90" s="133"/>
      <c r="Q90" s="134"/>
      <c r="R90" s="68"/>
      <c r="S90" s="68"/>
      <c r="T90" s="68"/>
      <c r="U90" s="68"/>
      <c r="V90" s="68"/>
      <c r="W90" s="68"/>
      <c r="X90" s="69"/>
    </row>
    <row r="91" spans="1:24" x14ac:dyDescent="0.25">
      <c r="A91" s="67"/>
      <c r="B91" s="132" t="s">
        <v>11</v>
      </c>
      <c r="C91" s="133"/>
      <c r="D91" s="133"/>
      <c r="E91" s="134"/>
      <c r="F91" s="135">
        <f>F80+G80+H80</f>
        <v>46.885000000000005</v>
      </c>
      <c r="G91" s="137"/>
      <c r="H91" s="136"/>
      <c r="I91" s="68"/>
      <c r="J91" s="68"/>
      <c r="K91" s="112" t="s">
        <v>11</v>
      </c>
      <c r="L91" s="112"/>
      <c r="M91" s="112"/>
      <c r="N91" s="112"/>
      <c r="O91" s="135">
        <f>O80+P80+Q80</f>
        <v>47.056666666666665</v>
      </c>
      <c r="P91" s="137"/>
      <c r="Q91" s="136"/>
      <c r="R91" s="68"/>
      <c r="S91" s="68"/>
      <c r="T91" s="68"/>
      <c r="U91" s="68"/>
      <c r="V91" s="68"/>
      <c r="W91" s="68"/>
      <c r="X91" s="69"/>
    </row>
    <row r="92" spans="1:24" x14ac:dyDescent="0.25">
      <c r="A92" s="67"/>
      <c r="B92" s="132" t="s">
        <v>12</v>
      </c>
      <c r="C92" s="133"/>
      <c r="D92" s="133"/>
      <c r="E92" s="134"/>
      <c r="F92" s="135">
        <f>C80+D80+E80</f>
        <v>47.13666666666667</v>
      </c>
      <c r="G92" s="137"/>
      <c r="H92" s="136"/>
      <c r="I92" s="68"/>
      <c r="J92" s="68"/>
      <c r="K92" s="112" t="s">
        <v>12</v>
      </c>
      <c r="L92" s="112"/>
      <c r="M92" s="112"/>
      <c r="N92" s="112"/>
      <c r="O92" s="132">
        <f>L80+M80+N80</f>
        <v>47</v>
      </c>
      <c r="P92" s="133"/>
      <c r="Q92" s="134"/>
      <c r="R92" s="68"/>
      <c r="S92" s="68"/>
      <c r="T92" s="68"/>
      <c r="U92" s="68"/>
      <c r="V92" s="68"/>
      <c r="W92" s="68"/>
      <c r="X92" s="69"/>
    </row>
    <row r="93" spans="1:24" x14ac:dyDescent="0.25">
      <c r="A93" s="67"/>
      <c r="B93" s="132" t="s">
        <v>8</v>
      </c>
      <c r="C93" s="133"/>
      <c r="D93" s="133"/>
      <c r="E93" s="134"/>
      <c r="F93" s="5">
        <f>F89-F90</f>
        <v>11.338333333333338</v>
      </c>
      <c r="G93" s="135">
        <f>F93/4</f>
        <v>2.8345833333333346</v>
      </c>
      <c r="H93" s="136"/>
      <c r="I93" s="68"/>
      <c r="J93" s="68"/>
      <c r="K93" s="112" t="s">
        <v>8</v>
      </c>
      <c r="L93" s="112"/>
      <c r="M93" s="112"/>
      <c r="N93" s="112"/>
      <c r="O93" s="2">
        <f>O89-O90</f>
        <v>11.420000000000002</v>
      </c>
      <c r="P93" s="135">
        <f>O93/4</f>
        <v>2.8550000000000004</v>
      </c>
      <c r="Q93" s="136"/>
      <c r="R93" s="68"/>
      <c r="S93" s="68"/>
      <c r="T93" s="68"/>
      <c r="U93" s="68"/>
      <c r="V93" s="68"/>
      <c r="W93" s="68"/>
      <c r="X93" s="69"/>
    </row>
    <row r="94" spans="1:24" x14ac:dyDescent="0.25">
      <c r="A94" s="67"/>
      <c r="B94" s="132" t="s">
        <v>13</v>
      </c>
      <c r="C94" s="133"/>
      <c r="D94" s="133"/>
      <c r="E94" s="134"/>
      <c r="F94" s="99">
        <f>F91-F92</f>
        <v>-0.25166666666666515</v>
      </c>
      <c r="G94" s="135">
        <f>F94/3</f>
        <v>-8.3888888888888388E-2</v>
      </c>
      <c r="H94" s="136"/>
      <c r="I94" s="68"/>
      <c r="J94" s="68"/>
      <c r="K94" s="112" t="s">
        <v>13</v>
      </c>
      <c r="L94" s="112"/>
      <c r="M94" s="112"/>
      <c r="N94" s="112"/>
      <c r="O94" s="2">
        <f>O91-O92</f>
        <v>5.6666666666664867E-2</v>
      </c>
      <c r="P94" s="135">
        <f>O94/3</f>
        <v>1.8888888888888289E-2</v>
      </c>
      <c r="Q94" s="136"/>
      <c r="R94" s="68"/>
      <c r="S94" s="68"/>
      <c r="T94" s="68"/>
      <c r="U94" s="68"/>
      <c r="V94" s="68"/>
      <c r="W94" s="68"/>
      <c r="X94" s="69"/>
    </row>
    <row r="95" spans="1:24" x14ac:dyDescent="0.25">
      <c r="A95" s="67"/>
      <c r="B95" s="132" t="s">
        <v>23</v>
      </c>
      <c r="C95" s="133"/>
      <c r="D95" s="133"/>
      <c r="E95" s="134"/>
      <c r="F95" s="132">
        <v>0.30099999999999999</v>
      </c>
      <c r="G95" s="133"/>
      <c r="H95" s="134"/>
      <c r="I95" s="68"/>
      <c r="J95" s="68"/>
      <c r="K95" s="112" t="s">
        <v>23</v>
      </c>
      <c r="L95" s="112"/>
      <c r="M95" s="112"/>
      <c r="N95" s="112"/>
      <c r="O95" s="132">
        <v>0.30099999999999999</v>
      </c>
      <c r="P95" s="133"/>
      <c r="Q95" s="134"/>
      <c r="R95" s="68"/>
      <c r="S95" s="68"/>
      <c r="T95" s="68"/>
      <c r="U95" s="68"/>
      <c r="V95" s="68"/>
      <c r="W95" s="68"/>
      <c r="X95" s="69"/>
    </row>
    <row r="96" spans="1:24" x14ac:dyDescent="0.25">
      <c r="A96" s="67"/>
      <c r="B96" s="120" t="s">
        <v>25</v>
      </c>
      <c r="C96" s="121"/>
      <c r="D96" s="121"/>
      <c r="E96" s="122"/>
      <c r="F96" s="129">
        <f>G94/G93</f>
        <v>-2.9594786613748647E-2</v>
      </c>
      <c r="G96" s="130"/>
      <c r="H96" s="131"/>
      <c r="I96" s="68"/>
      <c r="J96" s="68"/>
      <c r="K96" s="108" t="s">
        <v>25</v>
      </c>
      <c r="L96" s="108"/>
      <c r="M96" s="108"/>
      <c r="N96" s="108"/>
      <c r="O96" s="129">
        <f>P94/P93</f>
        <v>6.6160731659853896E-3</v>
      </c>
      <c r="P96" s="130"/>
      <c r="Q96" s="131"/>
      <c r="R96" s="68"/>
      <c r="S96" s="68"/>
      <c r="T96" s="68"/>
      <c r="U96" s="68"/>
      <c r="V96" s="68"/>
      <c r="W96" s="68"/>
      <c r="X96" s="69"/>
    </row>
    <row r="97" spans="1:24" x14ac:dyDescent="0.25">
      <c r="A97" s="67"/>
      <c r="B97" s="120" t="s">
        <v>24</v>
      </c>
      <c r="C97" s="121"/>
      <c r="D97" s="121"/>
      <c r="E97" s="122"/>
      <c r="F97" s="129">
        <f>F96*F95</f>
        <v>-8.908030770738342E-3</v>
      </c>
      <c r="G97" s="130"/>
      <c r="H97" s="131"/>
      <c r="I97" s="68"/>
      <c r="J97" s="68"/>
      <c r="K97" s="108" t="s">
        <v>24</v>
      </c>
      <c r="L97" s="108"/>
      <c r="M97" s="108"/>
      <c r="N97" s="108"/>
      <c r="O97" s="129">
        <f>O96*O95</f>
        <v>1.9914380229616021E-3</v>
      </c>
      <c r="P97" s="130"/>
      <c r="Q97" s="131"/>
      <c r="R97" s="68"/>
      <c r="S97" s="68"/>
      <c r="T97" s="68"/>
      <c r="U97" s="68"/>
      <c r="V97" s="68"/>
      <c r="W97" s="68"/>
      <c r="X97" s="69"/>
    </row>
    <row r="98" spans="1:24" x14ac:dyDescent="0.25">
      <c r="A98" s="67"/>
      <c r="B98" s="120" t="s">
        <v>26</v>
      </c>
      <c r="C98" s="121"/>
      <c r="D98" s="121"/>
      <c r="E98" s="122"/>
      <c r="F98" s="129">
        <f>2+F97</f>
        <v>1.9910919692292617</v>
      </c>
      <c r="G98" s="130"/>
      <c r="H98" s="131"/>
      <c r="I98" s="68"/>
      <c r="J98" s="68"/>
      <c r="K98" s="108" t="s">
        <v>26</v>
      </c>
      <c r="L98" s="108"/>
      <c r="M98" s="108"/>
      <c r="N98" s="108"/>
      <c r="O98" s="129">
        <f>2+O97</f>
        <v>2.0019914380229618</v>
      </c>
      <c r="P98" s="130"/>
      <c r="Q98" s="131"/>
      <c r="R98" s="68"/>
      <c r="S98" s="68"/>
      <c r="T98" s="68"/>
      <c r="U98" s="68"/>
      <c r="V98" s="68"/>
      <c r="W98" s="68"/>
      <c r="X98" s="69"/>
    </row>
    <row r="99" spans="1:24" x14ac:dyDescent="0.25">
      <c r="A99" s="67"/>
      <c r="B99" s="120" t="s">
        <v>32</v>
      </c>
      <c r="C99" s="121"/>
      <c r="D99" s="121"/>
      <c r="E99" s="122"/>
      <c r="F99" s="123">
        <f>POWER(10,F98)</f>
        <v>97.96974310055252</v>
      </c>
      <c r="G99" s="124"/>
      <c r="H99" s="125"/>
      <c r="I99" s="68"/>
      <c r="J99" s="68"/>
      <c r="K99" s="108" t="s">
        <v>32</v>
      </c>
      <c r="L99" s="108"/>
      <c r="M99" s="108"/>
      <c r="N99" s="108"/>
      <c r="O99" s="123">
        <f>POWER(10,O98)</f>
        <v>100.45959847940996</v>
      </c>
      <c r="P99" s="124"/>
      <c r="Q99" s="125"/>
      <c r="R99" s="68"/>
      <c r="S99" s="68"/>
      <c r="T99" s="68"/>
      <c r="U99" s="68"/>
      <c r="V99" s="68"/>
      <c r="W99" s="68"/>
      <c r="X99" s="69"/>
    </row>
    <row r="100" spans="1:24" x14ac:dyDescent="0.25">
      <c r="A100" s="67"/>
      <c r="B100" s="108" t="s">
        <v>49</v>
      </c>
      <c r="C100" s="108"/>
      <c r="D100" s="108"/>
      <c r="E100" s="108"/>
      <c r="F100" s="126">
        <f>F99/100*1000000</f>
        <v>979697.43100552517</v>
      </c>
      <c r="G100" s="127"/>
      <c r="H100" s="128"/>
      <c r="I100" s="68"/>
      <c r="J100" s="23"/>
      <c r="K100" s="108" t="s">
        <v>49</v>
      </c>
      <c r="L100" s="108"/>
      <c r="M100" s="108"/>
      <c r="N100" s="108"/>
      <c r="O100" s="126">
        <f>O99/100*1000000</f>
        <v>1004595.9847940997</v>
      </c>
      <c r="P100" s="127"/>
      <c r="Q100" s="128"/>
      <c r="R100" s="68"/>
      <c r="S100" s="68"/>
      <c r="T100" s="68"/>
      <c r="U100" s="68"/>
      <c r="V100" s="68"/>
      <c r="W100" s="68"/>
      <c r="X100" s="69"/>
    </row>
    <row r="101" spans="1:24" x14ac:dyDescent="0.25">
      <c r="A101" s="67"/>
      <c r="B101" s="21"/>
      <c r="C101" s="21"/>
      <c r="D101" s="21"/>
      <c r="E101" s="21"/>
      <c r="F101" s="24"/>
      <c r="G101" s="24"/>
      <c r="H101" s="24"/>
      <c r="I101" s="68"/>
      <c r="J101" s="23"/>
      <c r="K101" s="21"/>
      <c r="L101" s="21"/>
      <c r="M101" s="21"/>
      <c r="N101" s="21"/>
      <c r="O101" s="24"/>
      <c r="P101" s="24"/>
      <c r="Q101" s="24"/>
      <c r="R101" s="68"/>
      <c r="S101" s="68"/>
      <c r="T101" s="68"/>
      <c r="U101" s="68"/>
      <c r="V101" s="68"/>
      <c r="W101" s="68"/>
      <c r="X101" s="69"/>
    </row>
    <row r="102" spans="1:24" x14ac:dyDescent="0.25">
      <c r="A102" s="67"/>
      <c r="B102" s="119" t="s">
        <v>46</v>
      </c>
      <c r="C102" s="119"/>
      <c r="D102" s="21"/>
      <c r="E102" s="21"/>
      <c r="F102" s="24"/>
      <c r="G102" s="24"/>
      <c r="H102" s="24"/>
      <c r="I102" s="68"/>
      <c r="J102" s="68"/>
      <c r="K102" s="21"/>
      <c r="L102" s="119" t="s">
        <v>48</v>
      </c>
      <c r="M102" s="119"/>
      <c r="N102" s="21"/>
      <c r="O102" s="24"/>
      <c r="P102" s="24"/>
      <c r="Q102" s="24"/>
      <c r="R102" s="68"/>
      <c r="S102" s="68"/>
      <c r="T102" s="68"/>
      <c r="U102" s="68"/>
      <c r="V102" s="68"/>
      <c r="W102" s="68"/>
      <c r="X102" s="69"/>
    </row>
    <row r="103" spans="1:24" x14ac:dyDescent="0.25">
      <c r="A103" s="67"/>
      <c r="B103" s="119" t="s">
        <v>47</v>
      </c>
      <c r="C103" s="119"/>
      <c r="D103" s="21"/>
      <c r="E103" s="21"/>
      <c r="F103" s="22"/>
      <c r="G103" s="22"/>
      <c r="H103" s="22"/>
      <c r="I103" s="68"/>
      <c r="J103" s="68"/>
      <c r="K103" s="21"/>
      <c r="L103" s="119" t="s">
        <v>47</v>
      </c>
      <c r="M103" s="119"/>
      <c r="N103" s="21"/>
      <c r="O103" s="24"/>
      <c r="P103" s="24"/>
      <c r="Q103" s="24"/>
      <c r="R103" s="68"/>
      <c r="S103" s="68"/>
      <c r="T103" s="68"/>
      <c r="U103" s="68"/>
      <c r="V103" s="68"/>
      <c r="W103" s="68"/>
      <c r="X103" s="69"/>
    </row>
    <row r="104" spans="1:24" x14ac:dyDescent="0.25">
      <c r="A104" s="67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9"/>
    </row>
    <row r="105" spans="1:24" s="84" customFormat="1" x14ac:dyDescent="0.25">
      <c r="B105" s="114" t="s">
        <v>43</v>
      </c>
      <c r="C105" s="114"/>
      <c r="D105" s="114"/>
      <c r="E105" s="114"/>
      <c r="F105" s="114"/>
      <c r="G105" s="114"/>
      <c r="H105" s="114"/>
      <c r="K105" s="114" t="s">
        <v>44</v>
      </c>
      <c r="L105" s="114"/>
      <c r="M105" s="114"/>
      <c r="N105" s="114"/>
      <c r="O105" s="114"/>
      <c r="P105" s="114"/>
      <c r="Q105" s="114"/>
      <c r="T105" s="68"/>
      <c r="U105" s="68"/>
      <c r="V105" s="68"/>
    </row>
    <row r="106" spans="1:24" s="84" customFormat="1" x14ac:dyDescent="0.25">
      <c r="B106" s="114" t="s">
        <v>99</v>
      </c>
      <c r="C106" s="114"/>
      <c r="D106" s="114"/>
      <c r="E106" s="114"/>
      <c r="F106" s="114"/>
      <c r="G106" s="114"/>
      <c r="H106" s="114"/>
      <c r="K106" s="114" t="s">
        <v>99</v>
      </c>
      <c r="L106" s="114"/>
      <c r="M106" s="114"/>
      <c r="N106" s="114"/>
      <c r="O106" s="114"/>
      <c r="P106" s="114"/>
      <c r="Q106" s="114"/>
      <c r="T106" s="68"/>
      <c r="U106" s="68"/>
      <c r="V106" s="68"/>
    </row>
    <row r="107" spans="1:24" s="84" customFormat="1" x14ac:dyDescent="0.25">
      <c r="B107" s="2" t="s">
        <v>21</v>
      </c>
      <c r="C107" s="13" t="s">
        <v>0</v>
      </c>
      <c r="D107" s="13" t="s">
        <v>1</v>
      </c>
      <c r="E107" s="13" t="s">
        <v>2</v>
      </c>
      <c r="F107" s="13" t="s">
        <v>4</v>
      </c>
      <c r="G107" s="13" t="s">
        <v>3</v>
      </c>
      <c r="H107" s="13" t="s">
        <v>5</v>
      </c>
      <c r="K107" s="2" t="s">
        <v>21</v>
      </c>
      <c r="L107" s="13" t="s">
        <v>0</v>
      </c>
      <c r="M107" s="13" t="s">
        <v>1</v>
      </c>
      <c r="N107" s="13" t="s">
        <v>2</v>
      </c>
      <c r="O107" s="13" t="s">
        <v>4</v>
      </c>
      <c r="P107" s="13" t="s">
        <v>3</v>
      </c>
      <c r="Q107" s="13" t="s">
        <v>5</v>
      </c>
      <c r="T107" s="68"/>
      <c r="U107" s="68"/>
      <c r="V107" s="68"/>
    </row>
    <row r="108" spans="1:24" s="84" customFormat="1" x14ac:dyDescent="0.25">
      <c r="B108" s="2" t="s">
        <v>14</v>
      </c>
      <c r="C108" s="35">
        <v>18.27</v>
      </c>
      <c r="D108" s="36">
        <v>16.38</v>
      </c>
      <c r="E108" s="36">
        <v>12.45</v>
      </c>
      <c r="F108" s="35">
        <v>18.309999999999999</v>
      </c>
      <c r="G108" s="36">
        <v>15.95</v>
      </c>
      <c r="H108" s="36">
        <v>12.51</v>
      </c>
      <c r="K108" s="2" t="s">
        <v>14</v>
      </c>
      <c r="L108" s="35">
        <v>18.28</v>
      </c>
      <c r="M108" s="36">
        <v>16.38</v>
      </c>
      <c r="N108" s="36">
        <v>12.51</v>
      </c>
      <c r="O108" s="35">
        <v>18.32</v>
      </c>
      <c r="P108" s="36">
        <v>15.94</v>
      </c>
      <c r="Q108" s="36">
        <v>12.41</v>
      </c>
      <c r="T108" s="68"/>
      <c r="U108" s="68"/>
      <c r="V108" s="68"/>
    </row>
    <row r="109" spans="1:24" s="84" customFormat="1" x14ac:dyDescent="0.25">
      <c r="B109" s="2" t="s">
        <v>15</v>
      </c>
      <c r="C109" s="36">
        <v>18.41</v>
      </c>
      <c r="D109" s="36">
        <v>16.350000000000001</v>
      </c>
      <c r="E109" s="36">
        <v>12.59</v>
      </c>
      <c r="F109" s="35">
        <v>18.39</v>
      </c>
      <c r="G109" s="36">
        <v>15.92</v>
      </c>
      <c r="H109" s="36">
        <v>11.95</v>
      </c>
      <c r="K109" s="2" t="s">
        <v>15</v>
      </c>
      <c r="L109" s="36">
        <v>18.53</v>
      </c>
      <c r="M109" s="36">
        <v>16.48</v>
      </c>
      <c r="N109" s="36">
        <v>12.53</v>
      </c>
      <c r="O109" s="35">
        <v>18.41</v>
      </c>
      <c r="P109" s="36">
        <v>15.81</v>
      </c>
      <c r="Q109" s="36">
        <v>12.46</v>
      </c>
    </row>
    <row r="110" spans="1:24" s="84" customFormat="1" x14ac:dyDescent="0.25">
      <c r="B110" s="2" t="s">
        <v>16</v>
      </c>
      <c r="C110" s="35">
        <v>18.170000000000002</v>
      </c>
      <c r="D110" s="36">
        <v>16.21</v>
      </c>
      <c r="E110" s="36">
        <v>12.61</v>
      </c>
      <c r="F110" s="36">
        <v>17.97</v>
      </c>
      <c r="G110" s="36">
        <v>16.36</v>
      </c>
      <c r="H110" s="35">
        <v>12.38</v>
      </c>
      <c r="K110" s="2" t="s">
        <v>16</v>
      </c>
      <c r="L110" s="35">
        <v>18.739999999999998</v>
      </c>
      <c r="M110" s="36">
        <v>15.78</v>
      </c>
      <c r="N110" s="36">
        <v>12.69</v>
      </c>
      <c r="O110" s="36">
        <v>17.89</v>
      </c>
      <c r="P110" s="36">
        <v>16.739999999999998</v>
      </c>
      <c r="Q110" s="35">
        <v>12.42</v>
      </c>
    </row>
    <row r="111" spans="1:24" s="84" customFormat="1" x14ac:dyDescent="0.25">
      <c r="B111" s="2" t="s">
        <v>17</v>
      </c>
      <c r="C111" s="35">
        <v>18.05</v>
      </c>
      <c r="D111" s="36">
        <v>15.68</v>
      </c>
      <c r="E111" s="36">
        <v>12.47</v>
      </c>
      <c r="F111" s="36">
        <v>17.93</v>
      </c>
      <c r="G111" s="35">
        <v>16.36</v>
      </c>
      <c r="H111" s="35">
        <v>12.53</v>
      </c>
      <c r="K111" s="2" t="s">
        <v>17</v>
      </c>
      <c r="L111" s="35">
        <v>17.96</v>
      </c>
      <c r="M111" s="36">
        <v>16.32</v>
      </c>
      <c r="N111" s="36">
        <v>12.38</v>
      </c>
      <c r="O111" s="36">
        <v>17.98</v>
      </c>
      <c r="P111" s="35">
        <v>16.920000000000002</v>
      </c>
      <c r="Q111" s="35">
        <v>12.46</v>
      </c>
    </row>
    <row r="112" spans="1:24" s="84" customFormat="1" x14ac:dyDescent="0.25">
      <c r="B112" s="2" t="s">
        <v>18</v>
      </c>
      <c r="C112" s="35">
        <v>18.239999999999998</v>
      </c>
      <c r="D112" s="36">
        <v>16.41</v>
      </c>
      <c r="E112" s="36">
        <v>12.41</v>
      </c>
      <c r="F112" s="36">
        <v>18.11</v>
      </c>
      <c r="G112" s="36">
        <v>16.670000000000002</v>
      </c>
      <c r="H112" s="35">
        <v>12.51</v>
      </c>
      <c r="K112" s="2" t="s">
        <v>18</v>
      </c>
      <c r="L112" s="35">
        <v>18.2</v>
      </c>
      <c r="M112" s="36">
        <v>16.64</v>
      </c>
      <c r="N112" s="36">
        <v>12.64</v>
      </c>
      <c r="O112" s="36">
        <v>17.989999999999998</v>
      </c>
      <c r="P112" s="36">
        <v>16.43</v>
      </c>
      <c r="Q112" s="35">
        <v>12.71</v>
      </c>
    </row>
    <row r="113" spans="2:17" s="84" customFormat="1" x14ac:dyDescent="0.25">
      <c r="B113" s="2" t="s">
        <v>19</v>
      </c>
      <c r="C113" s="35">
        <v>17.95</v>
      </c>
      <c r="D113" s="36">
        <v>16.28</v>
      </c>
      <c r="E113" s="36">
        <v>12.26</v>
      </c>
      <c r="F113" s="36">
        <v>18.149999999999999</v>
      </c>
      <c r="G113" s="36">
        <v>16.54</v>
      </c>
      <c r="H113" s="35">
        <v>12.84</v>
      </c>
      <c r="K113" s="2" t="s">
        <v>19</v>
      </c>
      <c r="L113" s="35">
        <v>18.29</v>
      </c>
      <c r="M113" s="36">
        <v>16.32</v>
      </c>
      <c r="N113" s="36">
        <v>12.45</v>
      </c>
      <c r="O113" s="36">
        <v>18.309999999999999</v>
      </c>
      <c r="P113" s="36">
        <v>16.920000000000002</v>
      </c>
      <c r="Q113" s="35">
        <v>12.84</v>
      </c>
    </row>
    <row r="114" spans="2:17" s="84" customFormat="1" x14ac:dyDescent="0.25">
      <c r="B114" s="1" t="s">
        <v>20</v>
      </c>
      <c r="C114" s="3">
        <f t="shared" ref="C114:H114" si="18">AVERAGE(C108:C113)</f>
        <v>18.181666666666668</v>
      </c>
      <c r="D114" s="3">
        <f t="shared" si="18"/>
        <v>16.218333333333334</v>
      </c>
      <c r="E114" s="3">
        <f t="shared" si="18"/>
        <v>12.465000000000002</v>
      </c>
      <c r="F114" s="3">
        <f t="shared" si="18"/>
        <v>18.143333333333331</v>
      </c>
      <c r="G114" s="3">
        <f t="shared" si="18"/>
        <v>16.3</v>
      </c>
      <c r="H114" s="3">
        <f t="shared" si="18"/>
        <v>12.453333333333333</v>
      </c>
      <c r="K114" s="1" t="s">
        <v>20</v>
      </c>
      <c r="L114" s="3">
        <f t="shared" ref="L114:Q114" si="19">AVERAGE(L108:L113)</f>
        <v>18.333333333333332</v>
      </c>
      <c r="M114" s="3">
        <f t="shared" si="19"/>
        <v>16.320000000000004</v>
      </c>
      <c r="N114" s="3">
        <f t="shared" si="19"/>
        <v>12.533333333333333</v>
      </c>
      <c r="O114" s="3">
        <f t="shared" si="19"/>
        <v>18.150000000000002</v>
      </c>
      <c r="P114" s="3">
        <f t="shared" si="19"/>
        <v>16.46</v>
      </c>
      <c r="Q114" s="3">
        <f t="shared" si="19"/>
        <v>12.549999999999999</v>
      </c>
    </row>
    <row r="115" spans="2:17" s="84" customFormat="1" x14ac:dyDescent="0.25">
      <c r="B115" s="7" t="s">
        <v>6</v>
      </c>
      <c r="C115" s="8">
        <f t="shared" ref="C115:H115" si="20">STDEV(C108:C113)</f>
        <v>0.16400203250773035</v>
      </c>
      <c r="D115" s="8">
        <f t="shared" si="20"/>
        <v>0.2734532257382728</v>
      </c>
      <c r="E115" s="8">
        <f t="shared" si="20"/>
        <v>0.12802343535462551</v>
      </c>
      <c r="F115" s="8">
        <f t="shared" si="20"/>
        <v>0.18184242262647829</v>
      </c>
      <c r="G115" s="8">
        <f t="shared" si="20"/>
        <v>0.30613722413323124</v>
      </c>
      <c r="H115" s="8">
        <f t="shared" si="20"/>
        <v>0.29001149402509335</v>
      </c>
      <c r="K115" s="7" t="s">
        <v>6</v>
      </c>
      <c r="L115" s="8">
        <f t="shared" ref="L115:Q115" si="21">STDEV(L108:L113)</f>
        <v>0.27053034333816683</v>
      </c>
      <c r="M115" s="8">
        <f t="shared" si="21"/>
        <v>0.29092954473549132</v>
      </c>
      <c r="N115" s="8">
        <f t="shared" si="21"/>
        <v>0.11570076346622195</v>
      </c>
      <c r="O115" s="8">
        <f t="shared" si="21"/>
        <v>0.22099773754498023</v>
      </c>
      <c r="P115" s="8">
        <f t="shared" si="21"/>
        <v>0.48895807591244511</v>
      </c>
      <c r="Q115" s="8">
        <f t="shared" si="21"/>
        <v>0.1802220852171009</v>
      </c>
    </row>
    <row r="116" spans="2:17" s="84" customFormat="1" x14ac:dyDescent="0.25">
      <c r="B116" s="7" t="s">
        <v>7</v>
      </c>
      <c r="C116" s="8">
        <f>C115*100/C114</f>
        <v>0.90201869561498027</v>
      </c>
      <c r="D116" s="8">
        <f t="shared" ref="D116:F116" si="22">D115*100/D114</f>
        <v>1.6860747656249477</v>
      </c>
      <c r="E116" s="8">
        <f t="shared" si="22"/>
        <v>1.0270632599649057</v>
      </c>
      <c r="F116" s="8">
        <f t="shared" si="22"/>
        <v>1.0022547636954526</v>
      </c>
      <c r="G116" s="8">
        <f>G115*100/G114</f>
        <v>1.8781424793449768</v>
      </c>
      <c r="H116" s="8">
        <f t="shared" ref="H116" si="23">H115*100/H114</f>
        <v>2.3287860869252679</v>
      </c>
      <c r="K116" s="7" t="s">
        <v>7</v>
      </c>
      <c r="L116" s="8">
        <f>L115*100/L114</f>
        <v>1.4756200545718192</v>
      </c>
      <c r="M116" s="8">
        <f t="shared" ref="M116:O116" si="24">M115*100/M114</f>
        <v>1.7826565241145296</v>
      </c>
      <c r="N116" s="8">
        <f t="shared" si="24"/>
        <v>0.92314438935815379</v>
      </c>
      <c r="O116" s="8">
        <f t="shared" si="24"/>
        <v>1.2176183886775769</v>
      </c>
      <c r="P116" s="8">
        <f>P115*100/P114</f>
        <v>2.9705836932712337</v>
      </c>
      <c r="Q116" s="8">
        <f t="shared" ref="Q116" si="25">Q115*100/Q114</f>
        <v>1.4360325515306847</v>
      </c>
    </row>
    <row r="117" spans="2:17" s="84" customFormat="1" x14ac:dyDescent="0.25">
      <c r="B117" s="116" t="s">
        <v>31</v>
      </c>
      <c r="C117" s="116"/>
      <c r="D117" s="116"/>
      <c r="E117" s="116"/>
      <c r="F117" s="116"/>
      <c r="G117" s="116"/>
      <c r="H117" s="116"/>
      <c r="K117" s="116" t="s">
        <v>31</v>
      </c>
      <c r="L117" s="116"/>
      <c r="M117" s="116"/>
      <c r="N117" s="116"/>
      <c r="O117" s="116"/>
      <c r="P117" s="116"/>
      <c r="Q117" s="116"/>
    </row>
    <row r="118" spans="2:17" s="84" customFormat="1" x14ac:dyDescent="0.25">
      <c r="B118" s="117" t="s">
        <v>22</v>
      </c>
      <c r="C118" s="117"/>
      <c r="D118" s="117"/>
      <c r="E118" s="117"/>
      <c r="F118" s="117"/>
      <c r="G118" s="117"/>
      <c r="H118" s="117"/>
      <c r="K118" s="117" t="s">
        <v>22</v>
      </c>
      <c r="L118" s="117"/>
      <c r="M118" s="117"/>
      <c r="N118" s="117"/>
      <c r="O118" s="117"/>
      <c r="P118" s="117"/>
      <c r="Q118" s="117"/>
    </row>
    <row r="119" spans="2:17" s="84" customFormat="1" x14ac:dyDescent="0.25">
      <c r="B119" s="112" t="s">
        <v>27</v>
      </c>
      <c r="C119" s="112"/>
      <c r="D119" s="112"/>
      <c r="E119" s="112"/>
      <c r="F119" s="112"/>
      <c r="G119" s="112"/>
      <c r="H119" s="112"/>
      <c r="K119" s="112" t="s">
        <v>27</v>
      </c>
      <c r="L119" s="112"/>
      <c r="M119" s="112"/>
      <c r="N119" s="112"/>
      <c r="O119" s="112"/>
      <c r="P119" s="112"/>
      <c r="Q119" s="112"/>
    </row>
    <row r="120" spans="2:17" s="84" customFormat="1" x14ac:dyDescent="0.25">
      <c r="B120" s="112" t="s">
        <v>28</v>
      </c>
      <c r="C120" s="112"/>
      <c r="D120" s="112"/>
      <c r="E120" s="112"/>
      <c r="F120" s="112"/>
      <c r="G120" s="112"/>
      <c r="H120" s="112"/>
      <c r="K120" s="112" t="s">
        <v>28</v>
      </c>
      <c r="L120" s="112"/>
      <c r="M120" s="112"/>
      <c r="N120" s="112"/>
      <c r="O120" s="112"/>
      <c r="P120" s="112"/>
      <c r="Q120" s="112"/>
    </row>
    <row r="121" spans="2:17" s="84" customFormat="1" x14ac:dyDescent="0.25">
      <c r="B121" s="115" t="s">
        <v>29</v>
      </c>
      <c r="C121" s="112"/>
      <c r="D121" s="112"/>
      <c r="E121" s="112"/>
      <c r="F121" s="112"/>
      <c r="G121" s="112"/>
      <c r="H121" s="112"/>
      <c r="K121" s="115" t="s">
        <v>29</v>
      </c>
      <c r="L121" s="112"/>
      <c r="M121" s="112"/>
      <c r="N121" s="112"/>
      <c r="O121" s="112"/>
      <c r="P121" s="112"/>
      <c r="Q121" s="112"/>
    </row>
    <row r="122" spans="2:17" s="84" customFormat="1" x14ac:dyDescent="0.25">
      <c r="B122" s="114" t="s">
        <v>30</v>
      </c>
      <c r="C122" s="114"/>
      <c r="D122" s="114"/>
      <c r="E122" s="114"/>
      <c r="F122" s="114"/>
      <c r="G122" s="114"/>
      <c r="H122" s="114"/>
      <c r="K122" s="114" t="s">
        <v>30</v>
      </c>
      <c r="L122" s="114"/>
      <c r="M122" s="114"/>
      <c r="N122" s="114"/>
      <c r="O122" s="114"/>
      <c r="P122" s="114"/>
      <c r="Q122" s="114"/>
    </row>
    <row r="123" spans="2:17" s="84" customFormat="1" x14ac:dyDescent="0.25">
      <c r="B123" s="112" t="s">
        <v>9</v>
      </c>
      <c r="C123" s="112"/>
      <c r="D123" s="112"/>
      <c r="E123" s="112"/>
      <c r="F123" s="113">
        <f>C114+F114</f>
        <v>36.325000000000003</v>
      </c>
      <c r="G123" s="113"/>
      <c r="H123" s="113"/>
      <c r="K123" s="112" t="s">
        <v>9</v>
      </c>
      <c r="L123" s="112"/>
      <c r="M123" s="112"/>
      <c r="N123" s="112"/>
      <c r="O123" s="113">
        <f>L114+O114</f>
        <v>36.483333333333334</v>
      </c>
      <c r="P123" s="113"/>
      <c r="Q123" s="113"/>
    </row>
    <row r="124" spans="2:17" s="84" customFormat="1" x14ac:dyDescent="0.25">
      <c r="B124" s="112" t="s">
        <v>10</v>
      </c>
      <c r="C124" s="112"/>
      <c r="D124" s="112"/>
      <c r="E124" s="112"/>
      <c r="F124" s="113">
        <f>E114+H114</f>
        <v>24.918333333333337</v>
      </c>
      <c r="G124" s="112"/>
      <c r="H124" s="112"/>
      <c r="K124" s="112" t="s">
        <v>10</v>
      </c>
      <c r="L124" s="112"/>
      <c r="M124" s="112"/>
      <c r="N124" s="112"/>
      <c r="O124" s="113">
        <f>N114+Q114</f>
        <v>25.083333333333332</v>
      </c>
      <c r="P124" s="112"/>
      <c r="Q124" s="112"/>
    </row>
    <row r="125" spans="2:17" s="84" customFormat="1" x14ac:dyDescent="0.25">
      <c r="B125" s="112" t="s">
        <v>11</v>
      </c>
      <c r="C125" s="112"/>
      <c r="D125" s="112"/>
      <c r="E125" s="112"/>
      <c r="F125" s="113">
        <f>F114+G114+H114</f>
        <v>46.896666666666661</v>
      </c>
      <c r="G125" s="113"/>
      <c r="H125" s="113"/>
      <c r="K125" s="112" t="s">
        <v>11</v>
      </c>
      <c r="L125" s="112"/>
      <c r="M125" s="112"/>
      <c r="N125" s="112"/>
      <c r="O125" s="113">
        <f>O114+P114+Q114</f>
        <v>47.16</v>
      </c>
      <c r="P125" s="113"/>
      <c r="Q125" s="113"/>
    </row>
    <row r="126" spans="2:17" s="84" customFormat="1" x14ac:dyDescent="0.25">
      <c r="B126" s="112" t="s">
        <v>12</v>
      </c>
      <c r="C126" s="112"/>
      <c r="D126" s="112"/>
      <c r="E126" s="112"/>
      <c r="F126" s="113">
        <f>C114+D114+E114</f>
        <v>46.865000000000009</v>
      </c>
      <c r="G126" s="112"/>
      <c r="H126" s="112"/>
      <c r="K126" s="112" t="s">
        <v>12</v>
      </c>
      <c r="L126" s="112"/>
      <c r="M126" s="112"/>
      <c r="N126" s="112"/>
      <c r="O126" s="113">
        <f>L114+M114+N114</f>
        <v>47.186666666666667</v>
      </c>
      <c r="P126" s="112"/>
      <c r="Q126" s="112"/>
    </row>
    <row r="127" spans="2:17" s="84" customFormat="1" x14ac:dyDescent="0.25">
      <c r="B127" s="112" t="s">
        <v>8</v>
      </c>
      <c r="C127" s="112"/>
      <c r="D127" s="112"/>
      <c r="E127" s="112"/>
      <c r="F127" s="6">
        <f>F123-F124</f>
        <v>11.406666666666666</v>
      </c>
      <c r="G127" s="113">
        <f>F127/4</f>
        <v>2.8516666666666666</v>
      </c>
      <c r="H127" s="113"/>
      <c r="K127" s="112" t="s">
        <v>8</v>
      </c>
      <c r="L127" s="112"/>
      <c r="M127" s="112"/>
      <c r="N127" s="112"/>
      <c r="O127" s="6">
        <f>O123-O124</f>
        <v>11.400000000000002</v>
      </c>
      <c r="P127" s="113">
        <f>O127/4</f>
        <v>2.8500000000000005</v>
      </c>
      <c r="Q127" s="113"/>
    </row>
    <row r="128" spans="2:17" s="84" customFormat="1" x14ac:dyDescent="0.25">
      <c r="B128" s="112" t="s">
        <v>13</v>
      </c>
      <c r="C128" s="112"/>
      <c r="D128" s="112"/>
      <c r="E128" s="112"/>
      <c r="F128" s="6">
        <f>F125-F126</f>
        <v>3.1666666666652077E-2</v>
      </c>
      <c r="G128" s="113">
        <f>F128/3</f>
        <v>1.0555555555550692E-2</v>
      </c>
      <c r="H128" s="113"/>
      <c r="K128" s="112" t="s">
        <v>13</v>
      </c>
      <c r="L128" s="112"/>
      <c r="M128" s="112"/>
      <c r="N128" s="112"/>
      <c r="O128" s="6">
        <f>O125-O126</f>
        <v>-2.6666666666670835E-2</v>
      </c>
      <c r="P128" s="113">
        <f>O128/3</f>
        <v>-8.8888888888902784E-3</v>
      </c>
      <c r="Q128" s="113"/>
    </row>
    <row r="129" spans="1:18" s="84" customFormat="1" x14ac:dyDescent="0.25">
      <c r="B129" s="112" t="s">
        <v>23</v>
      </c>
      <c r="C129" s="112"/>
      <c r="D129" s="112"/>
      <c r="E129" s="112"/>
      <c r="F129" s="112">
        <v>0.30099999999999999</v>
      </c>
      <c r="G129" s="112"/>
      <c r="H129" s="112"/>
      <c r="K129" s="112" t="s">
        <v>23</v>
      </c>
      <c r="L129" s="112"/>
      <c r="M129" s="112"/>
      <c r="N129" s="112"/>
      <c r="O129" s="112">
        <v>0.30099999999999999</v>
      </c>
      <c r="P129" s="112"/>
      <c r="Q129" s="112"/>
    </row>
    <row r="130" spans="1:18" s="84" customFormat="1" x14ac:dyDescent="0.25">
      <c r="B130" s="108" t="s">
        <v>25</v>
      </c>
      <c r="C130" s="108"/>
      <c r="D130" s="108"/>
      <c r="E130" s="108"/>
      <c r="F130" s="110">
        <f>G128/G127</f>
        <v>3.7015390609762802E-3</v>
      </c>
      <c r="G130" s="110"/>
      <c r="H130" s="110"/>
      <c r="K130" s="108" t="s">
        <v>25</v>
      </c>
      <c r="L130" s="108"/>
      <c r="M130" s="108"/>
      <c r="N130" s="108"/>
      <c r="O130" s="110">
        <f>P128/P127</f>
        <v>-3.1189083820667637E-3</v>
      </c>
      <c r="P130" s="110"/>
      <c r="Q130" s="110"/>
    </row>
    <row r="131" spans="1:18" s="84" customFormat="1" x14ac:dyDescent="0.25">
      <c r="B131" s="108" t="s">
        <v>24</v>
      </c>
      <c r="C131" s="108"/>
      <c r="D131" s="108"/>
      <c r="E131" s="108"/>
      <c r="F131" s="110">
        <f>F130*F129</f>
        <v>1.1141632573538603E-3</v>
      </c>
      <c r="G131" s="110"/>
      <c r="H131" s="110"/>
      <c r="K131" s="108" t="s">
        <v>24</v>
      </c>
      <c r="L131" s="108"/>
      <c r="M131" s="108"/>
      <c r="N131" s="108"/>
      <c r="O131" s="110">
        <f>O130*O129</f>
        <v>-9.3879142300209583E-4</v>
      </c>
      <c r="P131" s="110"/>
      <c r="Q131" s="110"/>
    </row>
    <row r="132" spans="1:18" s="84" customFormat="1" x14ac:dyDescent="0.25">
      <c r="B132" s="108" t="s">
        <v>26</v>
      </c>
      <c r="C132" s="108"/>
      <c r="D132" s="108"/>
      <c r="E132" s="108"/>
      <c r="F132" s="110">
        <f>2+F131</f>
        <v>2.0011141632573537</v>
      </c>
      <c r="G132" s="110"/>
      <c r="H132" s="110"/>
      <c r="K132" s="108" t="s">
        <v>26</v>
      </c>
      <c r="L132" s="108"/>
      <c r="M132" s="108"/>
      <c r="N132" s="108"/>
      <c r="O132" s="110">
        <f>2+O131</f>
        <v>1.9990612085769979</v>
      </c>
      <c r="P132" s="110"/>
      <c r="Q132" s="110"/>
    </row>
    <row r="133" spans="1:18" s="84" customFormat="1" x14ac:dyDescent="0.25">
      <c r="B133" s="108" t="s">
        <v>32</v>
      </c>
      <c r="C133" s="108"/>
      <c r="D133" s="108"/>
      <c r="E133" s="108"/>
      <c r="F133" s="111">
        <f>POWER(10,F132)</f>
        <v>100.25687493049622</v>
      </c>
      <c r="G133" s="111"/>
      <c r="H133" s="111"/>
      <c r="K133" s="108" t="s">
        <v>32</v>
      </c>
      <c r="L133" s="108"/>
      <c r="M133" s="108"/>
      <c r="N133" s="108"/>
      <c r="O133" s="111">
        <f>POWER(10,O132)</f>
        <v>99.784068754058325</v>
      </c>
      <c r="P133" s="111"/>
      <c r="Q133" s="111"/>
    </row>
    <row r="134" spans="1:18" s="84" customFormat="1" x14ac:dyDescent="0.25">
      <c r="B134" s="108" t="s">
        <v>49</v>
      </c>
      <c r="C134" s="108"/>
      <c r="D134" s="108"/>
      <c r="E134" s="108"/>
      <c r="F134" s="109">
        <f>F133/100*1000000</f>
        <v>1002568.7493049622</v>
      </c>
      <c r="G134" s="109"/>
      <c r="H134" s="109"/>
      <c r="K134" s="108" t="s">
        <v>49</v>
      </c>
      <c r="L134" s="108"/>
      <c r="M134" s="108"/>
      <c r="N134" s="108"/>
      <c r="O134" s="109">
        <f>O133/100*1000000</f>
        <v>997840.6875405832</v>
      </c>
      <c r="P134" s="109"/>
      <c r="Q134" s="109"/>
    </row>
    <row r="135" spans="1:18" s="84" customFormat="1" x14ac:dyDescent="0.25">
      <c r="B135" s="21"/>
      <c r="C135" s="21"/>
      <c r="D135" s="21"/>
      <c r="E135" s="21"/>
      <c r="F135" s="24"/>
      <c r="G135" s="24"/>
      <c r="H135" s="24"/>
      <c r="I135" s="88"/>
      <c r="J135" s="88"/>
      <c r="K135" s="88"/>
      <c r="L135" s="88"/>
      <c r="M135" s="88"/>
      <c r="N135" s="88"/>
      <c r="O135" s="88"/>
      <c r="P135" s="88"/>
      <c r="Q135" s="88"/>
    </row>
    <row r="136" spans="1:18" s="84" customFormat="1" x14ac:dyDescent="0.25">
      <c r="A136" s="85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86"/>
    </row>
    <row r="137" spans="1:18" s="84" customFormat="1" x14ac:dyDescent="0.25">
      <c r="B137" s="118" t="s">
        <v>45</v>
      </c>
      <c r="C137" s="118"/>
      <c r="D137" s="118"/>
      <c r="E137" s="118"/>
      <c r="F137" s="118"/>
      <c r="G137" s="118"/>
      <c r="H137" s="118"/>
      <c r="I137" s="87"/>
      <c r="J137" s="87"/>
      <c r="K137" s="118" t="s">
        <v>100</v>
      </c>
      <c r="L137" s="118"/>
      <c r="M137" s="118"/>
      <c r="N137" s="118"/>
      <c r="O137" s="118"/>
      <c r="P137" s="118"/>
      <c r="Q137" s="118"/>
    </row>
    <row r="138" spans="1:18" s="84" customFormat="1" x14ac:dyDescent="0.25">
      <c r="B138" s="114" t="s">
        <v>99</v>
      </c>
      <c r="C138" s="114"/>
      <c r="D138" s="114"/>
      <c r="E138" s="114"/>
      <c r="F138" s="114"/>
      <c r="G138" s="114"/>
      <c r="H138" s="114"/>
      <c r="K138" s="114" t="s">
        <v>99</v>
      </c>
      <c r="L138" s="114"/>
      <c r="M138" s="114"/>
      <c r="N138" s="114"/>
      <c r="O138" s="114"/>
      <c r="P138" s="114"/>
      <c r="Q138" s="114"/>
    </row>
    <row r="139" spans="1:18" s="84" customFormat="1" x14ac:dyDescent="0.25">
      <c r="B139" s="2" t="s">
        <v>21</v>
      </c>
      <c r="C139" s="13" t="s">
        <v>0</v>
      </c>
      <c r="D139" s="13" t="s">
        <v>1</v>
      </c>
      <c r="E139" s="13" t="s">
        <v>2</v>
      </c>
      <c r="F139" s="13" t="s">
        <v>4</v>
      </c>
      <c r="G139" s="13" t="s">
        <v>3</v>
      </c>
      <c r="H139" s="13" t="s">
        <v>5</v>
      </c>
      <c r="K139" s="2" t="s">
        <v>21</v>
      </c>
      <c r="L139" s="13" t="s">
        <v>0</v>
      </c>
      <c r="M139" s="13" t="s">
        <v>1</v>
      </c>
      <c r="N139" s="13" t="s">
        <v>2</v>
      </c>
      <c r="O139" s="13" t="s">
        <v>4</v>
      </c>
      <c r="P139" s="13" t="s">
        <v>3</v>
      </c>
      <c r="Q139" s="13" t="s">
        <v>5</v>
      </c>
    </row>
    <row r="140" spans="1:18" s="84" customFormat="1" x14ac:dyDescent="0.25">
      <c r="B140" s="2" t="s">
        <v>14</v>
      </c>
      <c r="C140" s="35">
        <v>18.32</v>
      </c>
      <c r="D140" s="36">
        <v>16.39</v>
      </c>
      <c r="E140" s="36">
        <v>12.76</v>
      </c>
      <c r="F140" s="35">
        <v>18.34</v>
      </c>
      <c r="G140" s="36">
        <v>15.91</v>
      </c>
      <c r="H140" s="36">
        <v>12.46</v>
      </c>
      <c r="K140" s="2" t="s">
        <v>14</v>
      </c>
      <c r="L140" s="35">
        <v>18.260000000000002</v>
      </c>
      <c r="M140" s="36">
        <v>16.329999999999998</v>
      </c>
      <c r="N140" s="36">
        <v>12.64</v>
      </c>
      <c r="O140" s="35">
        <v>18.38</v>
      </c>
      <c r="P140" s="36">
        <v>15.97</v>
      </c>
      <c r="Q140" s="36">
        <v>12.56</v>
      </c>
    </row>
    <row r="141" spans="1:18" s="84" customFormat="1" x14ac:dyDescent="0.25">
      <c r="B141" s="2" t="s">
        <v>15</v>
      </c>
      <c r="C141" s="36">
        <v>17.940000000000001</v>
      </c>
      <c r="D141" s="36">
        <v>16.41</v>
      </c>
      <c r="E141" s="36">
        <v>12.45</v>
      </c>
      <c r="F141" s="35">
        <v>18.63</v>
      </c>
      <c r="G141" s="36">
        <v>15.87</v>
      </c>
      <c r="H141" s="36">
        <v>12.44</v>
      </c>
      <c r="K141" s="2" t="s">
        <v>15</v>
      </c>
      <c r="L141" s="36">
        <v>18.329999999999998</v>
      </c>
      <c r="M141" s="36">
        <v>16.52</v>
      </c>
      <c r="N141" s="36">
        <v>12.52</v>
      </c>
      <c r="O141" s="35">
        <v>18.440000000000001</v>
      </c>
      <c r="P141" s="36">
        <v>15.87</v>
      </c>
      <c r="Q141" s="36">
        <v>12.58</v>
      </c>
    </row>
    <row r="142" spans="1:18" s="84" customFormat="1" x14ac:dyDescent="0.25">
      <c r="B142" s="2" t="s">
        <v>16</v>
      </c>
      <c r="C142" s="35">
        <v>18.309999999999999</v>
      </c>
      <c r="D142" s="36">
        <v>15.89</v>
      </c>
      <c r="E142" s="36">
        <v>12.56</v>
      </c>
      <c r="F142" s="36">
        <v>17.87</v>
      </c>
      <c r="G142" s="36">
        <v>16.48</v>
      </c>
      <c r="H142" s="35">
        <v>12.39</v>
      </c>
      <c r="K142" s="2" t="s">
        <v>16</v>
      </c>
      <c r="L142" s="35">
        <v>18.46</v>
      </c>
      <c r="M142" s="36">
        <v>15.51</v>
      </c>
      <c r="N142" s="36">
        <v>12.45</v>
      </c>
      <c r="O142" s="36">
        <v>17.91</v>
      </c>
      <c r="P142" s="36">
        <v>16.63</v>
      </c>
      <c r="Q142" s="35">
        <v>12.51</v>
      </c>
    </row>
    <row r="143" spans="1:18" s="84" customFormat="1" x14ac:dyDescent="0.25">
      <c r="B143" s="2" t="s">
        <v>17</v>
      </c>
      <c r="C143" s="35">
        <v>17.96</v>
      </c>
      <c r="D143" s="36">
        <v>16.350000000000001</v>
      </c>
      <c r="E143" s="36">
        <v>12.67</v>
      </c>
      <c r="F143" s="36">
        <v>17.89</v>
      </c>
      <c r="G143" s="35">
        <v>16.93</v>
      </c>
      <c r="H143" s="35">
        <v>12.84</v>
      </c>
      <c r="K143" s="2" t="s">
        <v>17</v>
      </c>
      <c r="L143" s="35">
        <v>17.87</v>
      </c>
      <c r="M143" s="36">
        <v>16.43</v>
      </c>
      <c r="N143" s="36">
        <v>12.75</v>
      </c>
      <c r="O143" s="36">
        <v>17.88</v>
      </c>
      <c r="P143" s="35">
        <v>16.53</v>
      </c>
      <c r="Q143" s="35">
        <v>12.65</v>
      </c>
    </row>
    <row r="144" spans="1:18" s="84" customFormat="1" x14ac:dyDescent="0.25">
      <c r="B144" s="2" t="s">
        <v>18</v>
      </c>
      <c r="C144" s="35">
        <v>18.28</v>
      </c>
      <c r="D144" s="36">
        <v>16.38</v>
      </c>
      <c r="E144" s="36">
        <v>12.43</v>
      </c>
      <c r="F144" s="36">
        <v>18.12</v>
      </c>
      <c r="G144" s="36">
        <v>16.84</v>
      </c>
      <c r="H144" s="35">
        <v>12.64</v>
      </c>
      <c r="K144" s="2" t="s">
        <v>18</v>
      </c>
      <c r="L144" s="35">
        <v>18.21</v>
      </c>
      <c r="M144" s="36">
        <v>16.68</v>
      </c>
      <c r="N144" s="36">
        <v>12.13</v>
      </c>
      <c r="O144" s="36">
        <v>18.239999999999998</v>
      </c>
      <c r="P144" s="36">
        <v>16.690000000000001</v>
      </c>
      <c r="Q144" s="35">
        <v>12.38</v>
      </c>
    </row>
    <row r="145" spans="2:17" s="84" customFormat="1" x14ac:dyDescent="0.25">
      <c r="B145" s="2" t="s">
        <v>19</v>
      </c>
      <c r="C145" s="35">
        <v>18.32</v>
      </c>
      <c r="D145" s="36">
        <v>16.350000000000001</v>
      </c>
      <c r="E145" s="36">
        <v>12.63</v>
      </c>
      <c r="F145" s="36">
        <v>18.34</v>
      </c>
      <c r="G145" s="36">
        <v>16.649999999999999</v>
      </c>
      <c r="H145" s="35">
        <v>12.76</v>
      </c>
      <c r="K145" s="2" t="s">
        <v>19</v>
      </c>
      <c r="L145" s="35">
        <v>18.260000000000002</v>
      </c>
      <c r="M145" s="36">
        <v>15.98</v>
      </c>
      <c r="N145" s="36">
        <v>12.42</v>
      </c>
      <c r="O145" s="36">
        <v>18.38</v>
      </c>
      <c r="P145" s="36">
        <v>16.86</v>
      </c>
      <c r="Q145" s="35">
        <v>12.56</v>
      </c>
    </row>
    <row r="146" spans="2:17" s="84" customFormat="1" x14ac:dyDescent="0.25">
      <c r="B146" s="1" t="s">
        <v>20</v>
      </c>
      <c r="C146" s="3">
        <f t="shared" ref="C146:H146" si="26">AVERAGE(C140:C145)</f>
        <v>18.188333333333333</v>
      </c>
      <c r="D146" s="3">
        <f t="shared" si="26"/>
        <v>16.294999999999998</v>
      </c>
      <c r="E146" s="3">
        <f t="shared" si="26"/>
        <v>12.583333333333334</v>
      </c>
      <c r="F146" s="3">
        <f t="shared" si="26"/>
        <v>18.198333333333334</v>
      </c>
      <c r="G146" s="3">
        <f t="shared" si="26"/>
        <v>16.446666666666669</v>
      </c>
      <c r="H146" s="3">
        <f t="shared" si="26"/>
        <v>12.588333333333333</v>
      </c>
      <c r="K146" s="1" t="s">
        <v>20</v>
      </c>
      <c r="L146" s="3">
        <f t="shared" ref="L146:Q146" si="27">AVERAGE(L140:L145)</f>
        <v>18.231666666666666</v>
      </c>
      <c r="M146" s="3">
        <f t="shared" si="27"/>
        <v>16.241666666666667</v>
      </c>
      <c r="N146" s="3">
        <f t="shared" si="27"/>
        <v>12.484999999999999</v>
      </c>
      <c r="O146" s="3">
        <f t="shared" si="27"/>
        <v>18.204999999999998</v>
      </c>
      <c r="P146" s="3">
        <f t="shared" si="27"/>
        <v>16.425000000000001</v>
      </c>
      <c r="Q146" s="3">
        <f t="shared" si="27"/>
        <v>12.54</v>
      </c>
    </row>
    <row r="147" spans="2:17" s="84" customFormat="1" x14ac:dyDescent="0.25">
      <c r="B147" s="7" t="s">
        <v>6</v>
      </c>
      <c r="C147" s="8">
        <f t="shared" ref="C147:H147" si="28">STDEV(C140:C145)</f>
        <v>0.18530155602872436</v>
      </c>
      <c r="D147" s="8">
        <f t="shared" si="28"/>
        <v>0.19977487329491656</v>
      </c>
      <c r="E147" s="8">
        <f t="shared" si="28"/>
        <v>0.1286338472823802</v>
      </c>
      <c r="F147" s="8">
        <f t="shared" si="28"/>
        <v>0.29512144392887862</v>
      </c>
      <c r="G147" s="8">
        <f t="shared" si="28"/>
        <v>0.45854843437380383</v>
      </c>
      <c r="H147" s="8">
        <f t="shared" si="28"/>
        <v>0.1861630110055878</v>
      </c>
      <c r="K147" s="7" t="s">
        <v>6</v>
      </c>
      <c r="L147" s="8">
        <f t="shared" ref="L147:Q147" si="29">STDEV(L140:L145)</f>
        <v>0.19732376102909291</v>
      </c>
      <c r="M147" s="8">
        <f t="shared" si="29"/>
        <v>0.42817831176586524</v>
      </c>
      <c r="N147" s="8">
        <f t="shared" si="29"/>
        <v>0.21304929007156989</v>
      </c>
      <c r="O147" s="8">
        <f t="shared" si="29"/>
        <v>0.24913851568956588</v>
      </c>
      <c r="P147" s="8">
        <f t="shared" si="29"/>
        <v>0.40682920249165999</v>
      </c>
      <c r="Q147" s="8">
        <f t="shared" si="29"/>
        <v>9.0553851381374034E-2</v>
      </c>
    </row>
    <row r="148" spans="2:17" s="84" customFormat="1" x14ac:dyDescent="0.25">
      <c r="B148" s="7" t="s">
        <v>7</v>
      </c>
      <c r="C148" s="8">
        <f>C147*100/C146</f>
        <v>1.0187934904905582</v>
      </c>
      <c r="D148" s="8">
        <f t="shared" ref="D148:F148" si="30">D147*100/D146</f>
        <v>1.2259887897816297</v>
      </c>
      <c r="E148" s="8">
        <f t="shared" si="30"/>
        <v>1.0222557399924252</v>
      </c>
      <c r="F148" s="8">
        <f t="shared" si="30"/>
        <v>1.6216949020727829</v>
      </c>
      <c r="G148" s="8">
        <f>G147*100/G146</f>
        <v>2.7880934396461519</v>
      </c>
      <c r="H148" s="8">
        <f t="shared" ref="H148" si="31">H147*100/H146</f>
        <v>1.4788535231477913</v>
      </c>
      <c r="K148" s="7" t="s">
        <v>7</v>
      </c>
      <c r="L148" s="8">
        <f>L147*100/L146</f>
        <v>1.0823133432439507</v>
      </c>
      <c r="M148" s="8">
        <f t="shared" ref="M148:O148" si="32">M147*100/M146</f>
        <v>2.6362954033814177</v>
      </c>
      <c r="N148" s="8">
        <f t="shared" si="32"/>
        <v>1.7064420510337999</v>
      </c>
      <c r="O148" s="8">
        <f t="shared" si="32"/>
        <v>1.3685169771467502</v>
      </c>
      <c r="P148" s="8">
        <f>P147*100/P146</f>
        <v>2.4768901217148249</v>
      </c>
      <c r="Q148" s="8">
        <f t="shared" ref="Q148" si="33">Q147*100/Q146</f>
        <v>0.72212002696470523</v>
      </c>
    </row>
    <row r="149" spans="2:17" s="84" customFormat="1" x14ac:dyDescent="0.25">
      <c r="B149" s="116" t="s">
        <v>31</v>
      </c>
      <c r="C149" s="116"/>
      <c r="D149" s="116"/>
      <c r="E149" s="116"/>
      <c r="F149" s="116"/>
      <c r="G149" s="116"/>
      <c r="H149" s="116"/>
      <c r="K149" s="116" t="s">
        <v>31</v>
      </c>
      <c r="L149" s="116"/>
      <c r="M149" s="116"/>
      <c r="N149" s="116"/>
      <c r="O149" s="116"/>
      <c r="P149" s="116"/>
      <c r="Q149" s="116"/>
    </row>
    <row r="150" spans="2:17" s="84" customFormat="1" x14ac:dyDescent="0.25">
      <c r="B150" s="117" t="s">
        <v>22</v>
      </c>
      <c r="C150" s="117"/>
      <c r="D150" s="117"/>
      <c r="E150" s="117"/>
      <c r="F150" s="117"/>
      <c r="G150" s="117"/>
      <c r="H150" s="117"/>
      <c r="K150" s="117" t="s">
        <v>22</v>
      </c>
      <c r="L150" s="117"/>
      <c r="M150" s="117"/>
      <c r="N150" s="117"/>
      <c r="O150" s="117"/>
      <c r="P150" s="117"/>
      <c r="Q150" s="117"/>
    </row>
    <row r="151" spans="2:17" s="84" customFormat="1" x14ac:dyDescent="0.25">
      <c r="B151" s="112" t="s">
        <v>27</v>
      </c>
      <c r="C151" s="112"/>
      <c r="D151" s="112"/>
      <c r="E151" s="112"/>
      <c r="F151" s="112"/>
      <c r="G151" s="112"/>
      <c r="H151" s="112"/>
      <c r="K151" s="112" t="s">
        <v>27</v>
      </c>
      <c r="L151" s="112"/>
      <c r="M151" s="112"/>
      <c r="N151" s="112"/>
      <c r="O151" s="112"/>
      <c r="P151" s="112"/>
      <c r="Q151" s="112"/>
    </row>
    <row r="152" spans="2:17" s="84" customFormat="1" x14ac:dyDescent="0.25">
      <c r="B152" s="112" t="s">
        <v>28</v>
      </c>
      <c r="C152" s="112"/>
      <c r="D152" s="112"/>
      <c r="E152" s="112"/>
      <c r="F152" s="112"/>
      <c r="G152" s="112"/>
      <c r="H152" s="112"/>
      <c r="K152" s="112" t="s">
        <v>28</v>
      </c>
      <c r="L152" s="112"/>
      <c r="M152" s="112"/>
      <c r="N152" s="112"/>
      <c r="O152" s="112"/>
      <c r="P152" s="112"/>
      <c r="Q152" s="112"/>
    </row>
    <row r="153" spans="2:17" s="84" customFormat="1" x14ac:dyDescent="0.25">
      <c r="B153" s="115" t="s">
        <v>29</v>
      </c>
      <c r="C153" s="112"/>
      <c r="D153" s="112"/>
      <c r="E153" s="112"/>
      <c r="F153" s="112"/>
      <c r="G153" s="112"/>
      <c r="H153" s="112"/>
      <c r="K153" s="115" t="s">
        <v>29</v>
      </c>
      <c r="L153" s="112"/>
      <c r="M153" s="112"/>
      <c r="N153" s="112"/>
      <c r="O153" s="112"/>
      <c r="P153" s="112"/>
      <c r="Q153" s="112"/>
    </row>
    <row r="154" spans="2:17" s="84" customFormat="1" x14ac:dyDescent="0.25">
      <c r="B154" s="114" t="s">
        <v>30</v>
      </c>
      <c r="C154" s="114"/>
      <c r="D154" s="114"/>
      <c r="E154" s="114"/>
      <c r="F154" s="114"/>
      <c r="G154" s="114"/>
      <c r="H154" s="114"/>
      <c r="K154" s="114" t="s">
        <v>30</v>
      </c>
      <c r="L154" s="114"/>
      <c r="M154" s="114"/>
      <c r="N154" s="114"/>
      <c r="O154" s="114"/>
      <c r="P154" s="114"/>
      <c r="Q154" s="114"/>
    </row>
    <row r="155" spans="2:17" s="84" customFormat="1" x14ac:dyDescent="0.25">
      <c r="B155" s="112" t="s">
        <v>9</v>
      </c>
      <c r="C155" s="112"/>
      <c r="D155" s="112"/>
      <c r="E155" s="112"/>
      <c r="F155" s="113">
        <f>C146+F146</f>
        <v>36.38666666666667</v>
      </c>
      <c r="G155" s="113"/>
      <c r="H155" s="113"/>
      <c r="K155" s="112" t="s">
        <v>9</v>
      </c>
      <c r="L155" s="112"/>
      <c r="M155" s="112"/>
      <c r="N155" s="112"/>
      <c r="O155" s="113">
        <f>L146+O146</f>
        <v>36.436666666666667</v>
      </c>
      <c r="P155" s="113"/>
      <c r="Q155" s="113"/>
    </row>
    <row r="156" spans="2:17" s="84" customFormat="1" x14ac:dyDescent="0.25">
      <c r="B156" s="112" t="s">
        <v>10</v>
      </c>
      <c r="C156" s="112"/>
      <c r="D156" s="112"/>
      <c r="E156" s="112"/>
      <c r="F156" s="113">
        <f>E146+H146</f>
        <v>25.171666666666667</v>
      </c>
      <c r="G156" s="112"/>
      <c r="H156" s="112"/>
      <c r="K156" s="112" t="s">
        <v>10</v>
      </c>
      <c r="L156" s="112"/>
      <c r="M156" s="112"/>
      <c r="N156" s="112"/>
      <c r="O156" s="113">
        <f>N146+Q146</f>
        <v>25.024999999999999</v>
      </c>
      <c r="P156" s="112"/>
      <c r="Q156" s="112"/>
    </row>
    <row r="157" spans="2:17" s="84" customFormat="1" x14ac:dyDescent="0.25">
      <c r="B157" s="112" t="s">
        <v>11</v>
      </c>
      <c r="C157" s="112"/>
      <c r="D157" s="112"/>
      <c r="E157" s="112"/>
      <c r="F157" s="113">
        <f>F146+G146+H146</f>
        <v>47.233333333333334</v>
      </c>
      <c r="G157" s="113"/>
      <c r="H157" s="113"/>
      <c r="K157" s="112" t="s">
        <v>11</v>
      </c>
      <c r="L157" s="112"/>
      <c r="M157" s="112"/>
      <c r="N157" s="112"/>
      <c r="O157" s="113">
        <f>O146+P146+Q146</f>
        <v>47.169999999999995</v>
      </c>
      <c r="P157" s="113"/>
      <c r="Q157" s="113"/>
    </row>
    <row r="158" spans="2:17" s="84" customFormat="1" x14ac:dyDescent="0.25">
      <c r="B158" s="112" t="s">
        <v>12</v>
      </c>
      <c r="C158" s="112"/>
      <c r="D158" s="112"/>
      <c r="E158" s="112"/>
      <c r="F158" s="113">
        <f>C146+D146+E146</f>
        <v>47.06666666666667</v>
      </c>
      <c r="G158" s="112"/>
      <c r="H158" s="112"/>
      <c r="K158" s="112" t="s">
        <v>12</v>
      </c>
      <c r="L158" s="112"/>
      <c r="M158" s="112"/>
      <c r="N158" s="112"/>
      <c r="O158" s="113">
        <f>L146+M146+N146</f>
        <v>46.958333333333329</v>
      </c>
      <c r="P158" s="112"/>
      <c r="Q158" s="112"/>
    </row>
    <row r="159" spans="2:17" s="84" customFormat="1" x14ac:dyDescent="0.25">
      <c r="B159" s="112" t="s">
        <v>8</v>
      </c>
      <c r="C159" s="112"/>
      <c r="D159" s="112"/>
      <c r="E159" s="112"/>
      <c r="F159" s="6">
        <f>F155-F156</f>
        <v>11.215000000000003</v>
      </c>
      <c r="G159" s="113">
        <f>F159/4</f>
        <v>2.8037500000000009</v>
      </c>
      <c r="H159" s="113"/>
      <c r="K159" s="112" t="s">
        <v>8</v>
      </c>
      <c r="L159" s="112"/>
      <c r="M159" s="112"/>
      <c r="N159" s="112"/>
      <c r="O159" s="6">
        <f>O155-O156</f>
        <v>11.411666666666669</v>
      </c>
      <c r="P159" s="113">
        <f>O159/4</f>
        <v>2.8529166666666672</v>
      </c>
      <c r="Q159" s="113"/>
    </row>
    <row r="160" spans="2:17" s="84" customFormat="1" x14ac:dyDescent="0.25">
      <c r="B160" s="112" t="s">
        <v>13</v>
      </c>
      <c r="C160" s="112"/>
      <c r="D160" s="112"/>
      <c r="E160" s="112"/>
      <c r="F160" s="6">
        <f>F157-F158</f>
        <v>0.1666666666666643</v>
      </c>
      <c r="G160" s="113">
        <f>F160/3</f>
        <v>5.5555555555554768E-2</v>
      </c>
      <c r="H160" s="113"/>
      <c r="K160" s="112" t="s">
        <v>13</v>
      </c>
      <c r="L160" s="112"/>
      <c r="M160" s="112"/>
      <c r="N160" s="112"/>
      <c r="O160" s="6">
        <f>O157-O158</f>
        <v>0.211666666666666</v>
      </c>
      <c r="P160" s="113">
        <f>O160/3</f>
        <v>7.055555555555533E-2</v>
      </c>
      <c r="Q160" s="113"/>
    </row>
    <row r="161" spans="2:17" s="84" customFormat="1" x14ac:dyDescent="0.25">
      <c r="B161" s="112" t="s">
        <v>23</v>
      </c>
      <c r="C161" s="112"/>
      <c r="D161" s="112"/>
      <c r="E161" s="112"/>
      <c r="F161" s="112">
        <v>0.30099999999999999</v>
      </c>
      <c r="G161" s="112"/>
      <c r="H161" s="112"/>
      <c r="K161" s="112" t="s">
        <v>23</v>
      </c>
      <c r="L161" s="112"/>
      <c r="M161" s="112"/>
      <c r="N161" s="112"/>
      <c r="O161" s="112">
        <v>0.30099999999999999</v>
      </c>
      <c r="P161" s="112"/>
      <c r="Q161" s="112"/>
    </row>
    <row r="162" spans="2:17" s="84" customFormat="1" x14ac:dyDescent="0.25">
      <c r="B162" s="108" t="s">
        <v>25</v>
      </c>
      <c r="C162" s="108"/>
      <c r="D162" s="108"/>
      <c r="E162" s="108"/>
      <c r="F162" s="110">
        <f>G160/G159</f>
        <v>1.981473225343014E-2</v>
      </c>
      <c r="G162" s="110"/>
      <c r="H162" s="110"/>
      <c r="K162" s="108" t="s">
        <v>25</v>
      </c>
      <c r="L162" s="108"/>
      <c r="M162" s="108"/>
      <c r="N162" s="108"/>
      <c r="O162" s="110">
        <f>P160/P159</f>
        <v>2.4731025753371223E-2</v>
      </c>
      <c r="P162" s="110"/>
      <c r="Q162" s="110"/>
    </row>
    <row r="163" spans="2:17" s="84" customFormat="1" x14ac:dyDescent="0.25">
      <c r="B163" s="108" t="s">
        <v>24</v>
      </c>
      <c r="C163" s="108"/>
      <c r="D163" s="108"/>
      <c r="E163" s="108"/>
      <c r="F163" s="110">
        <f>F162*F161</f>
        <v>5.9642344082824717E-3</v>
      </c>
      <c r="G163" s="110"/>
      <c r="H163" s="110"/>
      <c r="K163" s="108" t="s">
        <v>24</v>
      </c>
      <c r="L163" s="108"/>
      <c r="M163" s="108"/>
      <c r="N163" s="108"/>
      <c r="O163" s="110">
        <f>O162*O161</f>
        <v>7.4440387517647382E-3</v>
      </c>
      <c r="P163" s="110"/>
      <c r="Q163" s="110"/>
    </row>
    <row r="164" spans="2:17" s="84" customFormat="1" x14ac:dyDescent="0.25">
      <c r="B164" s="108" t="s">
        <v>26</v>
      </c>
      <c r="C164" s="108"/>
      <c r="D164" s="108"/>
      <c r="E164" s="108"/>
      <c r="F164" s="110">
        <f>2+F163</f>
        <v>2.0059642344082826</v>
      </c>
      <c r="G164" s="110"/>
      <c r="H164" s="110"/>
      <c r="K164" s="108" t="s">
        <v>26</v>
      </c>
      <c r="L164" s="108"/>
      <c r="M164" s="108"/>
      <c r="N164" s="108"/>
      <c r="O164" s="110">
        <f>2+O163</f>
        <v>2.0074440387517649</v>
      </c>
      <c r="P164" s="110"/>
      <c r="Q164" s="110"/>
    </row>
    <row r="165" spans="2:17" s="84" customFormat="1" x14ac:dyDescent="0.25">
      <c r="B165" s="108" t="s">
        <v>32</v>
      </c>
      <c r="C165" s="108"/>
      <c r="D165" s="108"/>
      <c r="E165" s="108"/>
      <c r="F165" s="111">
        <f>POWER(10,F164)</f>
        <v>101.38278902076857</v>
      </c>
      <c r="G165" s="111"/>
      <c r="H165" s="111"/>
      <c r="K165" s="108" t="s">
        <v>32</v>
      </c>
      <c r="L165" s="108"/>
      <c r="M165" s="108"/>
      <c r="N165" s="108"/>
      <c r="O165" s="111">
        <f>POWER(10,O164)</f>
        <v>101.72882745089939</v>
      </c>
      <c r="P165" s="111"/>
      <c r="Q165" s="111"/>
    </row>
    <row r="166" spans="2:17" s="84" customFormat="1" x14ac:dyDescent="0.25">
      <c r="B166" s="108" t="s">
        <v>49</v>
      </c>
      <c r="C166" s="108"/>
      <c r="D166" s="108"/>
      <c r="E166" s="108"/>
      <c r="F166" s="109">
        <f>F165/100*1000000</f>
        <v>1013827.8902076856</v>
      </c>
      <c r="G166" s="109"/>
      <c r="H166" s="109"/>
      <c r="K166" s="108" t="s">
        <v>49</v>
      </c>
      <c r="L166" s="108"/>
      <c r="M166" s="108"/>
      <c r="N166" s="108"/>
      <c r="O166" s="109">
        <f>O165/100*1000000</f>
        <v>1017288.274508994</v>
      </c>
      <c r="P166" s="109"/>
      <c r="Q166" s="109"/>
    </row>
    <row r="167" spans="2:17" s="84" customFormat="1" x14ac:dyDescent="0.25"/>
    <row r="168" spans="2:17" s="84" customFormat="1" x14ac:dyDescent="0.25"/>
    <row r="169" spans="2:17" s="84" customFormat="1" x14ac:dyDescent="0.25"/>
    <row r="170" spans="2:17" s="84" customFormat="1" x14ac:dyDescent="0.25"/>
    <row r="171" spans="2:17" s="84" customFormat="1" x14ac:dyDescent="0.25"/>
    <row r="172" spans="2:17" s="84" customFormat="1" x14ac:dyDescent="0.25"/>
    <row r="173" spans="2:17" s="84" customFormat="1" x14ac:dyDescent="0.25"/>
    <row r="174" spans="2:17" s="84" customFormat="1" x14ac:dyDescent="0.25"/>
    <row r="175" spans="2:17" s="84" customFormat="1" x14ac:dyDescent="0.25"/>
    <row r="176" spans="2:17" s="84" customFormat="1" x14ac:dyDescent="0.25"/>
    <row r="177" s="84" customFormat="1" x14ac:dyDescent="0.25"/>
    <row r="178" s="84" customFormat="1" x14ac:dyDescent="0.25"/>
    <row r="179" s="84" customFormat="1" x14ac:dyDescent="0.25"/>
    <row r="180" s="84" customFormat="1" x14ac:dyDescent="0.25"/>
    <row r="181" s="84" customFormat="1" x14ac:dyDescent="0.25"/>
    <row r="182" s="84" customFormat="1" x14ac:dyDescent="0.25"/>
    <row r="183" s="84" customFormat="1" x14ac:dyDescent="0.25"/>
    <row r="184" s="84" customFormat="1" x14ac:dyDescent="0.25"/>
    <row r="185" s="84" customFormat="1" x14ac:dyDescent="0.25"/>
    <row r="186" s="84" customFormat="1" x14ac:dyDescent="0.25"/>
    <row r="187" s="84" customFormat="1" x14ac:dyDescent="0.25"/>
    <row r="188" s="84" customFormat="1" x14ac:dyDescent="0.25"/>
    <row r="189" s="84" customFormat="1" x14ac:dyDescent="0.25"/>
    <row r="190" s="84" customFormat="1" x14ac:dyDescent="0.25"/>
    <row r="191" s="84" customFormat="1" x14ac:dyDescent="0.25"/>
    <row r="192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  <row r="236" s="84" customFormat="1" x14ac:dyDescent="0.25"/>
    <row r="237" s="84" customFormat="1" x14ac:dyDescent="0.25"/>
    <row r="238" s="84" customFormat="1" x14ac:dyDescent="0.25"/>
    <row r="239" s="84" customFormat="1" x14ac:dyDescent="0.25"/>
    <row r="240" s="84" customFormat="1" x14ac:dyDescent="0.25"/>
    <row r="241" s="84" customFormat="1" x14ac:dyDescent="0.25"/>
    <row r="242" s="84" customFormat="1" x14ac:dyDescent="0.25"/>
    <row r="243" s="84" customFormat="1" x14ac:dyDescent="0.25"/>
    <row r="244" s="84" customFormat="1" x14ac:dyDescent="0.25"/>
    <row r="245" s="84" customFormat="1" x14ac:dyDescent="0.25"/>
    <row r="246" s="84" customFormat="1" x14ac:dyDescent="0.25"/>
    <row r="247" s="84" customFormat="1" x14ac:dyDescent="0.25"/>
    <row r="248" s="84" customFormat="1" x14ac:dyDescent="0.25"/>
    <row r="249" s="84" customFormat="1" x14ac:dyDescent="0.25"/>
    <row r="250" s="84" customFormat="1" x14ac:dyDescent="0.25"/>
    <row r="251" s="84" customFormat="1" x14ac:dyDescent="0.25"/>
    <row r="252" s="84" customFormat="1" x14ac:dyDescent="0.25"/>
    <row r="253" s="84" customFormat="1" x14ac:dyDescent="0.25"/>
    <row r="254" s="84" customFormat="1" x14ac:dyDescent="0.25"/>
    <row r="255" s="84" customFormat="1" x14ac:dyDescent="0.25"/>
    <row r="256" s="84" customFormat="1" x14ac:dyDescent="0.25"/>
    <row r="257" s="84" customFormat="1" x14ac:dyDescent="0.25"/>
    <row r="258" s="84" customFormat="1" x14ac:dyDescent="0.25"/>
    <row r="259" s="84" customFormat="1" x14ac:dyDescent="0.25"/>
    <row r="260" s="84" customFormat="1" x14ac:dyDescent="0.25"/>
    <row r="261" s="84" customFormat="1" x14ac:dyDescent="0.25"/>
    <row r="262" s="84" customFormat="1" x14ac:dyDescent="0.25"/>
    <row r="263" s="84" customFormat="1" x14ac:dyDescent="0.25"/>
    <row r="264" s="84" customFormat="1" x14ac:dyDescent="0.25"/>
    <row r="265" s="84" customFormat="1" x14ac:dyDescent="0.25"/>
    <row r="266" s="84" customFormat="1" x14ac:dyDescent="0.25"/>
    <row r="267" s="84" customFormat="1" x14ac:dyDescent="0.25"/>
    <row r="268" s="84" customFormat="1" x14ac:dyDescent="0.25"/>
    <row r="269" s="84" customFormat="1" x14ac:dyDescent="0.25"/>
    <row r="270" s="84" customFormat="1" x14ac:dyDescent="0.25"/>
    <row r="271" s="84" customFormat="1" x14ac:dyDescent="0.25"/>
    <row r="272" s="84" customFormat="1" x14ac:dyDescent="0.25"/>
    <row r="273" s="84" customFormat="1" x14ac:dyDescent="0.25"/>
    <row r="274" s="84" customFormat="1" x14ac:dyDescent="0.25"/>
    <row r="275" s="84" customFormat="1" x14ac:dyDescent="0.25"/>
    <row r="276" s="84" customFormat="1" x14ac:dyDescent="0.25"/>
    <row r="277" s="84" customFormat="1" x14ac:dyDescent="0.25"/>
    <row r="278" s="84" customFormat="1" x14ac:dyDescent="0.25"/>
    <row r="279" s="84" customFormat="1" x14ac:dyDescent="0.25"/>
    <row r="280" s="84" customFormat="1" x14ac:dyDescent="0.25"/>
    <row r="281" s="84" customFormat="1" x14ac:dyDescent="0.25"/>
    <row r="282" s="84" customFormat="1" x14ac:dyDescent="0.25"/>
    <row r="283" s="84" customFormat="1" x14ac:dyDescent="0.25"/>
    <row r="284" s="84" customFormat="1" x14ac:dyDescent="0.25"/>
    <row r="285" s="84" customFormat="1" x14ac:dyDescent="0.25"/>
    <row r="286" s="84" customFormat="1" x14ac:dyDescent="0.25"/>
    <row r="287" s="84" customFormat="1" x14ac:dyDescent="0.25"/>
    <row r="288" s="84" customFormat="1" x14ac:dyDescent="0.25"/>
    <row r="289" s="84" customFormat="1" x14ac:dyDescent="0.25"/>
    <row r="290" s="84" customFormat="1" x14ac:dyDescent="0.25"/>
    <row r="291" s="84" customFormat="1" x14ac:dyDescent="0.25"/>
    <row r="292" s="84" customFormat="1" x14ac:dyDescent="0.25"/>
    <row r="293" s="84" customFormat="1" x14ac:dyDescent="0.25"/>
    <row r="294" s="84" customFormat="1" x14ac:dyDescent="0.25"/>
    <row r="295" s="84" customFormat="1" x14ac:dyDescent="0.25"/>
    <row r="296" s="84" customFormat="1" x14ac:dyDescent="0.25"/>
    <row r="297" s="84" customFormat="1" x14ac:dyDescent="0.25"/>
    <row r="298" s="84" customFormat="1" x14ac:dyDescent="0.25"/>
    <row r="299" s="84" customFormat="1" x14ac:dyDescent="0.25"/>
    <row r="300" s="84" customFormat="1" x14ac:dyDescent="0.25"/>
    <row r="301" s="84" customFormat="1" x14ac:dyDescent="0.25"/>
    <row r="302" s="84" customFormat="1" x14ac:dyDescent="0.25"/>
    <row r="303" s="84" customFormat="1" x14ac:dyDescent="0.25"/>
    <row r="304" s="84" customFormat="1" x14ac:dyDescent="0.25"/>
    <row r="305" s="84" customFormat="1" x14ac:dyDescent="0.25"/>
    <row r="306" s="84" customFormat="1" x14ac:dyDescent="0.25"/>
    <row r="307" s="84" customFormat="1" x14ac:dyDescent="0.25"/>
    <row r="308" s="84" customFormat="1" x14ac:dyDescent="0.25"/>
    <row r="309" s="84" customFormat="1" x14ac:dyDescent="0.25"/>
    <row r="310" s="84" customFormat="1" x14ac:dyDescent="0.25"/>
    <row r="311" s="84" customFormat="1" x14ac:dyDescent="0.25"/>
    <row r="312" s="84" customFormat="1" x14ac:dyDescent="0.25"/>
    <row r="313" s="84" customFormat="1" x14ac:dyDescent="0.25"/>
    <row r="314" s="84" customFormat="1" x14ac:dyDescent="0.25"/>
    <row r="315" s="84" customFormat="1" x14ac:dyDescent="0.25"/>
    <row r="316" s="84" customFormat="1" x14ac:dyDescent="0.25"/>
    <row r="317" s="84" customFormat="1" x14ac:dyDescent="0.25"/>
    <row r="318" s="84" customFormat="1" x14ac:dyDescent="0.25"/>
    <row r="319" s="84" customFormat="1" x14ac:dyDescent="0.25"/>
    <row r="320" s="84" customFormat="1" x14ac:dyDescent="0.25"/>
    <row r="321" s="84" customFormat="1" x14ac:dyDescent="0.25"/>
    <row r="322" s="84" customFormat="1" x14ac:dyDescent="0.25"/>
    <row r="323" s="84" customFormat="1" x14ac:dyDescent="0.25"/>
    <row r="324" s="84" customFormat="1" x14ac:dyDescent="0.25"/>
    <row r="325" s="84" customFormat="1" x14ac:dyDescent="0.25"/>
    <row r="326" s="84" customFormat="1" x14ac:dyDescent="0.25"/>
    <row r="327" s="84" customFormat="1" x14ac:dyDescent="0.25"/>
    <row r="328" s="84" customFormat="1" x14ac:dyDescent="0.25"/>
    <row r="329" s="84" customFormat="1" x14ac:dyDescent="0.25"/>
    <row r="330" s="84" customFormat="1" x14ac:dyDescent="0.25"/>
    <row r="331" s="84" customFormat="1" x14ac:dyDescent="0.25"/>
    <row r="332" s="84" customFormat="1" x14ac:dyDescent="0.25"/>
    <row r="333" s="84" customFormat="1" x14ac:dyDescent="0.25"/>
    <row r="334" s="84" customFormat="1" x14ac:dyDescent="0.25"/>
    <row r="335" s="84" customFormat="1" x14ac:dyDescent="0.25"/>
    <row r="336" s="84" customFormat="1" x14ac:dyDescent="0.25"/>
    <row r="337" s="84" customFormat="1" x14ac:dyDescent="0.25"/>
    <row r="338" s="84" customFormat="1" x14ac:dyDescent="0.25"/>
    <row r="339" s="84" customFormat="1" x14ac:dyDescent="0.25"/>
    <row r="340" s="84" customFormat="1" x14ac:dyDescent="0.25"/>
    <row r="341" s="84" customFormat="1" x14ac:dyDescent="0.25"/>
    <row r="342" s="84" customFormat="1" x14ac:dyDescent="0.25"/>
    <row r="343" s="84" customFormat="1" x14ac:dyDescent="0.25"/>
    <row r="344" s="84" customFormat="1" x14ac:dyDescent="0.25"/>
    <row r="345" s="84" customFormat="1" x14ac:dyDescent="0.25"/>
    <row r="346" s="84" customFormat="1" x14ac:dyDescent="0.25"/>
    <row r="347" s="84" customFormat="1" x14ac:dyDescent="0.25"/>
    <row r="348" s="84" customFormat="1" x14ac:dyDescent="0.25"/>
    <row r="349" s="84" customFormat="1" x14ac:dyDescent="0.25"/>
    <row r="350" s="84" customFormat="1" x14ac:dyDescent="0.25"/>
    <row r="351" s="84" customFormat="1" x14ac:dyDescent="0.25"/>
    <row r="352" s="84" customFormat="1" x14ac:dyDescent="0.25"/>
    <row r="353" s="84" customFormat="1" x14ac:dyDescent="0.25"/>
    <row r="354" s="84" customFormat="1" x14ac:dyDescent="0.25"/>
    <row r="355" s="84" customFormat="1" x14ac:dyDescent="0.25"/>
    <row r="356" s="84" customFormat="1" x14ac:dyDescent="0.25"/>
    <row r="357" s="84" customFormat="1" x14ac:dyDescent="0.25"/>
    <row r="358" s="84" customFormat="1" x14ac:dyDescent="0.25"/>
    <row r="359" s="84" customFormat="1" x14ac:dyDescent="0.25"/>
    <row r="360" s="84" customFormat="1" x14ac:dyDescent="0.25"/>
    <row r="361" s="84" customFormat="1" x14ac:dyDescent="0.25"/>
    <row r="362" s="84" customFormat="1" x14ac:dyDescent="0.25"/>
    <row r="363" s="84" customFormat="1" x14ac:dyDescent="0.25"/>
    <row r="364" s="84" customFormat="1" x14ac:dyDescent="0.25"/>
    <row r="365" s="84" customFormat="1" x14ac:dyDescent="0.25"/>
    <row r="366" s="84" customFormat="1" x14ac:dyDescent="0.25"/>
    <row r="367" s="84" customFormat="1" x14ac:dyDescent="0.25"/>
    <row r="368" s="84" customFormat="1" x14ac:dyDescent="0.25"/>
    <row r="369" s="84" customFormat="1" x14ac:dyDescent="0.25"/>
    <row r="370" s="84" customFormat="1" x14ac:dyDescent="0.25"/>
    <row r="371" s="84" customFormat="1" x14ac:dyDescent="0.25"/>
    <row r="372" s="84" customFormat="1" x14ac:dyDescent="0.25"/>
    <row r="373" s="84" customFormat="1" x14ac:dyDescent="0.25"/>
    <row r="374" s="84" customFormat="1" x14ac:dyDescent="0.25"/>
    <row r="375" s="84" customFormat="1" x14ac:dyDescent="0.25"/>
    <row r="376" s="84" customFormat="1" x14ac:dyDescent="0.25"/>
    <row r="377" s="84" customFormat="1" x14ac:dyDescent="0.25"/>
    <row r="378" s="84" customFormat="1" x14ac:dyDescent="0.25"/>
    <row r="379" s="84" customFormat="1" x14ac:dyDescent="0.25"/>
    <row r="380" s="84" customFormat="1" x14ac:dyDescent="0.25"/>
    <row r="381" s="84" customFormat="1" x14ac:dyDescent="0.25"/>
    <row r="382" s="84" customFormat="1" x14ac:dyDescent="0.25"/>
    <row r="383" s="84" customFormat="1" x14ac:dyDescent="0.25"/>
    <row r="384" s="84" customFormat="1" x14ac:dyDescent="0.25"/>
    <row r="385" s="84" customFormat="1" x14ac:dyDescent="0.25"/>
    <row r="386" s="84" customFormat="1" x14ac:dyDescent="0.25"/>
    <row r="387" s="84" customFormat="1" x14ac:dyDescent="0.25"/>
    <row r="388" s="84" customFormat="1" x14ac:dyDescent="0.25"/>
    <row r="389" s="84" customFormat="1" x14ac:dyDescent="0.25"/>
    <row r="390" s="84" customFormat="1" x14ac:dyDescent="0.25"/>
    <row r="391" s="84" customFormat="1" x14ac:dyDescent="0.25"/>
    <row r="392" s="84" customFormat="1" x14ac:dyDescent="0.25"/>
    <row r="393" s="84" customFormat="1" x14ac:dyDescent="0.25"/>
    <row r="394" s="84" customFormat="1" x14ac:dyDescent="0.25"/>
    <row r="395" s="84" customFormat="1" x14ac:dyDescent="0.25"/>
    <row r="396" s="84" customFormat="1" x14ac:dyDescent="0.25"/>
    <row r="397" s="84" customFormat="1" x14ac:dyDescent="0.25"/>
    <row r="398" s="84" customFormat="1" x14ac:dyDescent="0.25"/>
    <row r="399" s="84" customFormat="1" x14ac:dyDescent="0.25"/>
    <row r="400" s="84" customFormat="1" x14ac:dyDescent="0.25"/>
    <row r="401" s="84" customFormat="1" x14ac:dyDescent="0.25"/>
    <row r="402" s="84" customFormat="1" x14ac:dyDescent="0.25"/>
    <row r="403" s="84" customFormat="1" x14ac:dyDescent="0.25"/>
    <row r="404" s="84" customFormat="1" x14ac:dyDescent="0.25"/>
    <row r="405" s="84" customFormat="1" x14ac:dyDescent="0.25"/>
    <row r="406" s="84" customFormat="1" x14ac:dyDescent="0.25"/>
    <row r="407" s="84" customFormat="1" x14ac:dyDescent="0.25"/>
    <row r="408" s="84" customFormat="1" x14ac:dyDescent="0.25"/>
    <row r="409" s="84" customFormat="1" x14ac:dyDescent="0.25"/>
    <row r="410" s="84" customFormat="1" x14ac:dyDescent="0.25"/>
    <row r="411" s="84" customFormat="1" x14ac:dyDescent="0.25"/>
    <row r="412" s="84" customFormat="1" x14ac:dyDescent="0.25"/>
    <row r="413" s="84" customFormat="1" x14ac:dyDescent="0.25"/>
    <row r="414" s="84" customFormat="1" x14ac:dyDescent="0.25"/>
    <row r="415" s="84" customFormat="1" x14ac:dyDescent="0.25"/>
    <row r="416" s="84" customFormat="1" x14ac:dyDescent="0.25"/>
    <row r="417" s="84" customFormat="1" x14ac:dyDescent="0.25"/>
    <row r="418" s="84" customFormat="1" x14ac:dyDescent="0.25"/>
    <row r="419" s="84" customFormat="1" x14ac:dyDescent="0.25"/>
    <row r="420" s="84" customFormat="1" x14ac:dyDescent="0.25"/>
    <row r="421" s="84" customFormat="1" x14ac:dyDescent="0.25"/>
    <row r="422" s="84" customFormat="1" x14ac:dyDescent="0.25"/>
    <row r="423" s="84" customFormat="1" x14ac:dyDescent="0.25"/>
    <row r="424" s="84" customFormat="1" x14ac:dyDescent="0.25"/>
    <row r="425" s="84" customFormat="1" x14ac:dyDescent="0.25"/>
    <row r="426" s="84" customFormat="1" x14ac:dyDescent="0.25"/>
    <row r="427" s="84" customFormat="1" x14ac:dyDescent="0.25"/>
    <row r="428" s="84" customFormat="1" x14ac:dyDescent="0.25"/>
    <row r="429" s="84" customFormat="1" x14ac:dyDescent="0.25"/>
    <row r="430" s="84" customFormat="1" x14ac:dyDescent="0.25"/>
    <row r="431" s="84" customFormat="1" x14ac:dyDescent="0.25"/>
    <row r="432" s="84" customFormat="1" x14ac:dyDescent="0.25"/>
    <row r="433" s="84" customFormat="1" x14ac:dyDescent="0.25"/>
    <row r="434" s="84" customFormat="1" x14ac:dyDescent="0.25"/>
    <row r="435" s="84" customFormat="1" x14ac:dyDescent="0.25"/>
    <row r="436" s="84" customFormat="1" x14ac:dyDescent="0.25"/>
    <row r="437" s="84" customFormat="1" x14ac:dyDescent="0.25"/>
    <row r="438" s="84" customFormat="1" x14ac:dyDescent="0.25"/>
    <row r="439" s="84" customFormat="1" x14ac:dyDescent="0.25"/>
    <row r="440" s="84" customFormat="1" x14ac:dyDescent="0.25"/>
    <row r="441" s="84" customFormat="1" x14ac:dyDescent="0.25"/>
    <row r="442" s="84" customFormat="1" x14ac:dyDescent="0.25"/>
    <row r="443" s="84" customFormat="1" x14ac:dyDescent="0.25"/>
    <row r="444" s="84" customFormat="1" x14ac:dyDescent="0.25"/>
    <row r="445" s="84" customFormat="1" x14ac:dyDescent="0.25"/>
    <row r="446" s="84" customFormat="1" x14ac:dyDescent="0.25"/>
    <row r="447" s="84" customFormat="1" x14ac:dyDescent="0.25"/>
    <row r="448" s="84" customFormat="1" x14ac:dyDescent="0.25"/>
    <row r="449" s="84" customFormat="1" x14ac:dyDescent="0.25"/>
    <row r="450" s="84" customFormat="1" x14ac:dyDescent="0.25"/>
    <row r="451" s="84" customFormat="1" x14ac:dyDescent="0.25"/>
    <row r="452" s="84" customFormat="1" x14ac:dyDescent="0.25"/>
    <row r="453" s="84" customFormat="1" x14ac:dyDescent="0.25"/>
    <row r="454" s="84" customFormat="1" x14ac:dyDescent="0.25"/>
    <row r="455" s="84" customFormat="1" x14ac:dyDescent="0.25"/>
    <row r="456" s="84" customFormat="1" x14ac:dyDescent="0.25"/>
    <row r="457" s="84" customFormat="1" x14ac:dyDescent="0.25"/>
    <row r="458" s="84" customFormat="1" x14ac:dyDescent="0.25"/>
    <row r="459" s="84" customFormat="1" x14ac:dyDescent="0.25"/>
    <row r="460" s="84" customFormat="1" x14ac:dyDescent="0.25"/>
    <row r="461" s="84" customFormat="1" x14ac:dyDescent="0.25"/>
    <row r="462" s="84" customFormat="1" x14ac:dyDescent="0.25"/>
    <row r="463" s="84" customFormat="1" x14ac:dyDescent="0.25"/>
    <row r="464" s="84" customFormat="1" x14ac:dyDescent="0.25"/>
    <row r="465" s="84" customFormat="1" x14ac:dyDescent="0.25"/>
    <row r="466" s="84" customFormat="1" x14ac:dyDescent="0.25"/>
    <row r="467" s="84" customFormat="1" x14ac:dyDescent="0.25"/>
    <row r="468" s="84" customFormat="1" x14ac:dyDescent="0.25"/>
    <row r="469" s="84" customFormat="1" x14ac:dyDescent="0.25"/>
    <row r="470" s="84" customFormat="1" x14ac:dyDescent="0.25"/>
    <row r="471" s="84" customFormat="1" x14ac:dyDescent="0.25"/>
    <row r="472" s="84" customFormat="1" x14ac:dyDescent="0.25"/>
    <row r="473" s="84" customFormat="1" x14ac:dyDescent="0.25"/>
    <row r="474" s="84" customFormat="1" x14ac:dyDescent="0.25"/>
    <row r="475" s="84" customFormat="1" x14ac:dyDescent="0.25"/>
    <row r="476" s="84" customFormat="1" x14ac:dyDescent="0.25"/>
    <row r="477" s="84" customFormat="1" x14ac:dyDescent="0.25"/>
    <row r="478" s="84" customFormat="1" x14ac:dyDescent="0.25"/>
    <row r="479" s="84" customFormat="1" x14ac:dyDescent="0.25"/>
    <row r="480" s="84" customFormat="1" x14ac:dyDescent="0.25"/>
    <row r="481" s="84" customFormat="1" x14ac:dyDescent="0.25"/>
    <row r="482" s="84" customFormat="1" x14ac:dyDescent="0.25"/>
    <row r="483" s="84" customFormat="1" x14ac:dyDescent="0.25"/>
    <row r="484" s="84" customFormat="1" x14ac:dyDescent="0.25"/>
    <row r="485" s="84" customFormat="1" x14ac:dyDescent="0.25"/>
    <row r="486" s="84" customFormat="1" x14ac:dyDescent="0.25"/>
    <row r="487" s="84" customFormat="1" x14ac:dyDescent="0.25"/>
    <row r="488" s="84" customFormat="1" x14ac:dyDescent="0.25"/>
    <row r="489" s="84" customFormat="1" x14ac:dyDescent="0.25"/>
    <row r="490" s="84" customFormat="1" x14ac:dyDescent="0.25"/>
    <row r="491" s="84" customFormat="1" x14ac:dyDescent="0.25"/>
    <row r="492" s="84" customFormat="1" x14ac:dyDescent="0.25"/>
    <row r="493" s="84" customFormat="1" x14ac:dyDescent="0.25"/>
    <row r="494" s="84" customFormat="1" x14ac:dyDescent="0.25"/>
    <row r="495" s="84" customFormat="1" x14ac:dyDescent="0.25"/>
    <row r="496" s="84" customFormat="1" x14ac:dyDescent="0.25"/>
    <row r="497" s="84" customFormat="1" x14ac:dyDescent="0.25"/>
    <row r="498" s="84" customFormat="1" x14ac:dyDescent="0.25"/>
    <row r="499" s="84" customFormat="1" x14ac:dyDescent="0.25"/>
    <row r="500" s="84" customFormat="1" x14ac:dyDescent="0.25"/>
    <row r="501" s="84" customFormat="1" x14ac:dyDescent="0.25"/>
    <row r="502" s="84" customFormat="1" x14ac:dyDescent="0.25"/>
    <row r="503" s="84" customFormat="1" x14ac:dyDescent="0.25"/>
    <row r="504" s="84" customFormat="1" x14ac:dyDescent="0.25"/>
    <row r="505" s="84" customFormat="1" x14ac:dyDescent="0.25"/>
    <row r="506" s="84" customFormat="1" x14ac:dyDescent="0.25"/>
    <row r="507" s="84" customFormat="1" x14ac:dyDescent="0.25"/>
    <row r="508" s="84" customFormat="1" x14ac:dyDescent="0.25"/>
    <row r="509" s="84" customFormat="1" x14ac:dyDescent="0.25"/>
    <row r="510" s="84" customFormat="1" x14ac:dyDescent="0.25"/>
    <row r="511" s="84" customFormat="1" x14ac:dyDescent="0.25"/>
    <row r="512" s="84" customFormat="1" x14ac:dyDescent="0.25"/>
    <row r="513" s="84" customFormat="1" x14ac:dyDescent="0.25"/>
    <row r="514" s="84" customFormat="1" x14ac:dyDescent="0.25"/>
    <row r="515" s="84" customFormat="1" x14ac:dyDescent="0.25"/>
    <row r="516" s="84" customFormat="1" x14ac:dyDescent="0.25"/>
    <row r="517" s="84" customFormat="1" x14ac:dyDescent="0.25"/>
    <row r="518" s="84" customFormat="1" x14ac:dyDescent="0.25"/>
    <row r="519" s="84" customFormat="1" x14ac:dyDescent="0.25"/>
    <row r="520" s="84" customFormat="1" x14ac:dyDescent="0.25"/>
    <row r="521" s="84" customFormat="1" x14ac:dyDescent="0.25"/>
    <row r="522" s="84" customFormat="1" x14ac:dyDescent="0.25"/>
    <row r="523" s="84" customFormat="1" x14ac:dyDescent="0.25"/>
    <row r="524" s="84" customFormat="1" x14ac:dyDescent="0.25"/>
    <row r="525" s="84" customFormat="1" x14ac:dyDescent="0.25"/>
    <row r="526" s="84" customFormat="1" x14ac:dyDescent="0.25"/>
    <row r="527" s="84" customFormat="1" x14ac:dyDescent="0.25"/>
    <row r="528" s="84" customFormat="1" x14ac:dyDescent="0.25"/>
    <row r="529" s="84" customFormat="1" x14ac:dyDescent="0.25"/>
    <row r="530" s="84" customFormat="1" x14ac:dyDescent="0.25"/>
    <row r="531" s="84" customFormat="1" x14ac:dyDescent="0.25"/>
    <row r="532" s="84" customFormat="1" x14ac:dyDescent="0.25"/>
    <row r="533" s="84" customFormat="1" x14ac:dyDescent="0.25"/>
    <row r="534" s="84" customFormat="1" x14ac:dyDescent="0.25"/>
    <row r="535" s="84" customFormat="1" x14ac:dyDescent="0.25"/>
    <row r="536" s="84" customFormat="1" x14ac:dyDescent="0.25"/>
    <row r="537" s="84" customFormat="1" x14ac:dyDescent="0.25"/>
    <row r="538" s="84" customFormat="1" x14ac:dyDescent="0.25"/>
    <row r="539" s="84" customFormat="1" x14ac:dyDescent="0.25"/>
    <row r="540" s="84" customFormat="1" x14ac:dyDescent="0.25"/>
    <row r="541" s="84" customFormat="1" x14ac:dyDescent="0.25"/>
    <row r="542" s="84" customFormat="1" x14ac:dyDescent="0.25"/>
    <row r="543" s="84" customFormat="1" x14ac:dyDescent="0.25"/>
    <row r="544" s="84" customFormat="1" x14ac:dyDescent="0.25"/>
    <row r="545" s="84" customFormat="1" x14ac:dyDescent="0.25"/>
    <row r="546" s="84" customFormat="1" x14ac:dyDescent="0.25"/>
    <row r="547" s="84" customFormat="1" x14ac:dyDescent="0.25"/>
    <row r="548" s="84" customFormat="1" x14ac:dyDescent="0.25"/>
    <row r="549" s="84" customFormat="1" x14ac:dyDescent="0.25"/>
    <row r="550" s="84" customFormat="1" x14ac:dyDescent="0.25"/>
    <row r="551" s="84" customFormat="1" x14ac:dyDescent="0.25"/>
    <row r="552" s="84" customFormat="1" x14ac:dyDescent="0.25"/>
    <row r="553" s="84" customFormat="1" x14ac:dyDescent="0.25"/>
    <row r="554" s="84" customFormat="1" x14ac:dyDescent="0.25"/>
    <row r="555" s="84" customFormat="1" x14ac:dyDescent="0.25"/>
    <row r="556" s="84" customFormat="1" x14ac:dyDescent="0.25"/>
    <row r="557" s="84" customFormat="1" x14ac:dyDescent="0.25"/>
    <row r="558" s="84" customFormat="1" x14ac:dyDescent="0.25"/>
    <row r="559" s="84" customFormat="1" x14ac:dyDescent="0.25"/>
    <row r="560" s="84" customFormat="1" x14ac:dyDescent="0.25"/>
    <row r="561" s="84" customFormat="1" x14ac:dyDescent="0.25"/>
    <row r="562" s="84" customFormat="1" x14ac:dyDescent="0.25"/>
    <row r="563" s="84" customFormat="1" x14ac:dyDescent="0.25"/>
    <row r="564" s="84" customFormat="1" x14ac:dyDescent="0.25"/>
    <row r="565" s="84" customFormat="1" x14ac:dyDescent="0.25"/>
    <row r="566" s="84" customFormat="1" x14ac:dyDescent="0.25"/>
    <row r="567" s="84" customFormat="1" x14ac:dyDescent="0.25"/>
    <row r="568" s="84" customFormat="1" x14ac:dyDescent="0.25"/>
    <row r="569" s="84" customFormat="1" x14ac:dyDescent="0.25"/>
    <row r="570" s="84" customFormat="1" x14ac:dyDescent="0.25"/>
    <row r="571" s="84" customFormat="1" x14ac:dyDescent="0.25"/>
    <row r="572" s="84" customFormat="1" x14ac:dyDescent="0.25"/>
    <row r="573" s="84" customFormat="1" x14ac:dyDescent="0.25"/>
    <row r="574" s="84" customFormat="1" x14ac:dyDescent="0.25"/>
    <row r="575" s="84" customFormat="1" x14ac:dyDescent="0.25"/>
    <row r="576" s="84" customFormat="1" x14ac:dyDescent="0.25"/>
    <row r="577" spans="20:22" s="84" customFormat="1" x14ac:dyDescent="0.25"/>
    <row r="578" spans="20:22" s="84" customFormat="1" x14ac:dyDescent="0.25"/>
    <row r="579" spans="20:22" s="84" customFormat="1" x14ac:dyDescent="0.25"/>
    <row r="580" spans="20:22" s="84" customFormat="1" x14ac:dyDescent="0.25"/>
    <row r="581" spans="20:22" s="84" customFormat="1" x14ac:dyDescent="0.25"/>
    <row r="582" spans="20:22" s="84" customFormat="1" x14ac:dyDescent="0.25"/>
    <row r="583" spans="20:22" s="84" customFormat="1" x14ac:dyDescent="0.25"/>
    <row r="584" spans="20:22" s="84" customFormat="1" x14ac:dyDescent="0.25"/>
    <row r="585" spans="20:22" s="84" customFormat="1" x14ac:dyDescent="0.25"/>
    <row r="586" spans="20:22" x14ac:dyDescent="0.25">
      <c r="T586" s="84"/>
      <c r="U586" s="84"/>
      <c r="V586" s="84"/>
    </row>
    <row r="587" spans="20:22" x14ac:dyDescent="0.25">
      <c r="T587" s="84"/>
      <c r="U587" s="84"/>
      <c r="V587" s="84"/>
    </row>
    <row r="588" spans="20:22" x14ac:dyDescent="0.25">
      <c r="T588" s="84"/>
      <c r="U588" s="84"/>
      <c r="V588" s="84"/>
    </row>
    <row r="589" spans="20:22" x14ac:dyDescent="0.25">
      <c r="T589" s="84"/>
      <c r="U589" s="84"/>
      <c r="V589" s="84"/>
    </row>
  </sheetData>
  <mergeCells count="331">
    <mergeCell ref="B16:H16"/>
    <mergeCell ref="J16:P16"/>
    <mergeCell ref="B17:H17"/>
    <mergeCell ref="J17:P17"/>
    <mergeCell ref="B18:H18"/>
    <mergeCell ref="J18:P18"/>
    <mergeCell ref="B3:H3"/>
    <mergeCell ref="J3:P3"/>
    <mergeCell ref="B4:H4"/>
    <mergeCell ref="J4:P4"/>
    <mergeCell ref="B15:H15"/>
    <mergeCell ref="J15:P15"/>
    <mergeCell ref="B22:E22"/>
    <mergeCell ref="F22:H22"/>
    <mergeCell ref="J22:M22"/>
    <mergeCell ref="N22:P22"/>
    <mergeCell ref="B23:E23"/>
    <mergeCell ref="F23:H23"/>
    <mergeCell ref="J23:M23"/>
    <mergeCell ref="N23:P23"/>
    <mergeCell ref="B19:H19"/>
    <mergeCell ref="J19:P19"/>
    <mergeCell ref="B20:H20"/>
    <mergeCell ref="J20:P20"/>
    <mergeCell ref="B21:E21"/>
    <mergeCell ref="F21:H21"/>
    <mergeCell ref="J21:M21"/>
    <mergeCell ref="N21:P21"/>
    <mergeCell ref="B26:E26"/>
    <mergeCell ref="G26:H26"/>
    <mergeCell ref="J26:M26"/>
    <mergeCell ref="O26:P26"/>
    <mergeCell ref="B27:E27"/>
    <mergeCell ref="F27:H27"/>
    <mergeCell ref="J27:M27"/>
    <mergeCell ref="N27:P27"/>
    <mergeCell ref="B24:E24"/>
    <mergeCell ref="F24:H24"/>
    <mergeCell ref="J24:M24"/>
    <mergeCell ref="N24:P24"/>
    <mergeCell ref="B25:E25"/>
    <mergeCell ref="G25:H25"/>
    <mergeCell ref="J25:M25"/>
    <mergeCell ref="O25:P25"/>
    <mergeCell ref="B30:E30"/>
    <mergeCell ref="F30:H30"/>
    <mergeCell ref="J30:M30"/>
    <mergeCell ref="N30:P30"/>
    <mergeCell ref="B31:E31"/>
    <mergeCell ref="F31:H31"/>
    <mergeCell ref="J31:M31"/>
    <mergeCell ref="N31:P31"/>
    <mergeCell ref="B28:E28"/>
    <mergeCell ref="F28:H28"/>
    <mergeCell ref="J28:M28"/>
    <mergeCell ref="N28:P28"/>
    <mergeCell ref="B29:E29"/>
    <mergeCell ref="F29:H29"/>
    <mergeCell ref="J29:M29"/>
    <mergeCell ref="N29:P29"/>
    <mergeCell ref="B35:C35"/>
    <mergeCell ref="L35:M35"/>
    <mergeCell ref="B37:H37"/>
    <mergeCell ref="J37:P37"/>
    <mergeCell ref="B38:H38"/>
    <mergeCell ref="J38:P38"/>
    <mergeCell ref="B32:E32"/>
    <mergeCell ref="F32:H32"/>
    <mergeCell ref="J32:M32"/>
    <mergeCell ref="N32:P32"/>
    <mergeCell ref="B34:C34"/>
    <mergeCell ref="L34:M34"/>
    <mergeCell ref="B52:H52"/>
    <mergeCell ref="J52:P52"/>
    <mergeCell ref="B53:H53"/>
    <mergeCell ref="J53:P53"/>
    <mergeCell ref="B54:H54"/>
    <mergeCell ref="J54:P54"/>
    <mergeCell ref="B49:H49"/>
    <mergeCell ref="J49:P49"/>
    <mergeCell ref="B50:H50"/>
    <mergeCell ref="J50:P50"/>
    <mergeCell ref="B51:H51"/>
    <mergeCell ref="J51:P51"/>
    <mergeCell ref="B57:E57"/>
    <mergeCell ref="F57:H57"/>
    <mergeCell ref="J57:M57"/>
    <mergeCell ref="N57:P57"/>
    <mergeCell ref="B58:E58"/>
    <mergeCell ref="F58:H58"/>
    <mergeCell ref="J58:M58"/>
    <mergeCell ref="N58:P58"/>
    <mergeCell ref="B55:E55"/>
    <mergeCell ref="F55:H55"/>
    <mergeCell ref="J55:M55"/>
    <mergeCell ref="N55:P55"/>
    <mergeCell ref="B56:E56"/>
    <mergeCell ref="F56:H56"/>
    <mergeCell ref="J56:M56"/>
    <mergeCell ref="N56:P56"/>
    <mergeCell ref="B61:E61"/>
    <mergeCell ref="F61:H61"/>
    <mergeCell ref="J61:M61"/>
    <mergeCell ref="N61:P61"/>
    <mergeCell ref="B62:E62"/>
    <mergeCell ref="F62:H62"/>
    <mergeCell ref="J62:M62"/>
    <mergeCell ref="N62:P62"/>
    <mergeCell ref="B59:E59"/>
    <mergeCell ref="G59:H59"/>
    <mergeCell ref="J59:M59"/>
    <mergeCell ref="O59:P59"/>
    <mergeCell ref="B60:E60"/>
    <mergeCell ref="G60:H60"/>
    <mergeCell ref="J60:M60"/>
    <mergeCell ref="O60:P60"/>
    <mergeCell ref="B65:E65"/>
    <mergeCell ref="F65:H65"/>
    <mergeCell ref="J65:M65"/>
    <mergeCell ref="N65:P65"/>
    <mergeCell ref="B66:E66"/>
    <mergeCell ref="F66:H66"/>
    <mergeCell ref="J66:M66"/>
    <mergeCell ref="N66:P66"/>
    <mergeCell ref="B63:E63"/>
    <mergeCell ref="F63:H63"/>
    <mergeCell ref="J63:M63"/>
    <mergeCell ref="N63:P63"/>
    <mergeCell ref="B64:E64"/>
    <mergeCell ref="F64:H64"/>
    <mergeCell ref="J64:M64"/>
    <mergeCell ref="N64:P64"/>
    <mergeCell ref="B72:H72"/>
    <mergeCell ref="K72:Q72"/>
    <mergeCell ref="K83:Q83"/>
    <mergeCell ref="B84:H84"/>
    <mergeCell ref="K84:Q84"/>
    <mergeCell ref="B85:H85"/>
    <mergeCell ref="K85:Q85"/>
    <mergeCell ref="B68:C68"/>
    <mergeCell ref="L68:M68"/>
    <mergeCell ref="B69:C69"/>
    <mergeCell ref="L69:M69"/>
    <mergeCell ref="B71:H71"/>
    <mergeCell ref="K71:Q71"/>
    <mergeCell ref="B89:E89"/>
    <mergeCell ref="F89:H89"/>
    <mergeCell ref="K89:N89"/>
    <mergeCell ref="O89:Q89"/>
    <mergeCell ref="B90:E90"/>
    <mergeCell ref="F90:H90"/>
    <mergeCell ref="K90:N90"/>
    <mergeCell ref="O90:Q90"/>
    <mergeCell ref="B86:H86"/>
    <mergeCell ref="K86:Q86"/>
    <mergeCell ref="B87:H87"/>
    <mergeCell ref="K87:Q87"/>
    <mergeCell ref="B88:H88"/>
    <mergeCell ref="K88:Q88"/>
    <mergeCell ref="B93:E93"/>
    <mergeCell ref="G93:H93"/>
    <mergeCell ref="K93:N93"/>
    <mergeCell ref="P93:Q93"/>
    <mergeCell ref="B94:E94"/>
    <mergeCell ref="G94:H94"/>
    <mergeCell ref="K94:N94"/>
    <mergeCell ref="P94:Q94"/>
    <mergeCell ref="B91:E91"/>
    <mergeCell ref="F91:H91"/>
    <mergeCell ref="K91:N91"/>
    <mergeCell ref="O91:Q91"/>
    <mergeCell ref="B92:E92"/>
    <mergeCell ref="F92:H92"/>
    <mergeCell ref="K92:N92"/>
    <mergeCell ref="O92:Q92"/>
    <mergeCell ref="B97:E97"/>
    <mergeCell ref="F97:H97"/>
    <mergeCell ref="K97:N97"/>
    <mergeCell ref="O97:Q97"/>
    <mergeCell ref="B98:E98"/>
    <mergeCell ref="F98:H98"/>
    <mergeCell ref="K98:N98"/>
    <mergeCell ref="O98:Q98"/>
    <mergeCell ref="B95:E95"/>
    <mergeCell ref="F95:H95"/>
    <mergeCell ref="K95:N95"/>
    <mergeCell ref="O95:Q95"/>
    <mergeCell ref="B96:E96"/>
    <mergeCell ref="F96:H96"/>
    <mergeCell ref="K96:N96"/>
    <mergeCell ref="O96:Q96"/>
    <mergeCell ref="B102:C102"/>
    <mergeCell ref="L102:M102"/>
    <mergeCell ref="B103:C103"/>
    <mergeCell ref="L103:M103"/>
    <mergeCell ref="B105:H105"/>
    <mergeCell ref="K105:Q105"/>
    <mergeCell ref="B99:E99"/>
    <mergeCell ref="F99:H99"/>
    <mergeCell ref="K99:N99"/>
    <mergeCell ref="O99:Q99"/>
    <mergeCell ref="B100:E100"/>
    <mergeCell ref="F100:H100"/>
    <mergeCell ref="K100:N100"/>
    <mergeCell ref="O100:Q100"/>
    <mergeCell ref="B119:H119"/>
    <mergeCell ref="K119:Q119"/>
    <mergeCell ref="B120:H120"/>
    <mergeCell ref="K120:Q120"/>
    <mergeCell ref="B121:H121"/>
    <mergeCell ref="K121:Q121"/>
    <mergeCell ref="B106:H106"/>
    <mergeCell ref="K106:Q106"/>
    <mergeCell ref="B117:H117"/>
    <mergeCell ref="K117:Q117"/>
    <mergeCell ref="B118:H118"/>
    <mergeCell ref="K118:Q118"/>
    <mergeCell ref="B124:E124"/>
    <mergeCell ref="F124:H124"/>
    <mergeCell ref="K124:N124"/>
    <mergeCell ref="O124:Q124"/>
    <mergeCell ref="B125:E125"/>
    <mergeCell ref="F125:H125"/>
    <mergeCell ref="K125:N125"/>
    <mergeCell ref="O125:Q125"/>
    <mergeCell ref="B122:H122"/>
    <mergeCell ref="K122:Q122"/>
    <mergeCell ref="B123:E123"/>
    <mergeCell ref="F123:H123"/>
    <mergeCell ref="K123:N123"/>
    <mergeCell ref="O123:Q123"/>
    <mergeCell ref="B128:E128"/>
    <mergeCell ref="G128:H128"/>
    <mergeCell ref="K128:N128"/>
    <mergeCell ref="P128:Q128"/>
    <mergeCell ref="B129:E129"/>
    <mergeCell ref="F129:H129"/>
    <mergeCell ref="K129:N129"/>
    <mergeCell ref="O129:Q129"/>
    <mergeCell ref="B126:E126"/>
    <mergeCell ref="F126:H126"/>
    <mergeCell ref="K126:N126"/>
    <mergeCell ref="O126:Q126"/>
    <mergeCell ref="B127:E127"/>
    <mergeCell ref="G127:H127"/>
    <mergeCell ref="K127:N127"/>
    <mergeCell ref="P127:Q127"/>
    <mergeCell ref="B132:E132"/>
    <mergeCell ref="F132:H132"/>
    <mergeCell ref="K132:N132"/>
    <mergeCell ref="O132:Q132"/>
    <mergeCell ref="B133:E133"/>
    <mergeCell ref="F133:H133"/>
    <mergeCell ref="K133:N133"/>
    <mergeCell ref="O133:Q133"/>
    <mergeCell ref="B130:E130"/>
    <mergeCell ref="F130:H130"/>
    <mergeCell ref="K130:N130"/>
    <mergeCell ref="O130:Q130"/>
    <mergeCell ref="B131:E131"/>
    <mergeCell ref="F131:H131"/>
    <mergeCell ref="K131:N131"/>
    <mergeCell ref="O131:Q131"/>
    <mergeCell ref="B138:H138"/>
    <mergeCell ref="K138:Q138"/>
    <mergeCell ref="B149:H149"/>
    <mergeCell ref="K149:Q149"/>
    <mergeCell ref="B150:H150"/>
    <mergeCell ref="K150:Q150"/>
    <mergeCell ref="B134:E134"/>
    <mergeCell ref="F134:H134"/>
    <mergeCell ref="K134:N134"/>
    <mergeCell ref="O134:Q134"/>
    <mergeCell ref="B137:H137"/>
    <mergeCell ref="K137:Q137"/>
    <mergeCell ref="B154:H154"/>
    <mergeCell ref="K154:Q154"/>
    <mergeCell ref="B155:E155"/>
    <mergeCell ref="F155:H155"/>
    <mergeCell ref="K155:N155"/>
    <mergeCell ref="O155:Q155"/>
    <mergeCell ref="B151:H151"/>
    <mergeCell ref="K151:Q151"/>
    <mergeCell ref="B152:H152"/>
    <mergeCell ref="K152:Q152"/>
    <mergeCell ref="B153:H153"/>
    <mergeCell ref="K153:Q153"/>
    <mergeCell ref="B158:E158"/>
    <mergeCell ref="F158:H158"/>
    <mergeCell ref="K158:N158"/>
    <mergeCell ref="O158:Q158"/>
    <mergeCell ref="B159:E159"/>
    <mergeCell ref="G159:H159"/>
    <mergeCell ref="K159:N159"/>
    <mergeCell ref="P159:Q159"/>
    <mergeCell ref="B156:E156"/>
    <mergeCell ref="F156:H156"/>
    <mergeCell ref="K156:N156"/>
    <mergeCell ref="O156:Q156"/>
    <mergeCell ref="B157:E157"/>
    <mergeCell ref="F157:H157"/>
    <mergeCell ref="K157:N157"/>
    <mergeCell ref="O157:Q157"/>
    <mergeCell ref="B162:E162"/>
    <mergeCell ref="F162:H162"/>
    <mergeCell ref="K162:N162"/>
    <mergeCell ref="O162:Q162"/>
    <mergeCell ref="B163:E163"/>
    <mergeCell ref="F163:H163"/>
    <mergeCell ref="K163:N163"/>
    <mergeCell ref="O163:Q163"/>
    <mergeCell ref="B160:E160"/>
    <mergeCell ref="G160:H160"/>
    <mergeCell ref="K160:N160"/>
    <mergeCell ref="P160:Q160"/>
    <mergeCell ref="B161:E161"/>
    <mergeCell ref="F161:H161"/>
    <mergeCell ref="K161:N161"/>
    <mergeCell ref="O161:Q161"/>
    <mergeCell ref="B166:E166"/>
    <mergeCell ref="F166:H166"/>
    <mergeCell ref="K166:N166"/>
    <mergeCell ref="O166:Q166"/>
    <mergeCell ref="B164:E164"/>
    <mergeCell ref="F164:H164"/>
    <mergeCell ref="K164:N164"/>
    <mergeCell ref="O164:Q164"/>
    <mergeCell ref="B165:E165"/>
    <mergeCell ref="F165:H165"/>
    <mergeCell ref="K165:N165"/>
    <mergeCell ref="O165:Q165"/>
  </mergeCells>
  <pageMargins left="0.9055118110236221" right="0.31496062992125984" top="1.1417322834645669" bottom="1.3779527559055118" header="0.31496062992125984" footer="0.31496062992125984"/>
  <pageSetup paperSize="9" scale="83" fitToHeight="0" orientation="landscape" r:id="rId1"/>
  <rowBreaks count="2" manualBreakCount="2">
    <brk id="35" max="16" man="1"/>
    <brk id="69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589"/>
  <sheetViews>
    <sheetView zoomScale="93" zoomScaleNormal="93" zoomScaleSheetLayoutView="90" workbookViewId="0">
      <selection sqref="A1:I36"/>
    </sheetView>
  </sheetViews>
  <sheetFormatPr defaultRowHeight="15" x14ac:dyDescent="0.25"/>
  <cols>
    <col min="6" max="6" width="7.42578125" customWidth="1"/>
    <col min="7" max="7" width="7.7109375" customWidth="1"/>
    <col min="8" max="8" width="8.42578125" customWidth="1"/>
    <col min="12" max="12" width="8.85546875" customWidth="1"/>
    <col min="17" max="17" width="8.5703125" customWidth="1"/>
    <col min="18" max="18" width="10" customWidth="1"/>
    <col min="20" max="20" width="16.5703125" customWidth="1"/>
    <col min="21" max="21" width="14.28515625" customWidth="1"/>
    <col min="22" max="22" width="20.85546875" customWidth="1"/>
    <col min="57" max="57" width="10.42578125" customWidth="1"/>
    <col min="58" max="58" width="12.28515625" customWidth="1"/>
  </cols>
  <sheetData>
    <row r="1" spans="1:24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6"/>
    </row>
    <row r="2" spans="1:24" ht="17.2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9"/>
    </row>
    <row r="3" spans="1:24" x14ac:dyDescent="0.25">
      <c r="A3" s="67"/>
      <c r="B3" s="114" t="s">
        <v>37</v>
      </c>
      <c r="C3" s="114"/>
      <c r="D3" s="114"/>
      <c r="E3" s="114"/>
      <c r="F3" s="114"/>
      <c r="G3" s="114"/>
      <c r="H3" s="114"/>
      <c r="I3" s="68"/>
      <c r="J3" s="114" t="s">
        <v>38</v>
      </c>
      <c r="K3" s="114"/>
      <c r="L3" s="114"/>
      <c r="M3" s="114"/>
      <c r="N3" s="114"/>
      <c r="O3" s="114"/>
      <c r="P3" s="114"/>
      <c r="Q3" s="68"/>
      <c r="R3" s="68"/>
      <c r="S3" s="68"/>
      <c r="T3" s="68"/>
      <c r="U3" s="68"/>
      <c r="V3" s="68"/>
      <c r="W3" s="68"/>
      <c r="X3" s="69"/>
    </row>
    <row r="4" spans="1:24" x14ac:dyDescent="0.25">
      <c r="B4" s="114" t="s">
        <v>99</v>
      </c>
      <c r="C4" s="114"/>
      <c r="D4" s="114"/>
      <c r="E4" s="114"/>
      <c r="F4" s="114"/>
      <c r="G4" s="114"/>
      <c r="H4" s="114"/>
      <c r="I4" s="68"/>
      <c r="J4" s="114" t="s">
        <v>36</v>
      </c>
      <c r="K4" s="114"/>
      <c r="L4" s="114"/>
      <c r="M4" s="114"/>
      <c r="N4" s="114"/>
      <c r="O4" s="114"/>
      <c r="P4" s="114"/>
      <c r="Q4" s="68"/>
      <c r="R4" s="68"/>
      <c r="S4" s="68"/>
      <c r="T4" s="68"/>
      <c r="U4" s="68"/>
      <c r="V4" s="68"/>
      <c r="W4" s="68"/>
      <c r="X4" s="69"/>
    </row>
    <row r="5" spans="1:24" x14ac:dyDescent="0.25">
      <c r="A5" s="67"/>
      <c r="B5" s="2" t="s">
        <v>21</v>
      </c>
      <c r="C5" s="13" t="s">
        <v>0</v>
      </c>
      <c r="D5" s="13" t="s">
        <v>1</v>
      </c>
      <c r="E5" s="13" t="s">
        <v>2</v>
      </c>
      <c r="F5" s="13" t="s">
        <v>4</v>
      </c>
      <c r="G5" s="13" t="s">
        <v>3</v>
      </c>
      <c r="H5" s="13" t="s">
        <v>5</v>
      </c>
      <c r="I5" s="68"/>
      <c r="J5" s="2" t="s">
        <v>21</v>
      </c>
      <c r="K5" s="13" t="s">
        <v>0</v>
      </c>
      <c r="L5" s="13" t="s">
        <v>1</v>
      </c>
      <c r="M5" s="13" t="s">
        <v>2</v>
      </c>
      <c r="N5" s="13" t="s">
        <v>4</v>
      </c>
      <c r="O5" s="13" t="s">
        <v>3</v>
      </c>
      <c r="P5" s="13" t="s">
        <v>5</v>
      </c>
      <c r="Q5" s="68"/>
      <c r="R5" s="68"/>
      <c r="S5" s="68"/>
      <c r="T5" s="95" t="s">
        <v>35</v>
      </c>
      <c r="U5" s="95">
        <v>500000</v>
      </c>
      <c r="V5" s="68"/>
      <c r="W5" s="68"/>
      <c r="X5" s="69"/>
    </row>
    <row r="6" spans="1:24" x14ac:dyDescent="0.25">
      <c r="A6" s="67"/>
      <c r="B6" s="2" t="s">
        <v>14</v>
      </c>
      <c r="C6" s="35">
        <v>17.98</v>
      </c>
      <c r="D6" s="36">
        <v>16.309999999999999</v>
      </c>
      <c r="E6" s="36">
        <v>12.18</v>
      </c>
      <c r="F6" s="35">
        <v>17.920000000000002</v>
      </c>
      <c r="G6" s="36">
        <v>16.89</v>
      </c>
      <c r="H6" s="36">
        <v>12.34</v>
      </c>
      <c r="I6" s="68"/>
      <c r="J6" s="2" t="s">
        <v>14</v>
      </c>
      <c r="K6" s="5">
        <v>18.03</v>
      </c>
      <c r="L6" s="13">
        <v>16.62</v>
      </c>
      <c r="M6" s="13">
        <v>12.23</v>
      </c>
      <c r="N6" s="5">
        <v>18.170000000000002</v>
      </c>
      <c r="O6" s="13">
        <v>15.86</v>
      </c>
      <c r="P6" s="13">
        <v>12.13</v>
      </c>
      <c r="Q6" s="68"/>
      <c r="R6" s="68"/>
      <c r="S6" s="68"/>
      <c r="T6" s="68"/>
      <c r="U6" s="68"/>
      <c r="V6" s="68"/>
      <c r="W6" s="68"/>
      <c r="X6" s="69"/>
    </row>
    <row r="7" spans="1:24" x14ac:dyDescent="0.25">
      <c r="A7" s="67"/>
      <c r="B7" s="2" t="s">
        <v>15</v>
      </c>
      <c r="C7" s="36">
        <v>18.23</v>
      </c>
      <c r="D7" s="36">
        <v>16.190000000000001</v>
      </c>
      <c r="E7" s="36">
        <v>12.22</v>
      </c>
      <c r="F7" s="35">
        <v>18.07</v>
      </c>
      <c r="G7" s="36">
        <v>16.809999999999999</v>
      </c>
      <c r="H7" s="36">
        <v>12.48</v>
      </c>
      <c r="I7" s="68"/>
      <c r="J7" s="2" t="s">
        <v>15</v>
      </c>
      <c r="K7" s="13">
        <v>18.29</v>
      </c>
      <c r="L7" s="13">
        <v>16.32</v>
      </c>
      <c r="M7" s="13">
        <v>12.52</v>
      </c>
      <c r="N7" s="5">
        <v>18.23</v>
      </c>
      <c r="O7" s="13">
        <v>15.98</v>
      </c>
      <c r="P7" s="13">
        <v>11.93</v>
      </c>
      <c r="Q7" s="68"/>
      <c r="R7" s="68"/>
      <c r="S7" s="64"/>
      <c r="T7" s="65"/>
      <c r="U7" s="65"/>
      <c r="V7" s="65"/>
      <c r="W7" s="66"/>
      <c r="X7" s="69"/>
    </row>
    <row r="8" spans="1:24" x14ac:dyDescent="0.25">
      <c r="A8" s="67"/>
      <c r="B8" s="2" t="s">
        <v>16</v>
      </c>
      <c r="C8" s="35">
        <v>18.21</v>
      </c>
      <c r="D8" s="36">
        <v>15.91</v>
      </c>
      <c r="E8" s="36">
        <v>12.26</v>
      </c>
      <c r="F8" s="35">
        <v>17.96</v>
      </c>
      <c r="G8" s="36">
        <v>15.97</v>
      </c>
      <c r="H8" s="35">
        <v>12.51</v>
      </c>
      <c r="I8" s="68"/>
      <c r="J8" s="2" t="s">
        <v>16</v>
      </c>
      <c r="K8" s="5">
        <v>17.13</v>
      </c>
      <c r="L8" s="13">
        <v>15.87</v>
      </c>
      <c r="M8" s="13">
        <v>12.46</v>
      </c>
      <c r="N8" s="13">
        <v>17.54</v>
      </c>
      <c r="O8" s="13">
        <v>16.18</v>
      </c>
      <c r="P8" s="5">
        <v>12.76</v>
      </c>
      <c r="Q8" s="68"/>
      <c r="R8" s="68"/>
      <c r="S8" s="67"/>
      <c r="T8" s="68"/>
      <c r="U8" s="68"/>
      <c r="V8" s="68"/>
      <c r="W8" s="69"/>
      <c r="X8" s="69"/>
    </row>
    <row r="9" spans="1:24" x14ac:dyDescent="0.25">
      <c r="A9" s="67"/>
      <c r="B9" s="2" t="s">
        <v>17</v>
      </c>
      <c r="C9" s="35">
        <v>17.989999999999998</v>
      </c>
      <c r="D9" s="36">
        <v>16.29</v>
      </c>
      <c r="E9" s="36">
        <v>12.31</v>
      </c>
      <c r="F9" s="35">
        <v>18.14</v>
      </c>
      <c r="G9" s="35">
        <v>15.85</v>
      </c>
      <c r="H9" s="35">
        <v>12.44</v>
      </c>
      <c r="I9" s="68"/>
      <c r="J9" s="2" t="s">
        <v>17</v>
      </c>
      <c r="K9" s="5">
        <v>17.760000000000002</v>
      </c>
      <c r="L9" s="13">
        <v>16.34</v>
      </c>
      <c r="M9" s="13">
        <v>12.41</v>
      </c>
      <c r="N9" s="13">
        <v>18.940000000000001</v>
      </c>
      <c r="O9" s="5">
        <v>16.45</v>
      </c>
      <c r="P9" s="5">
        <v>12.23</v>
      </c>
      <c r="Q9" s="68"/>
      <c r="R9" s="68"/>
      <c r="S9" s="67"/>
      <c r="T9" s="20" t="s">
        <v>74</v>
      </c>
      <c r="U9" s="20" t="s">
        <v>93</v>
      </c>
      <c r="V9" s="20" t="s">
        <v>96</v>
      </c>
      <c r="W9" s="69"/>
      <c r="X9" s="69"/>
    </row>
    <row r="10" spans="1:24" x14ac:dyDescent="0.25">
      <c r="A10" s="67"/>
      <c r="B10" s="2" t="s">
        <v>18</v>
      </c>
      <c r="C10" s="35">
        <v>18.190000000000001</v>
      </c>
      <c r="D10" s="36">
        <v>16.27</v>
      </c>
      <c r="E10" s="36">
        <v>12.29</v>
      </c>
      <c r="F10" s="35">
        <v>18.239999999999998</v>
      </c>
      <c r="G10" s="36">
        <v>16.48</v>
      </c>
      <c r="H10" s="35">
        <v>12.38</v>
      </c>
      <c r="I10" s="68"/>
      <c r="J10" s="2" t="s">
        <v>18</v>
      </c>
      <c r="K10" s="5">
        <v>18.260000000000002</v>
      </c>
      <c r="L10" s="13">
        <v>15.92</v>
      </c>
      <c r="M10" s="13">
        <v>12.78</v>
      </c>
      <c r="N10" s="13">
        <v>17.809999999999999</v>
      </c>
      <c r="O10" s="13">
        <v>16.190000000000001</v>
      </c>
      <c r="P10" s="5">
        <v>12.68</v>
      </c>
      <c r="Q10" s="68"/>
      <c r="R10" s="68"/>
      <c r="S10" s="67"/>
      <c r="T10" s="10">
        <v>1</v>
      </c>
      <c r="U10" s="13">
        <v>100.97</v>
      </c>
      <c r="V10" s="75">
        <f>F32</f>
        <v>1025356.7340184733</v>
      </c>
      <c r="W10" s="69"/>
      <c r="X10" s="69"/>
    </row>
    <row r="11" spans="1:24" x14ac:dyDescent="0.25">
      <c r="A11" s="67"/>
      <c r="B11" s="2" t="s">
        <v>19</v>
      </c>
      <c r="C11" s="35">
        <v>18.21</v>
      </c>
      <c r="D11" s="36">
        <v>16.25</v>
      </c>
      <c r="E11" s="36">
        <v>12.18</v>
      </c>
      <c r="F11" s="35">
        <v>18.170000000000002</v>
      </c>
      <c r="G11" s="36">
        <v>16.36</v>
      </c>
      <c r="H11" s="35">
        <v>12.34</v>
      </c>
      <c r="I11" s="68"/>
      <c r="J11" s="2" t="s">
        <v>19</v>
      </c>
      <c r="K11" s="5">
        <v>18.309999999999999</v>
      </c>
      <c r="L11" s="13">
        <v>16.260000000000002</v>
      </c>
      <c r="M11" s="13">
        <v>12.36</v>
      </c>
      <c r="N11" s="13">
        <v>17.84</v>
      </c>
      <c r="O11" s="13">
        <v>16.920000000000002</v>
      </c>
      <c r="P11" s="5">
        <v>12.28</v>
      </c>
      <c r="Q11" s="68"/>
      <c r="R11" s="68"/>
      <c r="S11" s="67"/>
      <c r="T11" s="10">
        <v>2</v>
      </c>
      <c r="U11" s="13">
        <v>95.5</v>
      </c>
      <c r="V11" s="75">
        <f>N32</f>
        <v>1003426.4378175404</v>
      </c>
      <c r="W11" s="69"/>
      <c r="X11" s="69"/>
    </row>
    <row r="12" spans="1:24" x14ac:dyDescent="0.25">
      <c r="A12" s="67"/>
      <c r="B12" s="1" t="s">
        <v>20</v>
      </c>
      <c r="C12" s="3">
        <f t="shared" ref="C12:H12" si="0">AVERAGE(C6:C11)</f>
        <v>18.135000000000002</v>
      </c>
      <c r="D12" s="3">
        <f t="shared" si="0"/>
        <v>16.20333333333333</v>
      </c>
      <c r="E12" s="3">
        <f>AVERAGE(E6:E11)</f>
        <v>12.24</v>
      </c>
      <c r="F12" s="91">
        <f>AVERAGE(F6:F11)</f>
        <v>18.083333333333332</v>
      </c>
      <c r="G12" s="3">
        <f t="shared" si="0"/>
        <v>16.393333333333334</v>
      </c>
      <c r="H12" s="3">
        <f t="shared" si="0"/>
        <v>12.414999999999999</v>
      </c>
      <c r="I12" s="68"/>
      <c r="J12" s="1" t="s">
        <v>20</v>
      </c>
      <c r="K12" s="3">
        <f t="shared" ref="K12:O12" si="1">AVERAGE(K6:K11)</f>
        <v>17.963333333333335</v>
      </c>
      <c r="L12" s="3">
        <f t="shared" si="1"/>
        <v>16.221666666666668</v>
      </c>
      <c r="M12" s="3">
        <f t="shared" si="1"/>
        <v>12.46</v>
      </c>
      <c r="N12" s="3">
        <f t="shared" si="1"/>
        <v>18.088333333333335</v>
      </c>
      <c r="O12" s="3">
        <f t="shared" si="1"/>
        <v>16.263333333333332</v>
      </c>
      <c r="P12" s="3">
        <f>AVERAGE(P6:P11)</f>
        <v>12.334999999999999</v>
      </c>
      <c r="Q12" s="68"/>
      <c r="R12" s="68"/>
      <c r="S12" s="67"/>
      <c r="T12" s="10">
        <v>3</v>
      </c>
      <c r="U12" s="13">
        <v>100.72</v>
      </c>
      <c r="V12" s="75">
        <f>F66</f>
        <v>1005262.0337149851</v>
      </c>
      <c r="W12" s="69"/>
      <c r="X12" s="69"/>
    </row>
    <row r="13" spans="1:24" x14ac:dyDescent="0.25">
      <c r="A13" s="67"/>
      <c r="B13" s="7" t="s">
        <v>6</v>
      </c>
      <c r="C13" s="8">
        <f t="shared" ref="C13:H13" si="2">STDEV(C6:C11)</f>
        <v>0.11691877522451284</v>
      </c>
      <c r="D13" s="8">
        <f t="shared" si="2"/>
        <v>0.14948801512718854</v>
      </c>
      <c r="E13" s="8">
        <f>STDEV(E6:E11)</f>
        <v>5.5497747702046463E-2</v>
      </c>
      <c r="F13" s="91">
        <f>STDEV(F6:F11)</f>
        <v>0.12436505404118346</v>
      </c>
      <c r="G13" s="8">
        <f t="shared" si="2"/>
        <v>0.42504901678120205</v>
      </c>
      <c r="H13" s="8">
        <f t="shared" si="2"/>
        <v>7.2594765651526116E-2</v>
      </c>
      <c r="I13" s="68"/>
      <c r="J13" s="7" t="s">
        <v>6</v>
      </c>
      <c r="K13" s="8">
        <f t="shared" ref="K13:P13" si="3">STDEV(K6:K11)</f>
        <v>0.4593763888867895</v>
      </c>
      <c r="L13" s="8">
        <f t="shared" si="3"/>
        <v>0.28230598057190887</v>
      </c>
      <c r="M13" s="8">
        <f t="shared" si="3"/>
        <v>0.18514858897652958</v>
      </c>
      <c r="N13" s="8">
        <f t="shared" si="3"/>
        <v>0.48823832978031079</v>
      </c>
      <c r="O13" s="8">
        <f t="shared" si="3"/>
        <v>0.37982452088651025</v>
      </c>
      <c r="P13" s="8">
        <f t="shared" si="3"/>
        <v>0.32241277890307002</v>
      </c>
      <c r="Q13" s="68"/>
      <c r="R13" s="68"/>
      <c r="S13" s="67"/>
      <c r="T13" s="10">
        <v>4</v>
      </c>
      <c r="U13" s="5">
        <v>92.25</v>
      </c>
      <c r="V13" s="75">
        <f>N66</f>
        <v>1009936.9197529051</v>
      </c>
      <c r="W13" s="69"/>
      <c r="X13" s="69"/>
    </row>
    <row r="14" spans="1:24" x14ac:dyDescent="0.25">
      <c r="A14" s="67"/>
      <c r="B14" s="7" t="s">
        <v>7</v>
      </c>
      <c r="C14" s="8">
        <f>C13*100/C12</f>
        <v>0.64471340074173056</v>
      </c>
      <c r="D14" s="8">
        <f t="shared" ref="D14:H14" si="4">D13*100/D12</f>
        <v>0.92257569508653714</v>
      </c>
      <c r="E14" s="8">
        <f t="shared" si="4"/>
        <v>0.4534129714219482</v>
      </c>
      <c r="F14" s="91">
        <f>F13*100/F12</f>
        <v>0.68773301773926343</v>
      </c>
      <c r="G14" s="8">
        <f>G13*100/G12</f>
        <v>2.5928162878072509</v>
      </c>
      <c r="H14" s="8">
        <f t="shared" si="4"/>
        <v>0.58473431857854308</v>
      </c>
      <c r="I14" s="68"/>
      <c r="J14" s="7" t="s">
        <v>7</v>
      </c>
      <c r="K14" s="8">
        <f>K13*100/K12</f>
        <v>2.5573003649292416</v>
      </c>
      <c r="L14" s="8">
        <f t="shared" ref="L14:P14" si="5">L13*100/L12</f>
        <v>1.7403019453729098</v>
      </c>
      <c r="M14" s="8">
        <f t="shared" si="5"/>
        <v>1.4859437317538486</v>
      </c>
      <c r="N14" s="8">
        <f t="shared" si="5"/>
        <v>2.6991891446437521</v>
      </c>
      <c r="O14" s="8">
        <f t="shared" si="5"/>
        <v>2.3354653877014364</v>
      </c>
      <c r="P14" s="8">
        <f t="shared" si="5"/>
        <v>2.6138044499640865</v>
      </c>
      <c r="Q14" s="68"/>
      <c r="R14" s="68"/>
      <c r="S14" s="67"/>
      <c r="T14" s="10">
        <v>5</v>
      </c>
      <c r="U14" s="5">
        <v>101.44</v>
      </c>
      <c r="V14" s="75">
        <f>F100</f>
        <v>979697.43100552517</v>
      </c>
      <c r="W14" s="69"/>
      <c r="X14" s="69"/>
    </row>
    <row r="15" spans="1:24" x14ac:dyDescent="0.25">
      <c r="A15" s="67"/>
      <c r="B15" s="116" t="s">
        <v>31</v>
      </c>
      <c r="C15" s="116"/>
      <c r="D15" s="116"/>
      <c r="E15" s="116"/>
      <c r="F15" s="116"/>
      <c r="G15" s="116"/>
      <c r="H15" s="116"/>
      <c r="I15" s="68"/>
      <c r="J15" s="116" t="s">
        <v>31</v>
      </c>
      <c r="K15" s="116"/>
      <c r="L15" s="116"/>
      <c r="M15" s="116"/>
      <c r="N15" s="116"/>
      <c r="O15" s="116"/>
      <c r="P15" s="116"/>
      <c r="Q15" s="68"/>
      <c r="R15" s="68"/>
      <c r="S15" s="67"/>
      <c r="T15" s="10">
        <v>6</v>
      </c>
      <c r="U15" s="5">
        <v>103.4</v>
      </c>
      <c r="V15" s="75">
        <f>O100</f>
        <v>1004595.9847940997</v>
      </c>
      <c r="W15" s="69"/>
      <c r="X15" s="69"/>
    </row>
    <row r="16" spans="1:24" x14ac:dyDescent="0.25">
      <c r="A16" s="67"/>
      <c r="B16" s="117" t="s">
        <v>22</v>
      </c>
      <c r="C16" s="117"/>
      <c r="D16" s="117"/>
      <c r="E16" s="117"/>
      <c r="F16" s="117"/>
      <c r="G16" s="117"/>
      <c r="H16" s="117"/>
      <c r="I16" s="68"/>
      <c r="J16" s="117" t="s">
        <v>22</v>
      </c>
      <c r="K16" s="117"/>
      <c r="L16" s="117"/>
      <c r="M16" s="117"/>
      <c r="N16" s="117"/>
      <c r="O16" s="117"/>
      <c r="P16" s="117"/>
      <c r="Q16" s="68"/>
      <c r="R16" s="68"/>
      <c r="S16" s="67"/>
      <c r="T16" s="92" t="s">
        <v>33</v>
      </c>
      <c r="U16" s="9">
        <f>AVERAGE(U10:U15)</f>
        <v>99.046666666666667</v>
      </c>
      <c r="V16" s="9">
        <f>AVERAGE(V10:V15)</f>
        <v>1004712.5901839215</v>
      </c>
      <c r="W16" s="69"/>
      <c r="X16" s="69"/>
    </row>
    <row r="17" spans="1:24" x14ac:dyDescent="0.25">
      <c r="A17" s="67"/>
      <c r="B17" s="112" t="s">
        <v>27</v>
      </c>
      <c r="C17" s="112"/>
      <c r="D17" s="112"/>
      <c r="E17" s="112"/>
      <c r="F17" s="112"/>
      <c r="G17" s="112"/>
      <c r="H17" s="112"/>
      <c r="I17" s="68"/>
      <c r="J17" s="112" t="s">
        <v>27</v>
      </c>
      <c r="K17" s="112"/>
      <c r="L17" s="112"/>
      <c r="M17" s="112"/>
      <c r="N17" s="112"/>
      <c r="O17" s="112"/>
      <c r="P17" s="112"/>
      <c r="Q17" s="68"/>
      <c r="R17" s="68"/>
      <c r="S17" s="67"/>
      <c r="T17" s="19" t="s">
        <v>95</v>
      </c>
      <c r="U17" s="5">
        <f>STDEV(U10:U15)</f>
        <v>4.2415170242104034</v>
      </c>
      <c r="V17" s="5">
        <f>STDEV(V10:V15)</f>
        <v>14705.115815578178</v>
      </c>
      <c r="W17" s="69"/>
      <c r="X17" s="69"/>
    </row>
    <row r="18" spans="1:24" x14ac:dyDescent="0.25">
      <c r="A18" s="67"/>
      <c r="B18" s="112" t="s">
        <v>28</v>
      </c>
      <c r="C18" s="112"/>
      <c r="D18" s="112"/>
      <c r="E18" s="112"/>
      <c r="F18" s="112"/>
      <c r="G18" s="112"/>
      <c r="H18" s="112"/>
      <c r="I18" s="68"/>
      <c r="J18" s="112" t="s">
        <v>28</v>
      </c>
      <c r="K18" s="112"/>
      <c r="L18" s="112"/>
      <c r="M18" s="112"/>
      <c r="N18" s="112"/>
      <c r="O18" s="112"/>
      <c r="P18" s="112"/>
      <c r="Q18" s="68"/>
      <c r="R18" s="68"/>
      <c r="S18" s="67"/>
      <c r="T18" s="19" t="s">
        <v>7</v>
      </c>
      <c r="U18" s="5">
        <f>U17*100/U16</f>
        <v>4.2823420181164469</v>
      </c>
      <c r="V18" s="5">
        <f>V17*100/V16</f>
        <v>1.4636141677976062</v>
      </c>
      <c r="W18" s="69"/>
      <c r="X18" s="69"/>
    </row>
    <row r="19" spans="1:24" x14ac:dyDescent="0.25">
      <c r="A19" s="67"/>
      <c r="B19" s="115" t="s">
        <v>29</v>
      </c>
      <c r="C19" s="112"/>
      <c r="D19" s="112"/>
      <c r="E19" s="112"/>
      <c r="F19" s="112"/>
      <c r="G19" s="112"/>
      <c r="H19" s="112"/>
      <c r="I19" s="68"/>
      <c r="J19" s="115" t="s">
        <v>29</v>
      </c>
      <c r="K19" s="112"/>
      <c r="L19" s="112"/>
      <c r="M19" s="112"/>
      <c r="N19" s="112"/>
      <c r="O19" s="112"/>
      <c r="P19" s="112"/>
      <c r="Q19" s="68"/>
      <c r="R19" s="68"/>
      <c r="S19" s="67"/>
      <c r="T19" s="68"/>
      <c r="U19" s="68"/>
      <c r="V19" s="68"/>
      <c r="W19" s="69"/>
      <c r="X19" s="69"/>
    </row>
    <row r="20" spans="1:24" x14ac:dyDescent="0.25">
      <c r="A20" s="67"/>
      <c r="B20" s="114" t="s">
        <v>30</v>
      </c>
      <c r="C20" s="114"/>
      <c r="D20" s="114"/>
      <c r="E20" s="114"/>
      <c r="F20" s="114"/>
      <c r="G20" s="114"/>
      <c r="H20" s="114"/>
      <c r="I20" s="68"/>
      <c r="J20" s="114" t="s">
        <v>30</v>
      </c>
      <c r="K20" s="114"/>
      <c r="L20" s="114"/>
      <c r="M20" s="114"/>
      <c r="N20" s="114"/>
      <c r="O20" s="114"/>
      <c r="P20" s="114"/>
      <c r="Q20" s="68"/>
      <c r="R20" s="68"/>
      <c r="S20" s="67"/>
      <c r="T20" s="68"/>
      <c r="U20" s="68"/>
      <c r="V20" s="68"/>
      <c r="W20" s="69"/>
      <c r="X20" s="69"/>
    </row>
    <row r="21" spans="1:24" x14ac:dyDescent="0.25">
      <c r="A21" s="67"/>
      <c r="B21" s="112" t="s">
        <v>9</v>
      </c>
      <c r="C21" s="112"/>
      <c r="D21" s="112"/>
      <c r="E21" s="112"/>
      <c r="F21" s="113">
        <f>C12+F12</f>
        <v>36.218333333333334</v>
      </c>
      <c r="G21" s="113"/>
      <c r="H21" s="113"/>
      <c r="I21" s="68"/>
      <c r="J21" s="112" t="s">
        <v>9</v>
      </c>
      <c r="K21" s="112"/>
      <c r="L21" s="112"/>
      <c r="M21" s="112"/>
      <c r="N21" s="113">
        <f>K12+N12</f>
        <v>36.051666666666669</v>
      </c>
      <c r="O21" s="113"/>
      <c r="P21" s="113"/>
      <c r="Q21" s="68"/>
      <c r="R21" s="68"/>
      <c r="S21" s="67"/>
      <c r="T21" s="95" t="s">
        <v>33</v>
      </c>
      <c r="U21" s="71">
        <f>AVERAGE(U10:U15)</f>
        <v>99.046666666666667</v>
      </c>
      <c r="V21" s="68">
        <f>AVERAGE(V10:V15)</f>
        <v>1004712.5901839215</v>
      </c>
      <c r="W21" s="69"/>
      <c r="X21" s="69"/>
    </row>
    <row r="22" spans="1:24" x14ac:dyDescent="0.25">
      <c r="A22" s="67"/>
      <c r="B22" s="112" t="s">
        <v>10</v>
      </c>
      <c r="C22" s="112"/>
      <c r="D22" s="112"/>
      <c r="E22" s="112"/>
      <c r="F22" s="113">
        <f>E12+H12</f>
        <v>24.655000000000001</v>
      </c>
      <c r="G22" s="112"/>
      <c r="H22" s="112"/>
      <c r="I22" s="68"/>
      <c r="J22" s="112" t="s">
        <v>10</v>
      </c>
      <c r="K22" s="112"/>
      <c r="L22" s="112"/>
      <c r="M22" s="112"/>
      <c r="N22" s="113">
        <f>M12+P12</f>
        <v>24.795000000000002</v>
      </c>
      <c r="O22" s="112"/>
      <c r="P22" s="112"/>
      <c r="Q22" s="68"/>
      <c r="R22" s="68"/>
      <c r="S22" s="67"/>
      <c r="T22" s="95" t="s">
        <v>91</v>
      </c>
      <c r="U22" s="71">
        <f>STDEV(U10:U15)</f>
        <v>4.2415170242104034</v>
      </c>
      <c r="V22" s="71">
        <f>STDEV(V10:V15)</f>
        <v>14705.115815578178</v>
      </c>
      <c r="W22" s="69"/>
      <c r="X22" s="69"/>
    </row>
    <row r="23" spans="1:24" x14ac:dyDescent="0.25">
      <c r="A23" s="67"/>
      <c r="B23" s="112" t="s">
        <v>11</v>
      </c>
      <c r="C23" s="112"/>
      <c r="D23" s="112"/>
      <c r="E23" s="112"/>
      <c r="F23" s="113">
        <f>F12+G12+H12</f>
        <v>46.891666666666666</v>
      </c>
      <c r="G23" s="113"/>
      <c r="H23" s="113"/>
      <c r="I23" s="68"/>
      <c r="J23" s="112" t="s">
        <v>11</v>
      </c>
      <c r="K23" s="112"/>
      <c r="L23" s="112"/>
      <c r="M23" s="112"/>
      <c r="N23" s="113">
        <f>N12+O12+P12</f>
        <v>46.686666666666667</v>
      </c>
      <c r="O23" s="113"/>
      <c r="P23" s="113"/>
      <c r="Q23" s="68"/>
      <c r="R23" s="68"/>
      <c r="S23" s="67"/>
      <c r="T23" s="95" t="s">
        <v>7</v>
      </c>
      <c r="U23" s="71">
        <f>U22*100/U21</f>
        <v>4.2823420181164469</v>
      </c>
      <c r="V23" s="71">
        <f>V22*100/V21</f>
        <v>1.4636141677976062</v>
      </c>
      <c r="W23" s="69"/>
      <c r="X23" s="69"/>
    </row>
    <row r="24" spans="1:24" x14ac:dyDescent="0.25">
      <c r="A24" s="67"/>
      <c r="B24" s="112" t="s">
        <v>12</v>
      </c>
      <c r="C24" s="112"/>
      <c r="D24" s="112"/>
      <c r="E24" s="112"/>
      <c r="F24" s="113">
        <f>C12+D12+E12</f>
        <v>46.578333333333333</v>
      </c>
      <c r="G24" s="112"/>
      <c r="H24" s="112"/>
      <c r="I24" s="68"/>
      <c r="J24" s="112" t="s">
        <v>12</v>
      </c>
      <c r="K24" s="112"/>
      <c r="L24" s="112"/>
      <c r="M24" s="112"/>
      <c r="N24" s="113">
        <f>K12+L12+M12</f>
        <v>46.645000000000003</v>
      </c>
      <c r="O24" s="113"/>
      <c r="P24" s="113"/>
      <c r="Q24" s="68"/>
      <c r="R24" s="68"/>
      <c r="S24" s="72"/>
      <c r="T24" s="73"/>
      <c r="U24" s="73"/>
      <c r="V24" s="73"/>
      <c r="W24" s="74"/>
      <c r="X24" s="69"/>
    </row>
    <row r="25" spans="1:24" x14ac:dyDescent="0.25">
      <c r="A25" s="67"/>
      <c r="B25" s="112" t="s">
        <v>8</v>
      </c>
      <c r="C25" s="112"/>
      <c r="D25" s="112"/>
      <c r="E25" s="112"/>
      <c r="F25" s="6">
        <f>F21-F22</f>
        <v>11.563333333333333</v>
      </c>
      <c r="G25" s="113">
        <f>F25/4</f>
        <v>2.8908333333333331</v>
      </c>
      <c r="H25" s="113"/>
      <c r="I25" s="68"/>
      <c r="J25" s="112" t="s">
        <v>8</v>
      </c>
      <c r="K25" s="112"/>
      <c r="L25" s="112"/>
      <c r="M25" s="112"/>
      <c r="N25" s="6">
        <f>N21-N22</f>
        <v>11.256666666666668</v>
      </c>
      <c r="O25" s="113">
        <f>N25/4</f>
        <v>2.8141666666666669</v>
      </c>
      <c r="P25" s="113"/>
      <c r="Q25" s="68"/>
      <c r="R25" s="68"/>
      <c r="S25" s="68"/>
      <c r="T25" s="68"/>
      <c r="U25" s="68"/>
      <c r="V25" s="68"/>
      <c r="W25" s="68"/>
      <c r="X25" s="69"/>
    </row>
    <row r="26" spans="1:24" x14ac:dyDescent="0.25">
      <c r="A26" s="67"/>
      <c r="B26" s="112" t="s">
        <v>13</v>
      </c>
      <c r="C26" s="112"/>
      <c r="D26" s="112"/>
      <c r="E26" s="112"/>
      <c r="F26" s="6">
        <f>F23-F24</f>
        <v>0.31333333333333258</v>
      </c>
      <c r="G26" s="113">
        <f>F26/3</f>
        <v>0.10444444444444419</v>
      </c>
      <c r="H26" s="113"/>
      <c r="I26" s="68"/>
      <c r="J26" s="112" t="s">
        <v>13</v>
      </c>
      <c r="K26" s="112"/>
      <c r="L26" s="112"/>
      <c r="M26" s="112"/>
      <c r="N26" s="6">
        <f>N23-N24</f>
        <v>4.1666666666664298E-2</v>
      </c>
      <c r="O26" s="113">
        <f>N26/3</f>
        <v>1.3888888888888099E-2</v>
      </c>
      <c r="P26" s="113"/>
      <c r="Q26" s="68"/>
      <c r="R26" s="68"/>
      <c r="S26" s="68"/>
      <c r="T26" s="20" t="s">
        <v>97</v>
      </c>
      <c r="U26" s="20" t="s">
        <v>93</v>
      </c>
      <c r="V26" s="20" t="s">
        <v>94</v>
      </c>
      <c r="W26" s="68"/>
      <c r="X26" s="69"/>
    </row>
    <row r="27" spans="1:24" x14ac:dyDescent="0.25">
      <c r="A27" s="67"/>
      <c r="B27" s="112" t="s">
        <v>23</v>
      </c>
      <c r="C27" s="112"/>
      <c r="D27" s="112"/>
      <c r="E27" s="112"/>
      <c r="F27" s="112">
        <v>0.30099999999999999</v>
      </c>
      <c r="G27" s="112"/>
      <c r="H27" s="112"/>
      <c r="I27" s="68"/>
      <c r="J27" s="112" t="s">
        <v>23</v>
      </c>
      <c r="K27" s="112"/>
      <c r="L27" s="112"/>
      <c r="M27" s="112"/>
      <c r="N27" s="112">
        <v>0.30099999999999999</v>
      </c>
      <c r="O27" s="112"/>
      <c r="P27" s="112"/>
      <c r="Q27" s="68"/>
      <c r="R27" s="68"/>
      <c r="S27" s="68"/>
      <c r="T27" s="10">
        <v>1</v>
      </c>
      <c r="U27" s="13">
        <v>101.99</v>
      </c>
      <c r="V27" s="94">
        <v>1019943</v>
      </c>
      <c r="W27" s="68"/>
      <c r="X27" s="69"/>
    </row>
    <row r="28" spans="1:24" x14ac:dyDescent="0.25">
      <c r="A28" s="67"/>
      <c r="B28" s="108" t="s">
        <v>25</v>
      </c>
      <c r="C28" s="108"/>
      <c r="D28" s="108"/>
      <c r="E28" s="108"/>
      <c r="F28" s="110">
        <f>G26/G25</f>
        <v>3.6129528202171531E-2</v>
      </c>
      <c r="G28" s="110"/>
      <c r="H28" s="110"/>
      <c r="I28" s="68"/>
      <c r="J28" s="108" t="s">
        <v>25</v>
      </c>
      <c r="K28" s="108"/>
      <c r="L28" s="108"/>
      <c r="M28" s="108"/>
      <c r="N28" s="110">
        <f>O26/O25</f>
        <v>4.9353469548906476E-3</v>
      </c>
      <c r="O28" s="110"/>
      <c r="P28" s="110"/>
      <c r="Q28" s="68"/>
      <c r="R28" s="68"/>
      <c r="S28" s="68"/>
      <c r="T28" s="10">
        <v>2</v>
      </c>
      <c r="U28" s="13">
        <v>100.64</v>
      </c>
      <c r="V28" s="94">
        <v>1006418</v>
      </c>
      <c r="W28" s="68"/>
      <c r="X28" s="69"/>
    </row>
    <row r="29" spans="1:24" x14ac:dyDescent="0.25">
      <c r="A29" s="67"/>
      <c r="B29" s="108" t="s">
        <v>24</v>
      </c>
      <c r="C29" s="108"/>
      <c r="D29" s="108"/>
      <c r="E29" s="108"/>
      <c r="F29" s="110">
        <f>F28*F27</f>
        <v>1.087498798885363E-2</v>
      </c>
      <c r="G29" s="110"/>
      <c r="H29" s="110"/>
      <c r="I29" s="68"/>
      <c r="J29" s="108" t="s">
        <v>24</v>
      </c>
      <c r="K29" s="108"/>
      <c r="L29" s="108"/>
      <c r="M29" s="108"/>
      <c r="N29" s="110">
        <f>N28*N27</f>
        <v>1.4855394334220848E-3</v>
      </c>
      <c r="O29" s="110"/>
      <c r="P29" s="110"/>
      <c r="Q29" s="68"/>
      <c r="R29" s="68"/>
      <c r="S29" s="68"/>
      <c r="T29" s="10">
        <v>3</v>
      </c>
      <c r="U29" s="13">
        <v>100.53</v>
      </c>
      <c r="V29" s="94">
        <v>1005262</v>
      </c>
      <c r="W29" s="68"/>
      <c r="X29" s="69"/>
    </row>
    <row r="30" spans="1:24" x14ac:dyDescent="0.25">
      <c r="A30" s="67"/>
      <c r="B30" s="108" t="s">
        <v>26</v>
      </c>
      <c r="C30" s="108"/>
      <c r="D30" s="108"/>
      <c r="E30" s="108"/>
      <c r="F30" s="110">
        <f>2+F29</f>
        <v>2.0108749879888537</v>
      </c>
      <c r="G30" s="110"/>
      <c r="H30" s="110"/>
      <c r="I30" s="68"/>
      <c r="J30" s="108" t="s">
        <v>26</v>
      </c>
      <c r="K30" s="108"/>
      <c r="L30" s="108"/>
      <c r="M30" s="108"/>
      <c r="N30" s="110">
        <f>2+N29</f>
        <v>2.0014855394334221</v>
      </c>
      <c r="O30" s="110"/>
      <c r="P30" s="110"/>
      <c r="Q30" s="68"/>
      <c r="R30" s="68"/>
      <c r="S30" s="68"/>
      <c r="T30" s="10">
        <v>4</v>
      </c>
      <c r="U30" s="5">
        <v>100.99</v>
      </c>
      <c r="V30" s="94">
        <v>1009937</v>
      </c>
      <c r="W30" s="68"/>
      <c r="X30" s="69"/>
    </row>
    <row r="31" spans="1:24" x14ac:dyDescent="0.25">
      <c r="A31" s="67"/>
      <c r="B31" s="108" t="s">
        <v>32</v>
      </c>
      <c r="C31" s="108"/>
      <c r="D31" s="108"/>
      <c r="E31" s="108"/>
      <c r="F31" s="111">
        <f>POWER(10,round)</f>
        <v>102.53567340184732</v>
      </c>
      <c r="G31" s="111"/>
      <c r="H31" s="111"/>
      <c r="I31" s="68"/>
      <c r="J31" s="108" t="s">
        <v>32</v>
      </c>
      <c r="K31" s="108"/>
      <c r="L31" s="108"/>
      <c r="M31" s="108"/>
      <c r="N31" s="111">
        <f>POWER(10,N30)</f>
        <v>100.34264378175403</v>
      </c>
      <c r="O31" s="111"/>
      <c r="P31" s="111"/>
      <c r="Q31" s="68"/>
      <c r="R31" s="68"/>
      <c r="S31" s="68"/>
      <c r="T31" s="10">
        <v>5</v>
      </c>
      <c r="U31" s="5">
        <v>97.97</v>
      </c>
      <c r="V31" s="94">
        <v>979697</v>
      </c>
      <c r="W31" s="68"/>
      <c r="X31" s="69"/>
    </row>
    <row r="32" spans="1:24" x14ac:dyDescent="0.25">
      <c r="A32" s="67"/>
      <c r="B32" s="108" t="s">
        <v>49</v>
      </c>
      <c r="C32" s="108"/>
      <c r="D32" s="108"/>
      <c r="E32" s="108"/>
      <c r="F32" s="109">
        <f>F31/100*1000000</f>
        <v>1025356.7340184733</v>
      </c>
      <c r="G32" s="109"/>
      <c r="H32" s="109"/>
      <c r="I32" s="68"/>
      <c r="J32" s="108" t="s">
        <v>49</v>
      </c>
      <c r="K32" s="108"/>
      <c r="L32" s="108"/>
      <c r="M32" s="108"/>
      <c r="N32" s="109">
        <f>N31/100*1000000</f>
        <v>1003426.4378175404</v>
      </c>
      <c r="O32" s="109"/>
      <c r="P32" s="109"/>
      <c r="Q32" s="68"/>
      <c r="R32" s="68"/>
      <c r="S32" s="68"/>
      <c r="T32" s="10">
        <v>6</v>
      </c>
      <c r="U32" s="5">
        <v>100.46</v>
      </c>
      <c r="V32" s="94">
        <v>1004596</v>
      </c>
      <c r="W32" s="68"/>
      <c r="X32" s="69"/>
    </row>
    <row r="33" spans="1:24" x14ac:dyDescent="0.25">
      <c r="A33" s="67"/>
      <c r="B33" s="21"/>
      <c r="C33" s="21"/>
      <c r="D33" s="21"/>
      <c r="E33" s="21"/>
      <c r="F33" s="24"/>
      <c r="G33" s="24"/>
      <c r="H33" s="24"/>
      <c r="I33" s="68"/>
      <c r="J33" s="21"/>
      <c r="K33" s="21"/>
      <c r="L33" s="21"/>
      <c r="M33" s="21"/>
      <c r="N33" s="24"/>
      <c r="O33" s="24"/>
      <c r="P33" s="24"/>
      <c r="Q33" s="68"/>
      <c r="R33" s="68"/>
      <c r="S33" s="68"/>
      <c r="T33" s="10">
        <v>7</v>
      </c>
      <c r="U33" s="5">
        <v>100.26</v>
      </c>
      <c r="V33" s="94">
        <v>1002569</v>
      </c>
      <c r="W33" s="68"/>
      <c r="X33" s="69"/>
    </row>
    <row r="34" spans="1:24" x14ac:dyDescent="0.25">
      <c r="A34" s="67"/>
      <c r="B34" s="119" t="s">
        <v>46</v>
      </c>
      <c r="C34" s="119"/>
      <c r="D34" s="21"/>
      <c r="E34" s="21"/>
      <c r="F34" s="24"/>
      <c r="G34" s="24"/>
      <c r="H34" s="24"/>
      <c r="I34" s="68"/>
      <c r="J34" s="68"/>
      <c r="K34" s="21"/>
      <c r="L34" s="119" t="s">
        <v>48</v>
      </c>
      <c r="M34" s="119"/>
      <c r="N34" s="21"/>
      <c r="O34" s="24"/>
      <c r="P34" s="24"/>
      <c r="Q34" s="68"/>
      <c r="R34" s="68"/>
      <c r="S34" s="68"/>
      <c r="T34" s="10">
        <v>8</v>
      </c>
      <c r="U34" s="5">
        <v>99.78</v>
      </c>
      <c r="V34" s="94">
        <v>997841</v>
      </c>
      <c r="W34" s="68"/>
      <c r="X34" s="69"/>
    </row>
    <row r="35" spans="1:24" x14ac:dyDescent="0.25">
      <c r="A35" s="67"/>
      <c r="B35" s="119" t="s">
        <v>47</v>
      </c>
      <c r="C35" s="119"/>
      <c r="D35" s="21"/>
      <c r="E35" s="21"/>
      <c r="F35" s="22"/>
      <c r="G35" s="22"/>
      <c r="H35" s="22"/>
      <c r="I35" s="68"/>
      <c r="J35" s="68"/>
      <c r="K35" s="21"/>
      <c r="L35" s="119" t="s">
        <v>47</v>
      </c>
      <c r="M35" s="119"/>
      <c r="N35" s="21"/>
      <c r="O35" s="24"/>
      <c r="P35" s="24"/>
      <c r="Q35" s="68"/>
      <c r="R35" s="68"/>
      <c r="S35" s="68"/>
      <c r="T35" s="10">
        <v>9</v>
      </c>
      <c r="U35" s="5">
        <v>101.38</v>
      </c>
      <c r="V35" s="94">
        <v>1013828</v>
      </c>
      <c r="W35" s="68"/>
      <c r="X35" s="69"/>
    </row>
    <row r="36" spans="1:24" x14ac:dyDescent="0.25">
      <c r="A36" s="67"/>
      <c r="B36" s="21"/>
      <c r="C36" s="21"/>
      <c r="D36" s="21"/>
      <c r="E36" s="21"/>
      <c r="F36" s="24"/>
      <c r="G36" s="24"/>
      <c r="H36" s="24"/>
      <c r="I36" s="68"/>
      <c r="J36" s="21"/>
      <c r="K36" s="21"/>
      <c r="L36" s="21"/>
      <c r="M36" s="21"/>
      <c r="N36" s="24"/>
      <c r="O36" s="24"/>
      <c r="P36" s="24"/>
      <c r="Q36" s="68"/>
      <c r="R36" s="68"/>
      <c r="S36" s="68"/>
      <c r="T36" s="10">
        <v>10</v>
      </c>
      <c r="U36" s="5">
        <v>101.73</v>
      </c>
      <c r="V36" s="94">
        <v>1017288</v>
      </c>
      <c r="W36" s="68"/>
      <c r="X36" s="69"/>
    </row>
    <row r="37" spans="1:24" x14ac:dyDescent="0.25">
      <c r="A37" s="67"/>
      <c r="B37" s="114" t="s">
        <v>39</v>
      </c>
      <c r="C37" s="114"/>
      <c r="D37" s="114"/>
      <c r="E37" s="114"/>
      <c r="F37" s="114"/>
      <c r="G37" s="114"/>
      <c r="H37" s="114"/>
      <c r="I37" s="68"/>
      <c r="J37" s="114" t="s">
        <v>40</v>
      </c>
      <c r="K37" s="114"/>
      <c r="L37" s="114"/>
      <c r="M37" s="114"/>
      <c r="N37" s="114"/>
      <c r="O37" s="114"/>
      <c r="P37" s="114"/>
      <c r="Q37" s="68"/>
      <c r="R37" s="68"/>
      <c r="S37" s="68"/>
      <c r="T37" s="92" t="s">
        <v>33</v>
      </c>
      <c r="U37" s="94">
        <f>AVERAGE(U27:U36)</f>
        <v>100.57300000000001</v>
      </c>
      <c r="V37" s="94">
        <f>AVERAGE(V27:V36)</f>
        <v>1005737.9</v>
      </c>
      <c r="W37" s="68"/>
      <c r="X37" s="69"/>
    </row>
    <row r="38" spans="1:24" x14ac:dyDescent="0.25">
      <c r="A38" s="67"/>
      <c r="B38" s="114" t="s">
        <v>36</v>
      </c>
      <c r="C38" s="114"/>
      <c r="D38" s="114"/>
      <c r="E38" s="114"/>
      <c r="F38" s="114"/>
      <c r="G38" s="114"/>
      <c r="H38" s="114"/>
      <c r="I38" s="68"/>
      <c r="J38" s="114" t="s">
        <v>36</v>
      </c>
      <c r="K38" s="114"/>
      <c r="L38" s="114"/>
      <c r="M38" s="114"/>
      <c r="N38" s="114"/>
      <c r="O38" s="114"/>
      <c r="P38" s="114"/>
      <c r="Q38" s="68"/>
      <c r="R38" s="68"/>
      <c r="S38" s="68"/>
      <c r="T38" s="19" t="s">
        <v>95</v>
      </c>
      <c r="U38" s="5">
        <f>STDEV(U27:U36)</f>
        <v>1.139844531309228</v>
      </c>
      <c r="V38" s="94">
        <f>STDEV(V27:V36)</f>
        <v>11405.633193490155</v>
      </c>
      <c r="W38" s="68"/>
      <c r="X38" s="69"/>
    </row>
    <row r="39" spans="1:24" x14ac:dyDescent="0.25">
      <c r="A39" s="67"/>
      <c r="B39" s="2" t="s">
        <v>21</v>
      </c>
      <c r="C39" s="13" t="s">
        <v>0</v>
      </c>
      <c r="D39" s="13" t="s">
        <v>1</v>
      </c>
      <c r="E39" s="13" t="s">
        <v>2</v>
      </c>
      <c r="F39" s="13" t="s">
        <v>4</v>
      </c>
      <c r="G39" s="13" t="s">
        <v>3</v>
      </c>
      <c r="H39" s="13" t="s">
        <v>5</v>
      </c>
      <c r="I39" s="68"/>
      <c r="J39" s="2" t="s">
        <v>21</v>
      </c>
      <c r="K39" s="13" t="s">
        <v>0</v>
      </c>
      <c r="L39" s="13" t="s">
        <v>1</v>
      </c>
      <c r="M39" s="13" t="s">
        <v>2</v>
      </c>
      <c r="N39" s="13" t="s">
        <v>4</v>
      </c>
      <c r="O39" s="13" t="s">
        <v>3</v>
      </c>
      <c r="P39" s="13" t="s">
        <v>5</v>
      </c>
      <c r="Q39" s="68"/>
      <c r="R39" s="68"/>
      <c r="S39" s="68"/>
      <c r="T39" s="19" t="s">
        <v>7</v>
      </c>
      <c r="U39" s="5">
        <f>U38*100/U37</f>
        <v>1.1333504333262685</v>
      </c>
      <c r="V39" s="9">
        <f>V38*100/V37</f>
        <v>1.1340562181747507</v>
      </c>
      <c r="W39" s="68"/>
      <c r="X39" s="69"/>
    </row>
    <row r="40" spans="1:24" x14ac:dyDescent="0.25">
      <c r="A40" s="67"/>
      <c r="B40" s="2" t="s">
        <v>14</v>
      </c>
      <c r="C40" s="35">
        <v>17.97</v>
      </c>
      <c r="D40" s="36">
        <v>16.309999999999999</v>
      </c>
      <c r="E40" s="36">
        <v>12.87</v>
      </c>
      <c r="F40" s="35">
        <v>18.149999999999999</v>
      </c>
      <c r="G40" s="36">
        <v>15.91</v>
      </c>
      <c r="H40" s="36">
        <v>12.78</v>
      </c>
      <c r="I40" s="68"/>
      <c r="J40" s="2" t="s">
        <v>14</v>
      </c>
      <c r="K40" s="35">
        <v>18.059999999999999</v>
      </c>
      <c r="L40" s="36">
        <v>16.21</v>
      </c>
      <c r="M40" s="36">
        <v>12.43</v>
      </c>
      <c r="N40" s="35">
        <v>18.34</v>
      </c>
      <c r="O40" s="36">
        <v>15.91</v>
      </c>
      <c r="P40" s="36">
        <v>12.61</v>
      </c>
      <c r="Q40" s="68"/>
      <c r="R40" s="68"/>
      <c r="S40" s="68"/>
      <c r="T40" s="68"/>
      <c r="U40" s="68"/>
      <c r="V40" s="68"/>
      <c r="W40" s="68"/>
      <c r="X40" s="69"/>
    </row>
    <row r="41" spans="1:24" x14ac:dyDescent="0.25">
      <c r="A41" s="67"/>
      <c r="B41" s="2" t="s">
        <v>15</v>
      </c>
      <c r="C41" s="36">
        <v>18.329999999999998</v>
      </c>
      <c r="D41" s="36">
        <v>16.29</v>
      </c>
      <c r="E41" s="36">
        <v>12.48</v>
      </c>
      <c r="F41" s="35">
        <v>18.72</v>
      </c>
      <c r="G41" s="36">
        <v>15.97</v>
      </c>
      <c r="H41" s="36">
        <v>12.38</v>
      </c>
      <c r="I41" s="68"/>
      <c r="J41" s="2" t="s">
        <v>15</v>
      </c>
      <c r="K41" s="36">
        <v>18.18</v>
      </c>
      <c r="L41" s="36">
        <v>15.58</v>
      </c>
      <c r="M41" s="36">
        <v>12.32</v>
      </c>
      <c r="N41" s="35">
        <v>18.420000000000002</v>
      </c>
      <c r="O41" s="36">
        <v>15.72</v>
      </c>
      <c r="P41" s="36">
        <v>12.54</v>
      </c>
      <c r="Q41" s="68"/>
      <c r="R41" s="68"/>
      <c r="S41" s="68"/>
      <c r="T41" s="68"/>
      <c r="U41" s="68"/>
      <c r="V41" s="68"/>
      <c r="W41" s="68"/>
      <c r="X41" s="69"/>
    </row>
    <row r="42" spans="1:24" x14ac:dyDescent="0.25">
      <c r="A42" s="67"/>
      <c r="B42" s="2" t="s">
        <v>16</v>
      </c>
      <c r="C42" s="35">
        <v>18.309999999999999</v>
      </c>
      <c r="D42" s="36">
        <v>15.91</v>
      </c>
      <c r="E42" s="36">
        <v>12.71</v>
      </c>
      <c r="F42" s="36">
        <v>17.98</v>
      </c>
      <c r="G42" s="36">
        <v>16.84</v>
      </c>
      <c r="H42" s="35">
        <v>12.51</v>
      </c>
      <c r="I42" s="68"/>
      <c r="J42" s="2" t="s">
        <v>16</v>
      </c>
      <c r="K42" s="35">
        <v>18.21</v>
      </c>
      <c r="L42" s="36">
        <v>15.94</v>
      </c>
      <c r="M42" s="36">
        <v>12.62</v>
      </c>
      <c r="N42" s="36">
        <v>17.739999999999998</v>
      </c>
      <c r="O42" s="36">
        <v>16.63</v>
      </c>
      <c r="P42" s="35">
        <v>12.53</v>
      </c>
      <c r="Q42" s="68"/>
      <c r="R42" s="68"/>
      <c r="S42" s="68"/>
      <c r="T42" s="68"/>
      <c r="U42" s="68">
        <f>U38*100</f>
        <v>113.9844531309228</v>
      </c>
      <c r="V42" s="68"/>
      <c r="W42" s="68"/>
      <c r="X42" s="69"/>
    </row>
    <row r="43" spans="1:24" x14ac:dyDescent="0.25">
      <c r="A43" s="67"/>
      <c r="B43" s="2" t="s">
        <v>17</v>
      </c>
      <c r="C43" s="35">
        <v>17.96</v>
      </c>
      <c r="D43" s="36">
        <v>15.36</v>
      </c>
      <c r="E43" s="36">
        <v>12.62</v>
      </c>
      <c r="F43" s="36">
        <v>17.91</v>
      </c>
      <c r="G43" s="35">
        <v>16.16</v>
      </c>
      <c r="H43" s="35">
        <v>12.54</v>
      </c>
      <c r="I43" s="68"/>
      <c r="J43" s="2" t="s">
        <v>17</v>
      </c>
      <c r="K43" s="35">
        <v>17.98</v>
      </c>
      <c r="L43" s="36">
        <v>16.12</v>
      </c>
      <c r="M43" s="36">
        <v>12.43</v>
      </c>
      <c r="N43" s="36">
        <v>17.59</v>
      </c>
      <c r="O43" s="35">
        <v>16.38</v>
      </c>
      <c r="P43" s="35">
        <v>12.48</v>
      </c>
      <c r="Q43" s="68"/>
      <c r="R43" s="68"/>
      <c r="S43" s="68"/>
      <c r="T43" s="68"/>
      <c r="U43" s="68">
        <f>U42/U37</f>
        <v>1.1333504333262685</v>
      </c>
      <c r="V43" s="68"/>
      <c r="W43" s="68"/>
      <c r="X43" s="69"/>
    </row>
    <row r="44" spans="1:24" x14ac:dyDescent="0.25">
      <c r="A44" s="67"/>
      <c r="B44" s="2" t="s">
        <v>18</v>
      </c>
      <c r="C44" s="35">
        <v>18.190000000000001</v>
      </c>
      <c r="D44" s="36">
        <v>16.45</v>
      </c>
      <c r="E44" s="36">
        <v>12.89</v>
      </c>
      <c r="F44" s="36">
        <v>18.07</v>
      </c>
      <c r="G44" s="36">
        <v>16.38</v>
      </c>
      <c r="H44" s="35">
        <v>12.73</v>
      </c>
      <c r="I44" s="68"/>
      <c r="J44" s="2" t="s">
        <v>18</v>
      </c>
      <c r="K44" s="35">
        <v>18.13</v>
      </c>
      <c r="L44" s="36">
        <v>16.309999999999999</v>
      </c>
      <c r="M44" s="36">
        <v>12.41</v>
      </c>
      <c r="N44" s="36">
        <v>18.21</v>
      </c>
      <c r="O44" s="36">
        <v>15.27</v>
      </c>
      <c r="P44" s="35">
        <v>12.78</v>
      </c>
      <c r="Q44" s="68"/>
      <c r="R44" s="68"/>
      <c r="S44" s="68"/>
      <c r="T44" s="68"/>
      <c r="U44" s="68"/>
      <c r="V44" s="68"/>
      <c r="W44" s="68"/>
      <c r="X44" s="69"/>
    </row>
    <row r="45" spans="1:24" x14ac:dyDescent="0.25">
      <c r="A45" s="67"/>
      <c r="B45" s="2" t="s">
        <v>19</v>
      </c>
      <c r="C45" s="35">
        <v>18.23</v>
      </c>
      <c r="D45" s="36">
        <v>16.170000000000002</v>
      </c>
      <c r="E45" s="36">
        <v>12.34</v>
      </c>
      <c r="F45" s="36">
        <v>18.170000000000002</v>
      </c>
      <c r="G45" s="36">
        <v>16.34</v>
      </c>
      <c r="H45" s="35">
        <v>12.23</v>
      </c>
      <c r="I45" s="68"/>
      <c r="J45" s="2" t="s">
        <v>19</v>
      </c>
      <c r="K45" s="35">
        <v>18.21</v>
      </c>
      <c r="L45" s="36">
        <v>16.16</v>
      </c>
      <c r="M45" s="36">
        <v>12.49</v>
      </c>
      <c r="N45" s="36">
        <v>18.34</v>
      </c>
      <c r="O45" s="36">
        <v>16.54</v>
      </c>
      <c r="P45" s="35">
        <v>12.48</v>
      </c>
      <c r="Q45" s="68"/>
      <c r="R45" s="68"/>
      <c r="S45" s="68"/>
      <c r="T45" s="68"/>
      <c r="U45" s="68"/>
      <c r="V45" s="68"/>
      <c r="W45" s="68"/>
      <c r="X45" s="69"/>
    </row>
    <row r="46" spans="1:24" x14ac:dyDescent="0.25">
      <c r="A46" s="67"/>
      <c r="B46" s="1" t="s">
        <v>20</v>
      </c>
      <c r="C46" s="3">
        <f t="shared" ref="C46:H46" si="6">AVERAGE(C40:C45)</f>
        <v>18.164999999999999</v>
      </c>
      <c r="D46" s="3">
        <f t="shared" si="6"/>
        <v>16.081666666666667</v>
      </c>
      <c r="E46" s="3">
        <f t="shared" si="6"/>
        <v>12.651666666666666</v>
      </c>
      <c r="F46" s="3">
        <f t="shared" si="6"/>
        <v>18.166666666666664</v>
      </c>
      <c r="G46" s="3">
        <f t="shared" si="6"/>
        <v>16.266666666666666</v>
      </c>
      <c r="H46" s="3">
        <f t="shared" si="6"/>
        <v>12.528333333333334</v>
      </c>
      <c r="I46" s="68"/>
      <c r="J46" s="1" t="s">
        <v>20</v>
      </c>
      <c r="K46" s="3">
        <f>AVERAGE(K40:K45)</f>
        <v>18.12833333333333</v>
      </c>
      <c r="L46" s="3">
        <f t="shared" ref="L46:P46" si="7">AVERAGE(L40:L45)</f>
        <v>16.053333333333331</v>
      </c>
      <c r="M46" s="3">
        <f>AVERAGE(M40:M45)</f>
        <v>12.449999999999998</v>
      </c>
      <c r="N46" s="3">
        <f t="shared" si="7"/>
        <v>18.106666666666669</v>
      </c>
      <c r="O46" s="3">
        <f t="shared" si="7"/>
        <v>16.074999999999999</v>
      </c>
      <c r="P46" s="3">
        <f t="shared" si="7"/>
        <v>12.57</v>
      </c>
      <c r="Q46" s="68"/>
      <c r="R46" s="68"/>
      <c r="S46" s="68"/>
      <c r="T46" s="68"/>
      <c r="U46" s="68"/>
      <c r="V46" s="68"/>
      <c r="W46" s="68"/>
      <c r="X46" s="69"/>
    </row>
    <row r="47" spans="1:24" x14ac:dyDescent="0.25">
      <c r="A47" s="67"/>
      <c r="B47" s="7" t="s">
        <v>6</v>
      </c>
      <c r="C47" s="8">
        <f t="shared" ref="C47:H47" si="8">STDEV(C40:C45)</f>
        <v>0.16318700928689103</v>
      </c>
      <c r="D47" s="8">
        <f t="shared" si="8"/>
        <v>0.39731180031137586</v>
      </c>
      <c r="E47" s="8">
        <f t="shared" si="8"/>
        <v>0.21701766441160192</v>
      </c>
      <c r="F47" s="8">
        <f t="shared" si="8"/>
        <v>0.28862894287764418</v>
      </c>
      <c r="G47" s="8">
        <f t="shared" si="8"/>
        <v>0.33868372660443324</v>
      </c>
      <c r="H47" s="8">
        <f t="shared" si="8"/>
        <v>0.20759736671419157</v>
      </c>
      <c r="I47" s="68"/>
      <c r="J47" s="7" t="s">
        <v>6</v>
      </c>
      <c r="K47" s="8">
        <f t="shared" ref="K47:P47" si="9">STDEV(K40:K45)</f>
        <v>9.2394083504663452E-2</v>
      </c>
      <c r="L47" s="8">
        <f t="shared" si="9"/>
        <v>0.26196691903113767</v>
      </c>
      <c r="M47" s="8">
        <f>STDEV(M40:M45)</f>
        <v>9.9799799598996874E-2</v>
      </c>
      <c r="N47" s="8">
        <f t="shared" si="9"/>
        <v>0.35189013436961702</v>
      </c>
      <c r="O47" s="8">
        <f t="shared" si="9"/>
        <v>0.53264434663290994</v>
      </c>
      <c r="P47" s="8">
        <f t="shared" si="9"/>
        <v>0.11349008767288854</v>
      </c>
      <c r="Q47" s="68"/>
      <c r="R47" s="68"/>
      <c r="S47" s="68"/>
      <c r="T47" s="68"/>
      <c r="U47" s="68"/>
      <c r="V47" s="68"/>
      <c r="W47" s="68"/>
      <c r="X47" s="69"/>
    </row>
    <row r="48" spans="1:24" x14ac:dyDescent="0.25">
      <c r="A48" s="67"/>
      <c r="B48" s="7" t="s">
        <v>7</v>
      </c>
      <c r="C48" s="8">
        <f>C47*100/C46</f>
        <v>0.89835953364652377</v>
      </c>
      <c r="D48" s="8">
        <f t="shared" ref="D48:H48" si="10">D47*100/D46</f>
        <v>2.4705884566983678</v>
      </c>
      <c r="E48" s="8">
        <f t="shared" si="10"/>
        <v>1.7153286608742084</v>
      </c>
      <c r="F48" s="8">
        <f t="shared" si="10"/>
        <v>1.5887831718035461</v>
      </c>
      <c r="G48" s="8">
        <f t="shared" si="10"/>
        <v>2.0820720897813523</v>
      </c>
      <c r="H48" s="8">
        <f t="shared" si="10"/>
        <v>1.6570230148798051</v>
      </c>
      <c r="I48" s="68"/>
      <c r="J48" s="7" t="s">
        <v>7</v>
      </c>
      <c r="K48" s="8">
        <f>K47*100/K46</f>
        <v>0.50966672890317255</v>
      </c>
      <c r="L48" s="8">
        <f t="shared" ref="L48:P48" si="11">L47*100/L46</f>
        <v>1.6318537315062565</v>
      </c>
      <c r="M48" s="8">
        <f t="shared" si="11"/>
        <v>0.80160481605619993</v>
      </c>
      <c r="N48" s="8">
        <f t="shared" si="11"/>
        <v>1.9434285771517874</v>
      </c>
      <c r="O48" s="8">
        <f t="shared" si="11"/>
        <v>3.3134951579030165</v>
      </c>
      <c r="P48" s="8">
        <f t="shared" si="11"/>
        <v>0.90286465929107829</v>
      </c>
      <c r="Q48" s="68"/>
      <c r="R48" s="68"/>
      <c r="S48" s="68"/>
      <c r="T48" s="68"/>
      <c r="U48" s="68"/>
      <c r="V48" s="68"/>
      <c r="W48" s="68"/>
      <c r="X48" s="69"/>
    </row>
    <row r="49" spans="1:24" x14ac:dyDescent="0.25">
      <c r="A49" s="67"/>
      <c r="B49" s="144" t="s">
        <v>31</v>
      </c>
      <c r="C49" s="145"/>
      <c r="D49" s="145"/>
      <c r="E49" s="145"/>
      <c r="F49" s="145"/>
      <c r="G49" s="145"/>
      <c r="H49" s="146"/>
      <c r="I49" s="68"/>
      <c r="J49" s="144" t="s">
        <v>31</v>
      </c>
      <c r="K49" s="145"/>
      <c r="L49" s="145"/>
      <c r="M49" s="145"/>
      <c r="N49" s="145"/>
      <c r="O49" s="145"/>
      <c r="P49" s="146"/>
      <c r="Q49" s="68"/>
      <c r="R49" s="68"/>
      <c r="S49" s="68"/>
      <c r="T49" s="68"/>
      <c r="U49" s="68"/>
      <c r="V49" s="68"/>
      <c r="W49" s="68"/>
      <c r="X49" s="69"/>
    </row>
    <row r="50" spans="1:24" x14ac:dyDescent="0.25">
      <c r="A50" s="67"/>
      <c r="B50" s="147" t="s">
        <v>22</v>
      </c>
      <c r="C50" s="148"/>
      <c r="D50" s="148"/>
      <c r="E50" s="148"/>
      <c r="F50" s="148"/>
      <c r="G50" s="148"/>
      <c r="H50" s="149"/>
      <c r="I50" s="68"/>
      <c r="J50" s="147" t="s">
        <v>22</v>
      </c>
      <c r="K50" s="148"/>
      <c r="L50" s="148"/>
      <c r="M50" s="148"/>
      <c r="N50" s="148"/>
      <c r="O50" s="148"/>
      <c r="P50" s="149"/>
      <c r="Q50" s="68"/>
      <c r="R50" s="68"/>
      <c r="S50" s="68"/>
      <c r="T50" s="68"/>
      <c r="U50" s="68"/>
      <c r="V50" s="68"/>
      <c r="W50" s="68"/>
      <c r="X50" s="69"/>
    </row>
    <row r="51" spans="1:24" x14ac:dyDescent="0.25">
      <c r="A51" s="67"/>
      <c r="B51" s="132" t="s">
        <v>27</v>
      </c>
      <c r="C51" s="133"/>
      <c r="D51" s="133"/>
      <c r="E51" s="133"/>
      <c r="F51" s="133"/>
      <c r="G51" s="133"/>
      <c r="H51" s="134"/>
      <c r="I51" s="68"/>
      <c r="J51" s="132" t="s">
        <v>27</v>
      </c>
      <c r="K51" s="133"/>
      <c r="L51" s="133"/>
      <c r="M51" s="133"/>
      <c r="N51" s="133"/>
      <c r="O51" s="133"/>
      <c r="P51" s="134"/>
      <c r="Q51" s="68"/>
      <c r="R51" s="68"/>
      <c r="S51" s="68"/>
      <c r="T51" s="68"/>
      <c r="U51" s="68"/>
      <c r="V51" s="68"/>
      <c r="W51" s="68"/>
      <c r="X51" s="69"/>
    </row>
    <row r="52" spans="1:24" x14ac:dyDescent="0.25">
      <c r="A52" s="67"/>
      <c r="B52" s="132" t="s">
        <v>28</v>
      </c>
      <c r="C52" s="133"/>
      <c r="D52" s="133"/>
      <c r="E52" s="133"/>
      <c r="F52" s="133"/>
      <c r="G52" s="133"/>
      <c r="H52" s="134"/>
      <c r="I52" s="68"/>
      <c r="J52" s="132" t="s">
        <v>28</v>
      </c>
      <c r="K52" s="133"/>
      <c r="L52" s="133"/>
      <c r="M52" s="133"/>
      <c r="N52" s="133"/>
      <c r="O52" s="133"/>
      <c r="P52" s="134"/>
      <c r="Q52" s="68"/>
      <c r="R52" s="68"/>
      <c r="S52" s="68"/>
      <c r="T52" s="68"/>
      <c r="U52" s="68"/>
      <c r="V52" s="68"/>
      <c r="W52" s="68"/>
      <c r="X52" s="69"/>
    </row>
    <row r="53" spans="1:24" x14ac:dyDescent="0.25">
      <c r="A53" s="67"/>
      <c r="B53" s="138" t="s">
        <v>29</v>
      </c>
      <c r="C53" s="133"/>
      <c r="D53" s="133"/>
      <c r="E53" s="133"/>
      <c r="F53" s="133"/>
      <c r="G53" s="133"/>
      <c r="H53" s="134"/>
      <c r="I53" s="68"/>
      <c r="J53" s="138" t="s">
        <v>29</v>
      </c>
      <c r="K53" s="139"/>
      <c r="L53" s="139"/>
      <c r="M53" s="139"/>
      <c r="N53" s="139"/>
      <c r="O53" s="139"/>
      <c r="P53" s="140"/>
      <c r="Q53" s="68"/>
      <c r="R53" s="68"/>
      <c r="S53" s="68"/>
      <c r="T53" s="68"/>
      <c r="U53" s="68"/>
      <c r="V53" s="68"/>
      <c r="W53" s="68"/>
      <c r="X53" s="69"/>
    </row>
    <row r="54" spans="1:24" x14ac:dyDescent="0.25">
      <c r="A54" s="67"/>
      <c r="B54" s="141" t="s">
        <v>30</v>
      </c>
      <c r="C54" s="142"/>
      <c r="D54" s="142"/>
      <c r="E54" s="142"/>
      <c r="F54" s="142"/>
      <c r="G54" s="142"/>
      <c r="H54" s="143"/>
      <c r="I54" s="68"/>
      <c r="J54" s="141" t="s">
        <v>30</v>
      </c>
      <c r="K54" s="142"/>
      <c r="L54" s="142"/>
      <c r="M54" s="142"/>
      <c r="N54" s="142"/>
      <c r="O54" s="142"/>
      <c r="P54" s="143"/>
      <c r="Q54" s="68"/>
      <c r="R54" s="68"/>
      <c r="S54" s="68"/>
      <c r="T54" s="68"/>
      <c r="U54" s="68"/>
      <c r="V54" s="68"/>
      <c r="W54" s="68"/>
      <c r="X54" s="69"/>
    </row>
    <row r="55" spans="1:24" x14ac:dyDescent="0.25">
      <c r="A55" s="67"/>
      <c r="B55" s="112" t="s">
        <v>9</v>
      </c>
      <c r="C55" s="112"/>
      <c r="D55" s="112"/>
      <c r="E55" s="112"/>
      <c r="F55" s="135">
        <f>C46+F46</f>
        <v>36.331666666666663</v>
      </c>
      <c r="G55" s="137"/>
      <c r="H55" s="136"/>
      <c r="I55" s="68"/>
      <c r="J55" s="132" t="s">
        <v>9</v>
      </c>
      <c r="K55" s="133"/>
      <c r="L55" s="133"/>
      <c r="M55" s="134"/>
      <c r="N55" s="135">
        <f>K46+N46</f>
        <v>36.234999999999999</v>
      </c>
      <c r="O55" s="137"/>
      <c r="P55" s="136"/>
      <c r="Q55" s="68"/>
      <c r="R55" s="68"/>
      <c r="S55" s="68"/>
      <c r="T55" s="68"/>
      <c r="U55" s="68"/>
      <c r="V55" s="68"/>
      <c r="W55" s="68"/>
      <c r="X55" s="69"/>
    </row>
    <row r="56" spans="1:24" x14ac:dyDescent="0.25">
      <c r="A56" s="67"/>
      <c r="B56" s="112" t="s">
        <v>10</v>
      </c>
      <c r="C56" s="112"/>
      <c r="D56" s="112"/>
      <c r="E56" s="112"/>
      <c r="F56" s="135">
        <f>E46+H46</f>
        <v>25.18</v>
      </c>
      <c r="G56" s="133"/>
      <c r="H56" s="134"/>
      <c r="I56" s="68"/>
      <c r="J56" s="132" t="s">
        <v>10</v>
      </c>
      <c r="K56" s="133"/>
      <c r="L56" s="133"/>
      <c r="M56" s="134"/>
      <c r="N56" s="135">
        <f>M46+P46</f>
        <v>25.019999999999996</v>
      </c>
      <c r="O56" s="137"/>
      <c r="P56" s="136"/>
      <c r="Q56" s="68"/>
      <c r="R56" s="68"/>
      <c r="S56" s="68"/>
      <c r="T56" s="68"/>
      <c r="U56" s="68"/>
      <c r="V56" s="68"/>
      <c r="W56" s="68"/>
      <c r="X56" s="69"/>
    </row>
    <row r="57" spans="1:24" x14ac:dyDescent="0.25">
      <c r="A57" s="67"/>
      <c r="B57" s="112" t="s">
        <v>11</v>
      </c>
      <c r="C57" s="112"/>
      <c r="D57" s="112"/>
      <c r="E57" s="112"/>
      <c r="F57" s="135">
        <f>F46+G46+H46</f>
        <v>46.961666666666666</v>
      </c>
      <c r="G57" s="137"/>
      <c r="H57" s="136"/>
      <c r="I57" s="68"/>
      <c r="J57" s="132" t="s">
        <v>11</v>
      </c>
      <c r="K57" s="133"/>
      <c r="L57" s="133"/>
      <c r="M57" s="134"/>
      <c r="N57" s="135">
        <f>N46+O46+P46</f>
        <v>46.751666666666672</v>
      </c>
      <c r="O57" s="137"/>
      <c r="P57" s="136"/>
      <c r="Q57" s="68"/>
      <c r="R57" s="68"/>
      <c r="S57" s="68"/>
      <c r="T57" s="68"/>
      <c r="U57" s="68"/>
      <c r="V57" s="68"/>
      <c r="W57" s="68"/>
      <c r="X57" s="69"/>
    </row>
    <row r="58" spans="1:24" x14ac:dyDescent="0.25">
      <c r="A58" s="67"/>
      <c r="B58" s="112" t="s">
        <v>12</v>
      </c>
      <c r="C58" s="112"/>
      <c r="D58" s="112"/>
      <c r="E58" s="112"/>
      <c r="F58" s="135">
        <f>C46+D46+E46</f>
        <v>46.898333333333333</v>
      </c>
      <c r="G58" s="133"/>
      <c r="H58" s="134"/>
      <c r="I58" s="68"/>
      <c r="J58" s="132" t="s">
        <v>12</v>
      </c>
      <c r="K58" s="133"/>
      <c r="L58" s="133"/>
      <c r="M58" s="134"/>
      <c r="N58" s="135">
        <f>K46+L46+M46</f>
        <v>46.631666666666653</v>
      </c>
      <c r="O58" s="137"/>
      <c r="P58" s="136"/>
      <c r="Q58" s="68"/>
      <c r="R58" s="68"/>
      <c r="S58" s="68"/>
      <c r="T58" s="68"/>
      <c r="U58" s="68"/>
      <c r="V58" s="68"/>
      <c r="W58" s="68"/>
      <c r="X58" s="69"/>
    </row>
    <row r="59" spans="1:24" x14ac:dyDescent="0.25">
      <c r="A59" s="67"/>
      <c r="B59" s="112" t="s">
        <v>8</v>
      </c>
      <c r="C59" s="112"/>
      <c r="D59" s="112"/>
      <c r="E59" s="112"/>
      <c r="F59" s="6">
        <f>F55-F56</f>
        <v>11.151666666666664</v>
      </c>
      <c r="G59" s="135">
        <f>F59/4</f>
        <v>2.7879166666666659</v>
      </c>
      <c r="H59" s="136"/>
      <c r="I59" s="68"/>
      <c r="J59" s="132" t="s">
        <v>8</v>
      </c>
      <c r="K59" s="133"/>
      <c r="L59" s="133"/>
      <c r="M59" s="134"/>
      <c r="N59" s="6">
        <f>N55-N56</f>
        <v>11.215000000000003</v>
      </c>
      <c r="O59" s="135">
        <f>N59/4</f>
        <v>2.8037500000000009</v>
      </c>
      <c r="P59" s="136"/>
      <c r="Q59" s="68"/>
      <c r="R59" s="68"/>
      <c r="S59" s="68"/>
      <c r="T59" s="68"/>
      <c r="U59" s="68"/>
      <c r="V59" s="68"/>
      <c r="W59" s="68"/>
      <c r="X59" s="69"/>
    </row>
    <row r="60" spans="1:24" x14ac:dyDescent="0.25">
      <c r="A60" s="67"/>
      <c r="B60" s="112" t="s">
        <v>13</v>
      </c>
      <c r="C60" s="112"/>
      <c r="D60" s="112"/>
      <c r="E60" s="112"/>
      <c r="F60" s="6">
        <f>F57-F58</f>
        <v>6.3333333333332575E-2</v>
      </c>
      <c r="G60" s="135">
        <f>F60/3</f>
        <v>2.1111111111110858E-2</v>
      </c>
      <c r="H60" s="136"/>
      <c r="I60" s="68"/>
      <c r="J60" s="132" t="s">
        <v>13</v>
      </c>
      <c r="K60" s="133"/>
      <c r="L60" s="133"/>
      <c r="M60" s="134"/>
      <c r="N60" s="6">
        <f>N57-N58</f>
        <v>0.12000000000001876</v>
      </c>
      <c r="O60" s="135">
        <f>N60/3</f>
        <v>4.0000000000006253E-2</v>
      </c>
      <c r="P60" s="136"/>
      <c r="Q60" s="68"/>
      <c r="R60" s="68"/>
      <c r="S60" s="68"/>
      <c r="T60" s="68"/>
      <c r="U60" s="68"/>
      <c r="V60" s="68"/>
      <c r="W60" s="68"/>
      <c r="X60" s="69"/>
    </row>
    <row r="61" spans="1:24" x14ac:dyDescent="0.25">
      <c r="A61" s="67"/>
      <c r="B61" s="112" t="s">
        <v>23</v>
      </c>
      <c r="C61" s="112"/>
      <c r="D61" s="112"/>
      <c r="E61" s="112"/>
      <c r="F61" s="132">
        <v>0.30099999999999999</v>
      </c>
      <c r="G61" s="133"/>
      <c r="H61" s="134"/>
      <c r="I61" s="68"/>
      <c r="J61" s="132" t="s">
        <v>23</v>
      </c>
      <c r="K61" s="133"/>
      <c r="L61" s="133"/>
      <c r="M61" s="134"/>
      <c r="N61" s="132">
        <v>0.30099999999999999</v>
      </c>
      <c r="O61" s="133"/>
      <c r="P61" s="134"/>
      <c r="Q61" s="68"/>
      <c r="R61" s="68"/>
      <c r="S61" s="68"/>
      <c r="T61" s="68"/>
      <c r="U61" s="68"/>
      <c r="V61" s="68"/>
      <c r="W61" s="68"/>
      <c r="X61" s="69"/>
    </row>
    <row r="62" spans="1:24" x14ac:dyDescent="0.25">
      <c r="A62" s="67"/>
      <c r="B62" s="108" t="s">
        <v>25</v>
      </c>
      <c r="C62" s="108"/>
      <c r="D62" s="108"/>
      <c r="E62" s="108"/>
      <c r="F62" s="129">
        <f>G60/G59</f>
        <v>7.5723608827777721E-3</v>
      </c>
      <c r="G62" s="130"/>
      <c r="H62" s="131"/>
      <c r="I62" s="68"/>
      <c r="J62" s="120" t="s">
        <v>25</v>
      </c>
      <c r="K62" s="121"/>
      <c r="L62" s="121"/>
      <c r="M62" s="122"/>
      <c r="N62" s="129">
        <f>O60/O59</f>
        <v>1.4266607222472132E-2</v>
      </c>
      <c r="O62" s="130"/>
      <c r="P62" s="131"/>
      <c r="Q62" s="68"/>
      <c r="R62" s="68"/>
      <c r="S62" s="68"/>
      <c r="T62" s="68"/>
      <c r="U62" s="68"/>
      <c r="V62" s="68"/>
      <c r="W62" s="68"/>
      <c r="X62" s="69"/>
    </row>
    <row r="63" spans="1:24" x14ac:dyDescent="0.25">
      <c r="A63" s="67"/>
      <c r="B63" s="108" t="s">
        <v>24</v>
      </c>
      <c r="C63" s="108"/>
      <c r="D63" s="108"/>
      <c r="E63" s="108"/>
      <c r="F63" s="129">
        <f>F62*F61</f>
        <v>2.2792806257161094E-3</v>
      </c>
      <c r="G63" s="130"/>
      <c r="H63" s="131"/>
      <c r="I63" s="68"/>
      <c r="J63" s="120" t="s">
        <v>24</v>
      </c>
      <c r="K63" s="121"/>
      <c r="L63" s="121"/>
      <c r="M63" s="122"/>
      <c r="N63" s="129">
        <f>N62*N61</f>
        <v>4.2942487739641112E-3</v>
      </c>
      <c r="O63" s="130"/>
      <c r="P63" s="131"/>
      <c r="Q63" s="68"/>
      <c r="R63" s="68"/>
      <c r="S63" s="68"/>
      <c r="T63" s="68"/>
      <c r="U63" s="68"/>
      <c r="V63" s="68"/>
      <c r="W63" s="68"/>
      <c r="X63" s="69"/>
    </row>
    <row r="64" spans="1:24" x14ac:dyDescent="0.25">
      <c r="A64" s="67"/>
      <c r="B64" s="108" t="s">
        <v>26</v>
      </c>
      <c r="C64" s="108"/>
      <c r="D64" s="108"/>
      <c r="E64" s="108"/>
      <c r="F64" s="129">
        <f>2+F63</f>
        <v>2.0022792806257161</v>
      </c>
      <c r="G64" s="130"/>
      <c r="H64" s="131"/>
      <c r="I64" s="68"/>
      <c r="J64" s="120" t="s">
        <v>26</v>
      </c>
      <c r="K64" s="121"/>
      <c r="L64" s="121"/>
      <c r="M64" s="122"/>
      <c r="N64" s="129">
        <f>2+N63</f>
        <v>2.0042942487739639</v>
      </c>
      <c r="O64" s="130"/>
      <c r="P64" s="131"/>
      <c r="Q64" s="68"/>
      <c r="R64" s="68"/>
      <c r="S64" s="68"/>
      <c r="T64" s="68"/>
      <c r="U64" s="68"/>
      <c r="V64" s="68"/>
      <c r="W64" s="68"/>
      <c r="X64" s="69"/>
    </row>
    <row r="65" spans="1:24" x14ac:dyDescent="0.25">
      <c r="A65" s="67"/>
      <c r="B65" s="108" t="s">
        <v>32</v>
      </c>
      <c r="C65" s="108"/>
      <c r="D65" s="108"/>
      <c r="E65" s="108"/>
      <c r="F65" s="123">
        <f>POWER(10,F64)</f>
        <v>100.52620337149851</v>
      </c>
      <c r="G65" s="124"/>
      <c r="H65" s="125"/>
      <c r="I65" s="68"/>
      <c r="J65" s="120" t="s">
        <v>32</v>
      </c>
      <c r="K65" s="121"/>
      <c r="L65" s="121"/>
      <c r="M65" s="122"/>
      <c r="N65" s="123">
        <f>POWER(10,N64)</f>
        <v>100.99369197529052</v>
      </c>
      <c r="O65" s="124"/>
      <c r="P65" s="125"/>
      <c r="Q65" s="68"/>
      <c r="R65" s="68"/>
      <c r="S65" s="68"/>
      <c r="T65" s="68"/>
      <c r="U65" s="68"/>
      <c r="V65" s="68"/>
      <c r="W65" s="68"/>
      <c r="X65" s="69"/>
    </row>
    <row r="66" spans="1:24" x14ac:dyDescent="0.25">
      <c r="A66" s="67"/>
      <c r="B66" s="108" t="s">
        <v>49</v>
      </c>
      <c r="C66" s="108"/>
      <c r="D66" s="108"/>
      <c r="E66" s="108"/>
      <c r="F66" s="126">
        <f>F65/100*1000000</f>
        <v>1005262.0337149851</v>
      </c>
      <c r="G66" s="127"/>
      <c r="H66" s="128"/>
      <c r="I66" s="68"/>
      <c r="J66" s="108" t="s">
        <v>49</v>
      </c>
      <c r="K66" s="108"/>
      <c r="L66" s="108"/>
      <c r="M66" s="108"/>
      <c r="N66" s="126">
        <f>N65/100*1000000</f>
        <v>1009936.9197529051</v>
      </c>
      <c r="O66" s="127"/>
      <c r="P66" s="128"/>
      <c r="Q66" s="68"/>
      <c r="R66" s="68"/>
      <c r="S66" s="68"/>
      <c r="T66" s="68"/>
      <c r="U66" s="68"/>
      <c r="V66" s="68"/>
      <c r="W66" s="68"/>
      <c r="X66" s="69"/>
    </row>
    <row r="67" spans="1:24" x14ac:dyDescent="0.25">
      <c r="A67" s="67"/>
      <c r="B67" s="21"/>
      <c r="C67" s="21"/>
      <c r="D67" s="21"/>
      <c r="E67" s="21"/>
      <c r="F67" s="22"/>
      <c r="G67" s="22"/>
      <c r="H67" s="22"/>
      <c r="I67" s="68"/>
      <c r="J67" s="21"/>
      <c r="K67" s="21"/>
      <c r="L67" s="21"/>
      <c r="M67" s="21"/>
      <c r="N67" s="22"/>
      <c r="O67" s="22"/>
      <c r="P67" s="22"/>
      <c r="Q67" s="68"/>
      <c r="R67" s="68"/>
      <c r="S67" s="68"/>
      <c r="T67" s="68"/>
      <c r="U67" s="68"/>
      <c r="V67" s="68"/>
      <c r="W67" s="68"/>
      <c r="X67" s="69"/>
    </row>
    <row r="68" spans="1:24" x14ac:dyDescent="0.25">
      <c r="A68" s="67"/>
      <c r="B68" s="119" t="s">
        <v>46</v>
      </c>
      <c r="C68" s="119"/>
      <c r="D68" s="21"/>
      <c r="E68" s="21"/>
      <c r="F68" s="24"/>
      <c r="G68" s="24"/>
      <c r="H68" s="24"/>
      <c r="I68" s="68"/>
      <c r="J68" s="68"/>
      <c r="K68" s="21"/>
      <c r="L68" s="119" t="s">
        <v>48</v>
      </c>
      <c r="M68" s="119"/>
      <c r="N68" s="21"/>
      <c r="O68" s="22"/>
      <c r="P68" s="22"/>
      <c r="Q68" s="68"/>
      <c r="R68" s="68"/>
      <c r="S68" s="68"/>
      <c r="T68" s="68"/>
      <c r="U68" s="68"/>
      <c r="V68" s="68"/>
      <c r="W68" s="68"/>
      <c r="X68" s="69"/>
    </row>
    <row r="69" spans="1:24" x14ac:dyDescent="0.25">
      <c r="A69" s="67"/>
      <c r="B69" s="119" t="s">
        <v>47</v>
      </c>
      <c r="C69" s="119"/>
      <c r="D69" s="21"/>
      <c r="E69" s="21"/>
      <c r="F69" s="22"/>
      <c r="G69" s="22"/>
      <c r="H69" s="22"/>
      <c r="I69" s="68"/>
      <c r="J69" s="68"/>
      <c r="K69" s="21"/>
      <c r="L69" s="119" t="s">
        <v>47</v>
      </c>
      <c r="M69" s="119"/>
      <c r="N69" s="21"/>
      <c r="O69" s="22"/>
      <c r="P69" s="22"/>
      <c r="Q69" s="68"/>
      <c r="R69" s="68"/>
      <c r="S69" s="68"/>
      <c r="T69" s="68"/>
      <c r="U69" s="68"/>
      <c r="V69" s="68"/>
      <c r="W69" s="68"/>
      <c r="X69" s="69"/>
    </row>
    <row r="70" spans="1:24" x14ac:dyDescent="0.25">
      <c r="A70" s="67"/>
      <c r="B70" s="21"/>
      <c r="C70" s="21"/>
      <c r="D70" s="21"/>
      <c r="E70" s="21"/>
      <c r="F70" s="22"/>
      <c r="G70" s="22"/>
      <c r="H70" s="22"/>
      <c r="I70" s="68"/>
      <c r="J70" s="21"/>
      <c r="K70" s="21"/>
      <c r="L70" s="21"/>
      <c r="M70" s="21"/>
      <c r="N70" s="22"/>
      <c r="O70" s="22"/>
      <c r="P70" s="22"/>
      <c r="Q70" s="68"/>
      <c r="R70" s="68"/>
      <c r="S70" s="68"/>
      <c r="T70" s="68"/>
      <c r="U70" s="68"/>
      <c r="V70" s="68"/>
      <c r="W70" s="68"/>
      <c r="X70" s="69"/>
    </row>
    <row r="71" spans="1:24" x14ac:dyDescent="0.25">
      <c r="A71" s="67"/>
      <c r="B71" s="114" t="s">
        <v>41</v>
      </c>
      <c r="C71" s="114"/>
      <c r="D71" s="114"/>
      <c r="E71" s="114"/>
      <c r="F71" s="114"/>
      <c r="G71" s="114"/>
      <c r="H71" s="114"/>
      <c r="I71" s="68"/>
      <c r="J71" s="68"/>
      <c r="K71" s="114" t="s">
        <v>42</v>
      </c>
      <c r="L71" s="114"/>
      <c r="M71" s="114"/>
      <c r="N71" s="114"/>
      <c r="O71" s="114"/>
      <c r="P71" s="114"/>
      <c r="Q71" s="114"/>
      <c r="R71" s="68"/>
      <c r="S71" s="68"/>
      <c r="T71" s="68"/>
      <c r="U71" s="68"/>
      <c r="V71" s="68"/>
      <c r="W71" s="68"/>
      <c r="X71" s="69"/>
    </row>
    <row r="72" spans="1:24" x14ac:dyDescent="0.25">
      <c r="A72" s="67"/>
      <c r="B72" s="114" t="s">
        <v>36</v>
      </c>
      <c r="C72" s="114"/>
      <c r="D72" s="114"/>
      <c r="E72" s="114"/>
      <c r="F72" s="114"/>
      <c r="G72" s="114"/>
      <c r="H72" s="114"/>
      <c r="I72" s="68"/>
      <c r="J72" s="68"/>
      <c r="K72" s="114" t="s">
        <v>36</v>
      </c>
      <c r="L72" s="114"/>
      <c r="M72" s="114"/>
      <c r="N72" s="114"/>
      <c r="O72" s="114"/>
      <c r="P72" s="114"/>
      <c r="Q72" s="114"/>
      <c r="R72" s="68"/>
      <c r="S72" s="68"/>
      <c r="T72" s="68"/>
      <c r="U72" s="68"/>
      <c r="V72" s="68"/>
      <c r="W72" s="68"/>
      <c r="X72" s="69"/>
    </row>
    <row r="73" spans="1:24" x14ac:dyDescent="0.25">
      <c r="A73" s="67"/>
      <c r="B73" s="2" t="s">
        <v>21</v>
      </c>
      <c r="C73" s="13" t="s">
        <v>0</v>
      </c>
      <c r="D73" s="13" t="s">
        <v>1</v>
      </c>
      <c r="E73" s="13" t="s">
        <v>2</v>
      </c>
      <c r="F73" s="13" t="s">
        <v>4</v>
      </c>
      <c r="G73" s="13" t="s">
        <v>3</v>
      </c>
      <c r="H73" s="13" t="s">
        <v>5</v>
      </c>
      <c r="I73" s="68"/>
      <c r="J73" s="68"/>
      <c r="K73" s="2" t="s">
        <v>21</v>
      </c>
      <c r="L73" s="13" t="s">
        <v>0</v>
      </c>
      <c r="M73" s="13" t="s">
        <v>1</v>
      </c>
      <c r="N73" s="13" t="s">
        <v>2</v>
      </c>
      <c r="O73" s="13" t="s">
        <v>4</v>
      </c>
      <c r="P73" s="13" t="s">
        <v>3</v>
      </c>
      <c r="Q73" s="13" t="s">
        <v>5</v>
      </c>
      <c r="R73" s="68"/>
      <c r="S73" s="68"/>
      <c r="T73" s="68"/>
      <c r="U73" s="68"/>
      <c r="V73" s="68"/>
      <c r="W73" s="68"/>
      <c r="X73" s="69"/>
    </row>
    <row r="74" spans="1:24" x14ac:dyDescent="0.25">
      <c r="A74" s="67"/>
      <c r="B74" s="2" t="s">
        <v>14</v>
      </c>
      <c r="C74" s="35">
        <v>18.34</v>
      </c>
      <c r="D74" s="36">
        <v>16.78</v>
      </c>
      <c r="E74" s="36">
        <v>12.67</v>
      </c>
      <c r="F74" s="35">
        <v>18.54</v>
      </c>
      <c r="G74" s="36">
        <v>15.37</v>
      </c>
      <c r="H74" s="36">
        <v>12.62</v>
      </c>
      <c r="I74" s="68"/>
      <c r="J74" s="68"/>
      <c r="K74" s="2" t="s">
        <v>14</v>
      </c>
      <c r="L74" s="35">
        <v>18.18</v>
      </c>
      <c r="M74" s="36">
        <v>16.64</v>
      </c>
      <c r="N74" s="36">
        <v>12.52</v>
      </c>
      <c r="O74" s="35">
        <v>18.22</v>
      </c>
      <c r="P74" s="36">
        <v>15.74</v>
      </c>
      <c r="Q74" s="36">
        <v>12.26</v>
      </c>
      <c r="R74" s="68"/>
      <c r="S74" s="68"/>
      <c r="T74" s="68"/>
      <c r="U74" s="68"/>
      <c r="V74" s="68"/>
      <c r="W74" s="68"/>
      <c r="X74" s="69"/>
    </row>
    <row r="75" spans="1:24" x14ac:dyDescent="0.25">
      <c r="A75" s="67"/>
      <c r="B75" s="2" t="s">
        <v>15</v>
      </c>
      <c r="C75" s="36">
        <v>17.96</v>
      </c>
      <c r="D75" s="36">
        <v>16.29</v>
      </c>
      <c r="E75" s="36">
        <v>12.56</v>
      </c>
      <c r="F75" s="35">
        <v>18.260000000000002</v>
      </c>
      <c r="G75" s="36">
        <v>15.75</v>
      </c>
      <c r="H75" s="36">
        <v>12.51</v>
      </c>
      <c r="I75" s="68"/>
      <c r="J75" s="68"/>
      <c r="K75" s="2" t="s">
        <v>15</v>
      </c>
      <c r="L75" s="36">
        <v>18.38</v>
      </c>
      <c r="M75" s="36">
        <v>16.21</v>
      </c>
      <c r="N75" s="36">
        <v>12.46</v>
      </c>
      <c r="O75" s="35">
        <v>18.440000000000001</v>
      </c>
      <c r="P75" s="36">
        <v>15.54</v>
      </c>
      <c r="Q75" s="36">
        <v>12.46</v>
      </c>
      <c r="R75" s="68"/>
      <c r="S75" s="68"/>
      <c r="T75" s="68"/>
      <c r="U75" s="68"/>
      <c r="V75" s="68"/>
      <c r="W75" s="68"/>
      <c r="X75" s="69"/>
    </row>
    <row r="76" spans="1:24" x14ac:dyDescent="0.25">
      <c r="A76" s="67"/>
      <c r="B76" s="2" t="s">
        <v>16</v>
      </c>
      <c r="C76" s="35">
        <v>18.28</v>
      </c>
      <c r="D76" s="36">
        <v>15.86</v>
      </c>
      <c r="E76" s="36">
        <v>12.54</v>
      </c>
      <c r="F76" s="36">
        <v>17.87</v>
      </c>
      <c r="G76" s="36">
        <v>16.73</v>
      </c>
      <c r="H76" s="35">
        <v>12.42</v>
      </c>
      <c r="I76" s="68"/>
      <c r="J76" s="68"/>
      <c r="K76" s="2" t="s">
        <v>16</v>
      </c>
      <c r="L76" s="35">
        <v>18.29</v>
      </c>
      <c r="M76" s="36">
        <v>15.64</v>
      </c>
      <c r="N76" s="36">
        <v>12.61</v>
      </c>
      <c r="O76" s="36">
        <v>17.96</v>
      </c>
      <c r="P76" s="36">
        <v>16.97</v>
      </c>
      <c r="Q76" s="35">
        <v>12.43</v>
      </c>
      <c r="R76" s="68"/>
      <c r="S76" s="68"/>
      <c r="T76" s="68"/>
      <c r="U76" s="68"/>
      <c r="V76" s="68"/>
      <c r="W76" s="68"/>
      <c r="X76" s="69"/>
    </row>
    <row r="77" spans="1:24" x14ac:dyDescent="0.25">
      <c r="A77" s="67"/>
      <c r="B77" s="2" t="s">
        <v>17</v>
      </c>
      <c r="C77" s="35">
        <v>17.940000000000001</v>
      </c>
      <c r="D77" s="36">
        <v>16.36</v>
      </c>
      <c r="E77" s="36">
        <v>12.38</v>
      </c>
      <c r="F77" s="36">
        <v>17.78</v>
      </c>
      <c r="G77" s="35">
        <v>16.91</v>
      </c>
      <c r="H77" s="35">
        <v>12.49</v>
      </c>
      <c r="I77" s="68"/>
      <c r="J77" s="68"/>
      <c r="K77" s="2" t="s">
        <v>17</v>
      </c>
      <c r="L77" s="35">
        <v>17.86</v>
      </c>
      <c r="M77" s="36">
        <v>16.38</v>
      </c>
      <c r="N77" s="36">
        <v>12.45</v>
      </c>
      <c r="O77" s="36">
        <v>18.170000000000002</v>
      </c>
      <c r="P77" s="35">
        <v>16.91</v>
      </c>
      <c r="Q77" s="35">
        <v>12.41</v>
      </c>
      <c r="R77" s="68"/>
      <c r="S77" s="68"/>
      <c r="T77" s="68"/>
      <c r="U77" s="68"/>
      <c r="V77" s="68"/>
      <c r="W77" s="68"/>
      <c r="X77" s="69"/>
    </row>
    <row r="78" spans="1:24" x14ac:dyDescent="0.25">
      <c r="A78" s="67"/>
      <c r="B78" s="2" t="s">
        <v>18</v>
      </c>
      <c r="C78" s="35">
        <v>18.75</v>
      </c>
      <c r="D78" s="36">
        <v>16.39</v>
      </c>
      <c r="E78" s="36">
        <v>12.39</v>
      </c>
      <c r="F78" s="36">
        <v>18.09</v>
      </c>
      <c r="G78" s="36">
        <v>16.309999999999999</v>
      </c>
      <c r="H78" s="35">
        <v>12.31</v>
      </c>
      <c r="I78" s="68"/>
      <c r="J78" s="68"/>
      <c r="K78" s="2" t="s">
        <v>18</v>
      </c>
      <c r="L78" s="35">
        <v>18.27</v>
      </c>
      <c r="M78" s="36">
        <v>16.45</v>
      </c>
      <c r="N78" s="36">
        <v>12.45</v>
      </c>
      <c r="O78" s="36">
        <v>18.079999999999998</v>
      </c>
      <c r="P78" s="36">
        <v>16.28</v>
      </c>
      <c r="Q78" s="35">
        <v>12.71</v>
      </c>
      <c r="R78" s="68"/>
      <c r="S78" s="68"/>
      <c r="T78" s="68"/>
      <c r="U78" s="68"/>
      <c r="V78" s="68"/>
      <c r="W78" s="68"/>
      <c r="X78" s="69"/>
    </row>
    <row r="79" spans="1:24" x14ac:dyDescent="0.25">
      <c r="A79" s="67"/>
      <c r="B79" s="2" t="s">
        <v>19</v>
      </c>
      <c r="C79" s="35">
        <v>18.32</v>
      </c>
      <c r="D79" s="36">
        <v>16.36</v>
      </c>
      <c r="E79" s="36">
        <v>12.65</v>
      </c>
      <c r="F79" s="36">
        <v>18.18</v>
      </c>
      <c r="G79" s="36">
        <v>16.43</v>
      </c>
      <c r="H79" s="35">
        <v>12.74</v>
      </c>
      <c r="I79" s="68"/>
      <c r="J79" s="68"/>
      <c r="K79" s="2" t="s">
        <v>19</v>
      </c>
      <c r="L79" s="35">
        <v>18.22</v>
      </c>
      <c r="M79" s="36">
        <v>16.48</v>
      </c>
      <c r="N79" s="36">
        <v>12.51</v>
      </c>
      <c r="O79" s="36">
        <v>18.36</v>
      </c>
      <c r="P79" s="36">
        <v>16.760000000000002</v>
      </c>
      <c r="Q79" s="35">
        <v>12.64</v>
      </c>
      <c r="R79" s="68"/>
      <c r="S79" s="68"/>
      <c r="T79" s="68"/>
      <c r="U79" s="68"/>
      <c r="V79" s="68"/>
      <c r="W79" s="68"/>
      <c r="X79" s="69"/>
    </row>
    <row r="80" spans="1:24" x14ac:dyDescent="0.25">
      <c r="A80" s="67"/>
      <c r="B80" s="1" t="s">
        <v>20</v>
      </c>
      <c r="C80" s="3">
        <f t="shared" ref="C80:H80" si="12">AVERAGE(C74:C79)</f>
        <v>18.265000000000001</v>
      </c>
      <c r="D80" s="3">
        <f t="shared" si="12"/>
        <v>16.34</v>
      </c>
      <c r="E80" s="3">
        <f t="shared" si="12"/>
        <v>12.531666666666666</v>
      </c>
      <c r="F80" s="3">
        <f t="shared" si="12"/>
        <v>18.12</v>
      </c>
      <c r="G80" s="3">
        <f t="shared" si="12"/>
        <v>16.25</v>
      </c>
      <c r="H80" s="3">
        <f t="shared" si="12"/>
        <v>12.515000000000001</v>
      </c>
      <c r="I80" s="68"/>
      <c r="J80" s="68"/>
      <c r="K80" s="1" t="s">
        <v>20</v>
      </c>
      <c r="L80" s="3">
        <f t="shared" ref="L80:Q80" si="13">AVERAGE(L74:L79)</f>
        <v>18.2</v>
      </c>
      <c r="M80" s="3">
        <f t="shared" si="13"/>
        <v>16.3</v>
      </c>
      <c r="N80" s="3">
        <f t="shared" si="13"/>
        <v>12.500000000000002</v>
      </c>
      <c r="O80" s="3">
        <f t="shared" si="13"/>
        <v>18.204999999999998</v>
      </c>
      <c r="P80" s="3">
        <f t="shared" si="13"/>
        <v>16.366666666666667</v>
      </c>
      <c r="Q80" s="3">
        <f t="shared" si="13"/>
        <v>12.484999999999999</v>
      </c>
      <c r="R80" s="68"/>
      <c r="S80" s="68"/>
      <c r="T80" s="68"/>
      <c r="U80" s="68"/>
      <c r="V80" s="68"/>
      <c r="W80" s="68"/>
      <c r="X80" s="69"/>
    </row>
    <row r="81" spans="1:24" x14ac:dyDescent="0.25">
      <c r="A81" s="67"/>
      <c r="B81" s="7" t="s">
        <v>6</v>
      </c>
      <c r="C81" s="8">
        <f t="shared" ref="C81:H81" si="14">STDEV(C74:C79)</f>
        <v>0.29757352032732975</v>
      </c>
      <c r="D81" s="8">
        <f t="shared" si="14"/>
        <v>0.2931893586063456</v>
      </c>
      <c r="E81" s="8">
        <f t="shared" si="14"/>
        <v>0.12416387021459423</v>
      </c>
      <c r="F81" s="8">
        <f t="shared" si="14"/>
        <v>0.27517267306184257</v>
      </c>
      <c r="G81" s="8">
        <f t="shared" si="14"/>
        <v>0.5876053097105236</v>
      </c>
      <c r="H81" s="8">
        <f t="shared" si="14"/>
        <v>0.15056560032092306</v>
      </c>
      <c r="I81" s="68"/>
      <c r="J81" s="68"/>
      <c r="K81" s="7" t="s">
        <v>6</v>
      </c>
      <c r="L81" s="8">
        <f t="shared" ref="L81:Q81" si="15">STDEV(L74:L79)</f>
        <v>0.17988885457415074</v>
      </c>
      <c r="M81" s="8">
        <f t="shared" si="15"/>
        <v>0.3523066845803523</v>
      </c>
      <c r="N81" s="8">
        <f t="shared" si="15"/>
        <v>6.1967733539318552E-2</v>
      </c>
      <c r="O81" s="8">
        <f t="shared" si="15"/>
        <v>0.17683325479106032</v>
      </c>
      <c r="P81" s="8">
        <f t="shared" si="15"/>
        <v>0.61604112416840062</v>
      </c>
      <c r="Q81" s="8">
        <f t="shared" si="15"/>
        <v>0.16404267737390815</v>
      </c>
      <c r="R81" s="68"/>
      <c r="S81" s="68"/>
      <c r="T81" s="68"/>
      <c r="U81" s="68"/>
      <c r="V81" s="68"/>
      <c r="W81" s="68"/>
      <c r="X81" s="69"/>
    </row>
    <row r="82" spans="1:24" x14ac:dyDescent="0.25">
      <c r="A82" s="67"/>
      <c r="B82" s="7" t="s">
        <v>7</v>
      </c>
      <c r="C82" s="8">
        <f>C81*100/C80</f>
        <v>1.6292007682854077</v>
      </c>
      <c r="D82" s="8">
        <f t="shared" ref="D82:H82" si="16">D81*100/D80</f>
        <v>1.7943045202346732</v>
      </c>
      <c r="E82" s="8">
        <f t="shared" si="16"/>
        <v>0.99080093268727942</v>
      </c>
      <c r="F82" s="8">
        <f t="shared" si="16"/>
        <v>1.5186129859925084</v>
      </c>
      <c r="G82" s="8">
        <f t="shared" si="16"/>
        <v>3.6160326751416836</v>
      </c>
      <c r="H82" s="8">
        <f t="shared" si="16"/>
        <v>1.2030811052410952</v>
      </c>
      <c r="I82" s="68"/>
      <c r="J82" s="68"/>
      <c r="K82" s="7" t="s">
        <v>7</v>
      </c>
      <c r="L82" s="8">
        <f>L81*100/L80</f>
        <v>0.98840029985797107</v>
      </c>
      <c r="M82" s="8">
        <f t="shared" ref="M82:Q82" si="17">M81*100/M80</f>
        <v>2.1613907029469468</v>
      </c>
      <c r="N82" s="8">
        <f t="shared" si="17"/>
        <v>0.49574186831454831</v>
      </c>
      <c r="O82" s="8">
        <f t="shared" si="17"/>
        <v>0.97134443719341024</v>
      </c>
      <c r="P82" s="8">
        <f t="shared" si="17"/>
        <v>3.7639987220065207</v>
      </c>
      <c r="Q82" s="8">
        <f t="shared" si="17"/>
        <v>1.3139181207361486</v>
      </c>
      <c r="R82" s="68"/>
      <c r="S82" s="68"/>
      <c r="T82" s="68"/>
      <c r="U82" s="68"/>
      <c r="V82" s="68"/>
      <c r="W82" s="68"/>
      <c r="X82" s="69"/>
    </row>
    <row r="83" spans="1:24" x14ac:dyDescent="0.25">
      <c r="A83" s="67"/>
      <c r="B83" s="96" t="s">
        <v>31</v>
      </c>
      <c r="C83" s="97"/>
      <c r="D83" s="97"/>
      <c r="E83" s="97"/>
      <c r="F83" s="97"/>
      <c r="G83" s="97"/>
      <c r="H83" s="98"/>
      <c r="I83" s="68"/>
      <c r="J83" s="68"/>
      <c r="K83" s="144" t="s">
        <v>31</v>
      </c>
      <c r="L83" s="145"/>
      <c r="M83" s="145"/>
      <c r="N83" s="145"/>
      <c r="O83" s="145"/>
      <c r="P83" s="145"/>
      <c r="Q83" s="146"/>
      <c r="R83" s="68"/>
      <c r="S83" s="68"/>
      <c r="T83" s="68"/>
      <c r="U83" s="68"/>
      <c r="V83" s="68"/>
      <c r="W83" s="68"/>
      <c r="X83" s="69"/>
    </row>
    <row r="84" spans="1:24" x14ac:dyDescent="0.25">
      <c r="A84" s="67"/>
      <c r="B84" s="147" t="s">
        <v>22</v>
      </c>
      <c r="C84" s="148"/>
      <c r="D84" s="148"/>
      <c r="E84" s="148"/>
      <c r="F84" s="148"/>
      <c r="G84" s="148"/>
      <c r="H84" s="149"/>
      <c r="I84" s="68"/>
      <c r="J84" s="68"/>
      <c r="K84" s="147" t="s">
        <v>22</v>
      </c>
      <c r="L84" s="148"/>
      <c r="M84" s="148"/>
      <c r="N84" s="148"/>
      <c r="O84" s="148"/>
      <c r="P84" s="148"/>
      <c r="Q84" s="149"/>
      <c r="R84" s="68"/>
      <c r="S84" s="68"/>
      <c r="T84" s="68"/>
      <c r="U84" s="68"/>
      <c r="V84" s="68"/>
      <c r="W84" s="68"/>
      <c r="X84" s="69"/>
    </row>
    <row r="85" spans="1:24" x14ac:dyDescent="0.25">
      <c r="A85" s="67"/>
      <c r="B85" s="132" t="s">
        <v>27</v>
      </c>
      <c r="C85" s="133"/>
      <c r="D85" s="133"/>
      <c r="E85" s="133"/>
      <c r="F85" s="133"/>
      <c r="G85" s="133"/>
      <c r="H85" s="134"/>
      <c r="I85" s="68"/>
      <c r="J85" s="68"/>
      <c r="K85" s="132" t="s">
        <v>27</v>
      </c>
      <c r="L85" s="133"/>
      <c r="M85" s="133"/>
      <c r="N85" s="133"/>
      <c r="O85" s="133"/>
      <c r="P85" s="133"/>
      <c r="Q85" s="134"/>
      <c r="R85" s="68"/>
      <c r="S85" s="68"/>
      <c r="T85" s="68"/>
      <c r="U85" s="68"/>
      <c r="V85" s="68"/>
      <c r="W85" s="68"/>
      <c r="X85" s="69"/>
    </row>
    <row r="86" spans="1:24" x14ac:dyDescent="0.25">
      <c r="A86" s="67"/>
      <c r="B86" s="132" t="s">
        <v>28</v>
      </c>
      <c r="C86" s="133"/>
      <c r="D86" s="133"/>
      <c r="E86" s="133"/>
      <c r="F86" s="133"/>
      <c r="G86" s="133"/>
      <c r="H86" s="134"/>
      <c r="I86" s="68"/>
      <c r="J86" s="68"/>
      <c r="K86" s="132" t="s">
        <v>28</v>
      </c>
      <c r="L86" s="133"/>
      <c r="M86" s="133"/>
      <c r="N86" s="133"/>
      <c r="O86" s="133"/>
      <c r="P86" s="133"/>
      <c r="Q86" s="134"/>
      <c r="R86" s="68"/>
      <c r="S86" s="68"/>
      <c r="T86" s="68"/>
      <c r="U86" s="68"/>
      <c r="V86" s="68"/>
      <c r="W86" s="68"/>
      <c r="X86" s="69"/>
    </row>
    <row r="87" spans="1:24" x14ac:dyDescent="0.25">
      <c r="A87" s="67"/>
      <c r="B87" s="138" t="s">
        <v>29</v>
      </c>
      <c r="C87" s="139"/>
      <c r="D87" s="139"/>
      <c r="E87" s="139"/>
      <c r="F87" s="139"/>
      <c r="G87" s="139"/>
      <c r="H87" s="140"/>
      <c r="I87" s="68"/>
      <c r="J87" s="68"/>
      <c r="K87" s="138" t="s">
        <v>29</v>
      </c>
      <c r="L87" s="133"/>
      <c r="M87" s="133"/>
      <c r="N87" s="133"/>
      <c r="O87" s="133"/>
      <c r="P87" s="133"/>
      <c r="Q87" s="134"/>
      <c r="R87" s="68"/>
      <c r="S87" s="68"/>
      <c r="T87" s="68"/>
      <c r="U87" s="68"/>
      <c r="V87" s="68"/>
      <c r="W87" s="68"/>
      <c r="X87" s="69"/>
    </row>
    <row r="88" spans="1:24" x14ac:dyDescent="0.25">
      <c r="A88" s="67"/>
      <c r="B88" s="141" t="s">
        <v>30</v>
      </c>
      <c r="C88" s="142"/>
      <c r="D88" s="142"/>
      <c r="E88" s="142"/>
      <c r="F88" s="142"/>
      <c r="G88" s="142"/>
      <c r="H88" s="143"/>
      <c r="I88" s="68"/>
      <c r="J88" s="68"/>
      <c r="K88" s="141" t="s">
        <v>30</v>
      </c>
      <c r="L88" s="142"/>
      <c r="M88" s="142"/>
      <c r="N88" s="142"/>
      <c r="O88" s="142"/>
      <c r="P88" s="142"/>
      <c r="Q88" s="143"/>
      <c r="R88" s="68"/>
      <c r="S88" s="68"/>
      <c r="T88" s="68"/>
      <c r="U88" s="68"/>
      <c r="V88" s="68"/>
      <c r="W88" s="68"/>
      <c r="X88" s="69"/>
    </row>
    <row r="89" spans="1:24" x14ac:dyDescent="0.25">
      <c r="A89" s="67"/>
      <c r="B89" s="132" t="s">
        <v>9</v>
      </c>
      <c r="C89" s="133"/>
      <c r="D89" s="133"/>
      <c r="E89" s="134"/>
      <c r="F89" s="135">
        <f>C80+F80</f>
        <v>36.385000000000005</v>
      </c>
      <c r="G89" s="137"/>
      <c r="H89" s="136"/>
      <c r="I89" s="68"/>
      <c r="J89" s="68"/>
      <c r="K89" s="112" t="s">
        <v>9</v>
      </c>
      <c r="L89" s="112"/>
      <c r="M89" s="112"/>
      <c r="N89" s="112"/>
      <c r="O89" s="135">
        <f>L80+O80</f>
        <v>36.405000000000001</v>
      </c>
      <c r="P89" s="137"/>
      <c r="Q89" s="136"/>
      <c r="R89" s="68"/>
      <c r="S89" s="68"/>
      <c r="T89" s="68"/>
      <c r="U89" s="68"/>
      <c r="V89" s="68"/>
      <c r="W89" s="68"/>
      <c r="X89" s="69"/>
    </row>
    <row r="90" spans="1:24" x14ac:dyDescent="0.25">
      <c r="A90" s="67"/>
      <c r="B90" s="132" t="s">
        <v>10</v>
      </c>
      <c r="C90" s="133"/>
      <c r="D90" s="133"/>
      <c r="E90" s="134"/>
      <c r="F90" s="135">
        <f>E80+H80</f>
        <v>25.046666666666667</v>
      </c>
      <c r="G90" s="137"/>
      <c r="H90" s="136"/>
      <c r="I90" s="68"/>
      <c r="J90" s="68"/>
      <c r="K90" s="112" t="s">
        <v>10</v>
      </c>
      <c r="L90" s="112"/>
      <c r="M90" s="112"/>
      <c r="N90" s="112"/>
      <c r="O90" s="135">
        <f>N80+Q80</f>
        <v>24.984999999999999</v>
      </c>
      <c r="P90" s="133"/>
      <c r="Q90" s="134"/>
      <c r="R90" s="68"/>
      <c r="S90" s="68"/>
      <c r="T90" s="68"/>
      <c r="U90" s="68"/>
      <c r="V90" s="68"/>
      <c r="W90" s="68"/>
      <c r="X90" s="69"/>
    </row>
    <row r="91" spans="1:24" x14ac:dyDescent="0.25">
      <c r="A91" s="67"/>
      <c r="B91" s="132" t="s">
        <v>11</v>
      </c>
      <c r="C91" s="133"/>
      <c r="D91" s="133"/>
      <c r="E91" s="134"/>
      <c r="F91" s="135">
        <f>F80+G80+H80</f>
        <v>46.885000000000005</v>
      </c>
      <c r="G91" s="137"/>
      <c r="H91" s="136"/>
      <c r="I91" s="68"/>
      <c r="J91" s="68"/>
      <c r="K91" s="112" t="s">
        <v>11</v>
      </c>
      <c r="L91" s="112"/>
      <c r="M91" s="112"/>
      <c r="N91" s="112"/>
      <c r="O91" s="135">
        <f>O80+P80+Q80</f>
        <v>47.056666666666665</v>
      </c>
      <c r="P91" s="137"/>
      <c r="Q91" s="136"/>
      <c r="R91" s="68"/>
      <c r="S91" s="68"/>
      <c r="T91" s="68"/>
      <c r="U91" s="68"/>
      <c r="V91" s="68"/>
      <c r="W91" s="68"/>
      <c r="X91" s="69"/>
    </row>
    <row r="92" spans="1:24" x14ac:dyDescent="0.25">
      <c r="A92" s="67"/>
      <c r="B92" s="132" t="s">
        <v>12</v>
      </c>
      <c r="C92" s="133"/>
      <c r="D92" s="133"/>
      <c r="E92" s="134"/>
      <c r="F92" s="135">
        <f>C80+D80+E80</f>
        <v>47.13666666666667</v>
      </c>
      <c r="G92" s="137"/>
      <c r="H92" s="136"/>
      <c r="I92" s="68"/>
      <c r="J92" s="68"/>
      <c r="K92" s="112" t="s">
        <v>12</v>
      </c>
      <c r="L92" s="112"/>
      <c r="M92" s="112"/>
      <c r="N92" s="112"/>
      <c r="O92" s="132">
        <f>L80+M80+N80</f>
        <v>47</v>
      </c>
      <c r="P92" s="133"/>
      <c r="Q92" s="134"/>
      <c r="R92" s="68"/>
      <c r="S92" s="68"/>
      <c r="T92" s="68"/>
      <c r="U92" s="68"/>
      <c r="V92" s="68"/>
      <c r="W92" s="68"/>
      <c r="X92" s="69"/>
    </row>
    <row r="93" spans="1:24" x14ac:dyDescent="0.25">
      <c r="A93" s="67"/>
      <c r="B93" s="132" t="s">
        <v>8</v>
      </c>
      <c r="C93" s="133"/>
      <c r="D93" s="133"/>
      <c r="E93" s="134"/>
      <c r="F93" s="5">
        <f>F89-F90</f>
        <v>11.338333333333338</v>
      </c>
      <c r="G93" s="135">
        <f>F93/4</f>
        <v>2.8345833333333346</v>
      </c>
      <c r="H93" s="136"/>
      <c r="I93" s="68"/>
      <c r="J93" s="68"/>
      <c r="K93" s="112" t="s">
        <v>8</v>
      </c>
      <c r="L93" s="112"/>
      <c r="M93" s="112"/>
      <c r="N93" s="112"/>
      <c r="O93" s="2">
        <f>O89-O90</f>
        <v>11.420000000000002</v>
      </c>
      <c r="P93" s="135">
        <f>O93/4</f>
        <v>2.8550000000000004</v>
      </c>
      <c r="Q93" s="136"/>
      <c r="R93" s="68"/>
      <c r="S93" s="68"/>
      <c r="T93" s="68"/>
      <c r="U93" s="68"/>
      <c r="V93" s="68"/>
      <c r="W93" s="68"/>
      <c r="X93" s="69"/>
    </row>
    <row r="94" spans="1:24" x14ac:dyDescent="0.25">
      <c r="A94" s="67"/>
      <c r="B94" s="132" t="s">
        <v>13</v>
      </c>
      <c r="C94" s="133"/>
      <c r="D94" s="133"/>
      <c r="E94" s="134"/>
      <c r="F94" s="93">
        <f>F91-F92</f>
        <v>-0.25166666666666515</v>
      </c>
      <c r="G94" s="135">
        <f>F94/3</f>
        <v>-8.3888888888888388E-2</v>
      </c>
      <c r="H94" s="136"/>
      <c r="I94" s="68"/>
      <c r="J94" s="68"/>
      <c r="K94" s="112" t="s">
        <v>13</v>
      </c>
      <c r="L94" s="112"/>
      <c r="M94" s="112"/>
      <c r="N94" s="112"/>
      <c r="O94" s="2">
        <f>O91-O92</f>
        <v>5.6666666666664867E-2</v>
      </c>
      <c r="P94" s="135">
        <f>O94/3</f>
        <v>1.8888888888888289E-2</v>
      </c>
      <c r="Q94" s="136"/>
      <c r="R94" s="68"/>
      <c r="S94" s="68"/>
      <c r="T94" s="68"/>
      <c r="U94" s="68"/>
      <c r="V94" s="68"/>
      <c r="W94" s="68"/>
      <c r="X94" s="69"/>
    </row>
    <row r="95" spans="1:24" x14ac:dyDescent="0.25">
      <c r="A95" s="67"/>
      <c r="B95" s="132" t="s">
        <v>23</v>
      </c>
      <c r="C95" s="133"/>
      <c r="D95" s="133"/>
      <c r="E95" s="134"/>
      <c r="F95" s="132">
        <v>0.30099999999999999</v>
      </c>
      <c r="G95" s="133"/>
      <c r="H95" s="134"/>
      <c r="I95" s="68"/>
      <c r="J95" s="68"/>
      <c r="K95" s="112" t="s">
        <v>23</v>
      </c>
      <c r="L95" s="112"/>
      <c r="M95" s="112"/>
      <c r="N95" s="112"/>
      <c r="O95" s="132">
        <v>0.30099999999999999</v>
      </c>
      <c r="P95" s="133"/>
      <c r="Q95" s="134"/>
      <c r="R95" s="68"/>
      <c r="S95" s="68"/>
      <c r="T95" s="68"/>
      <c r="U95" s="68"/>
      <c r="V95" s="68"/>
      <c r="W95" s="68"/>
      <c r="X95" s="69"/>
    </row>
    <row r="96" spans="1:24" x14ac:dyDescent="0.25">
      <c r="A96" s="67"/>
      <c r="B96" s="120" t="s">
        <v>25</v>
      </c>
      <c r="C96" s="121"/>
      <c r="D96" s="121"/>
      <c r="E96" s="122"/>
      <c r="F96" s="129">
        <f>G94/G93</f>
        <v>-2.9594786613748647E-2</v>
      </c>
      <c r="G96" s="130"/>
      <c r="H96" s="131"/>
      <c r="I96" s="68"/>
      <c r="J96" s="68"/>
      <c r="K96" s="108" t="s">
        <v>25</v>
      </c>
      <c r="L96" s="108"/>
      <c r="M96" s="108"/>
      <c r="N96" s="108"/>
      <c r="O96" s="129">
        <f>P94/P93</f>
        <v>6.6160731659853896E-3</v>
      </c>
      <c r="P96" s="130"/>
      <c r="Q96" s="131"/>
      <c r="R96" s="68"/>
      <c r="S96" s="68"/>
      <c r="T96" s="68"/>
      <c r="U96" s="68"/>
      <c r="V96" s="68"/>
      <c r="W96" s="68"/>
      <c r="X96" s="69"/>
    </row>
    <row r="97" spans="1:24" x14ac:dyDescent="0.25">
      <c r="A97" s="67"/>
      <c r="B97" s="120" t="s">
        <v>24</v>
      </c>
      <c r="C97" s="121"/>
      <c r="D97" s="121"/>
      <c r="E97" s="122"/>
      <c r="F97" s="129">
        <f>F96*F95</f>
        <v>-8.908030770738342E-3</v>
      </c>
      <c r="G97" s="130"/>
      <c r="H97" s="131"/>
      <c r="I97" s="68"/>
      <c r="J97" s="68"/>
      <c r="K97" s="108" t="s">
        <v>24</v>
      </c>
      <c r="L97" s="108"/>
      <c r="M97" s="108"/>
      <c r="N97" s="108"/>
      <c r="O97" s="129">
        <f>O96*O95</f>
        <v>1.9914380229616021E-3</v>
      </c>
      <c r="P97" s="130"/>
      <c r="Q97" s="131"/>
      <c r="R97" s="68"/>
      <c r="S97" s="68"/>
      <c r="T97" s="68"/>
      <c r="U97" s="68"/>
      <c r="V97" s="68"/>
      <c r="W97" s="68"/>
      <c r="X97" s="69"/>
    </row>
    <row r="98" spans="1:24" x14ac:dyDescent="0.25">
      <c r="A98" s="67"/>
      <c r="B98" s="120" t="s">
        <v>26</v>
      </c>
      <c r="C98" s="121"/>
      <c r="D98" s="121"/>
      <c r="E98" s="122"/>
      <c r="F98" s="129">
        <f>2+F97</f>
        <v>1.9910919692292617</v>
      </c>
      <c r="G98" s="130"/>
      <c r="H98" s="131"/>
      <c r="I98" s="68"/>
      <c r="J98" s="68"/>
      <c r="K98" s="108" t="s">
        <v>26</v>
      </c>
      <c r="L98" s="108"/>
      <c r="M98" s="108"/>
      <c r="N98" s="108"/>
      <c r="O98" s="129">
        <f>2+O97</f>
        <v>2.0019914380229618</v>
      </c>
      <c r="P98" s="130"/>
      <c r="Q98" s="131"/>
      <c r="R98" s="68"/>
      <c r="S98" s="68"/>
      <c r="T98" s="68"/>
      <c r="U98" s="68"/>
      <c r="V98" s="68"/>
      <c r="W98" s="68"/>
      <c r="X98" s="69"/>
    </row>
    <row r="99" spans="1:24" x14ac:dyDescent="0.25">
      <c r="A99" s="67"/>
      <c r="B99" s="120" t="s">
        <v>32</v>
      </c>
      <c r="C99" s="121"/>
      <c r="D99" s="121"/>
      <c r="E99" s="122"/>
      <c r="F99" s="123">
        <f>POWER(10,F98)</f>
        <v>97.96974310055252</v>
      </c>
      <c r="G99" s="124"/>
      <c r="H99" s="125"/>
      <c r="I99" s="68"/>
      <c r="J99" s="68"/>
      <c r="K99" s="108" t="s">
        <v>32</v>
      </c>
      <c r="L99" s="108"/>
      <c r="M99" s="108"/>
      <c r="N99" s="108"/>
      <c r="O99" s="123">
        <f>POWER(10,O98)</f>
        <v>100.45959847940996</v>
      </c>
      <c r="P99" s="124"/>
      <c r="Q99" s="125"/>
      <c r="R99" s="68"/>
      <c r="S99" s="68"/>
      <c r="T99" s="68"/>
      <c r="U99" s="68"/>
      <c r="V99" s="68"/>
      <c r="W99" s="68"/>
      <c r="X99" s="69"/>
    </row>
    <row r="100" spans="1:24" x14ac:dyDescent="0.25">
      <c r="A100" s="67"/>
      <c r="B100" s="108" t="s">
        <v>49</v>
      </c>
      <c r="C100" s="108"/>
      <c r="D100" s="108"/>
      <c r="E100" s="108"/>
      <c r="F100" s="126">
        <f>F99/100*1000000</f>
        <v>979697.43100552517</v>
      </c>
      <c r="G100" s="127"/>
      <c r="H100" s="128"/>
      <c r="I100" s="68"/>
      <c r="J100" s="23"/>
      <c r="K100" s="108" t="s">
        <v>49</v>
      </c>
      <c r="L100" s="108"/>
      <c r="M100" s="108"/>
      <c r="N100" s="108"/>
      <c r="O100" s="126">
        <f>O99/100*1000000</f>
        <v>1004595.9847940997</v>
      </c>
      <c r="P100" s="127"/>
      <c r="Q100" s="128"/>
      <c r="R100" s="68"/>
      <c r="S100" s="68"/>
      <c r="T100" s="68"/>
      <c r="U100" s="68"/>
      <c r="V100" s="68"/>
      <c r="W100" s="68"/>
      <c r="X100" s="69"/>
    </row>
    <row r="101" spans="1:24" x14ac:dyDescent="0.25">
      <c r="A101" s="67"/>
      <c r="B101" s="21"/>
      <c r="C101" s="21"/>
      <c r="D101" s="21"/>
      <c r="E101" s="21"/>
      <c r="F101" s="24"/>
      <c r="G101" s="24"/>
      <c r="H101" s="24"/>
      <c r="I101" s="68"/>
      <c r="J101" s="23"/>
      <c r="K101" s="21"/>
      <c r="L101" s="21"/>
      <c r="M101" s="21"/>
      <c r="N101" s="21"/>
      <c r="O101" s="24"/>
      <c r="P101" s="24"/>
      <c r="Q101" s="24"/>
      <c r="R101" s="68"/>
      <c r="S101" s="68"/>
      <c r="T101" s="68"/>
      <c r="U101" s="68"/>
      <c r="V101" s="68"/>
      <c r="W101" s="68"/>
      <c r="X101" s="69"/>
    </row>
    <row r="102" spans="1:24" x14ac:dyDescent="0.25">
      <c r="A102" s="67"/>
      <c r="B102" s="119" t="s">
        <v>46</v>
      </c>
      <c r="C102" s="119"/>
      <c r="D102" s="21"/>
      <c r="E102" s="21"/>
      <c r="F102" s="24"/>
      <c r="G102" s="24"/>
      <c r="H102" s="24"/>
      <c r="I102" s="68"/>
      <c r="J102" s="68"/>
      <c r="K102" s="21"/>
      <c r="L102" s="119" t="s">
        <v>48</v>
      </c>
      <c r="M102" s="119"/>
      <c r="N102" s="21"/>
      <c r="O102" s="24"/>
      <c r="P102" s="24"/>
      <c r="Q102" s="24"/>
      <c r="R102" s="68"/>
      <c r="S102" s="68"/>
      <c r="T102" s="68"/>
      <c r="U102" s="68"/>
      <c r="V102" s="68"/>
      <c r="W102" s="68"/>
      <c r="X102" s="69"/>
    </row>
    <row r="103" spans="1:24" x14ac:dyDescent="0.25">
      <c r="A103" s="67"/>
      <c r="B103" s="119" t="s">
        <v>47</v>
      </c>
      <c r="C103" s="119"/>
      <c r="D103" s="21"/>
      <c r="E103" s="21"/>
      <c r="F103" s="22"/>
      <c r="G103" s="22"/>
      <c r="H103" s="22"/>
      <c r="I103" s="68"/>
      <c r="J103" s="68"/>
      <c r="K103" s="21"/>
      <c r="L103" s="119" t="s">
        <v>47</v>
      </c>
      <c r="M103" s="119"/>
      <c r="N103" s="21"/>
      <c r="O103" s="24"/>
      <c r="P103" s="24"/>
      <c r="Q103" s="24"/>
      <c r="R103" s="68"/>
      <c r="S103" s="68"/>
      <c r="T103" s="68"/>
      <c r="U103" s="68"/>
      <c r="V103" s="68"/>
      <c r="W103" s="68"/>
      <c r="X103" s="69"/>
    </row>
    <row r="104" spans="1:24" x14ac:dyDescent="0.25">
      <c r="A104" s="67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9"/>
    </row>
    <row r="105" spans="1:24" s="84" customFormat="1" x14ac:dyDescent="0.25">
      <c r="B105" s="114" t="s">
        <v>43</v>
      </c>
      <c r="C105" s="114"/>
      <c r="D105" s="114"/>
      <c r="E105" s="114"/>
      <c r="F105" s="114"/>
      <c r="G105" s="114"/>
      <c r="H105" s="114"/>
      <c r="K105" s="114" t="s">
        <v>44</v>
      </c>
      <c r="L105" s="114"/>
      <c r="M105" s="114"/>
      <c r="N105" s="114"/>
      <c r="O105" s="114"/>
      <c r="P105" s="114"/>
      <c r="Q105" s="114"/>
      <c r="T105" s="68"/>
      <c r="U105" s="68"/>
      <c r="V105" s="68"/>
    </row>
    <row r="106" spans="1:24" s="84" customFormat="1" x14ac:dyDescent="0.25">
      <c r="B106" s="114" t="s">
        <v>99</v>
      </c>
      <c r="C106" s="114"/>
      <c r="D106" s="114"/>
      <c r="E106" s="114"/>
      <c r="F106" s="114"/>
      <c r="G106" s="114"/>
      <c r="H106" s="114"/>
      <c r="K106" s="114" t="s">
        <v>99</v>
      </c>
      <c r="L106" s="114"/>
      <c r="M106" s="114"/>
      <c r="N106" s="114"/>
      <c r="O106" s="114"/>
      <c r="P106" s="114"/>
      <c r="Q106" s="114"/>
      <c r="T106" s="68"/>
      <c r="U106" s="68"/>
      <c r="V106" s="68"/>
    </row>
    <row r="107" spans="1:24" s="84" customFormat="1" x14ac:dyDescent="0.25">
      <c r="B107" s="2" t="s">
        <v>21</v>
      </c>
      <c r="C107" s="13" t="s">
        <v>0</v>
      </c>
      <c r="D107" s="13" t="s">
        <v>1</v>
      </c>
      <c r="E107" s="13" t="s">
        <v>2</v>
      </c>
      <c r="F107" s="13" t="s">
        <v>4</v>
      </c>
      <c r="G107" s="13" t="s">
        <v>3</v>
      </c>
      <c r="H107" s="13" t="s">
        <v>5</v>
      </c>
      <c r="K107" s="2" t="s">
        <v>21</v>
      </c>
      <c r="L107" s="13" t="s">
        <v>0</v>
      </c>
      <c r="M107" s="13" t="s">
        <v>1</v>
      </c>
      <c r="N107" s="13" t="s">
        <v>2</v>
      </c>
      <c r="O107" s="13" t="s">
        <v>4</v>
      </c>
      <c r="P107" s="13" t="s">
        <v>3</v>
      </c>
      <c r="Q107" s="13" t="s">
        <v>5</v>
      </c>
      <c r="T107" s="68"/>
      <c r="U107" s="68"/>
      <c r="V107" s="68"/>
    </row>
    <row r="108" spans="1:24" s="84" customFormat="1" x14ac:dyDescent="0.25">
      <c r="B108" s="2" t="s">
        <v>14</v>
      </c>
      <c r="C108" s="35">
        <v>18.27</v>
      </c>
      <c r="D108" s="36">
        <v>16.38</v>
      </c>
      <c r="E108" s="36">
        <v>12.45</v>
      </c>
      <c r="F108" s="35">
        <v>18.309999999999999</v>
      </c>
      <c r="G108" s="36">
        <v>15.95</v>
      </c>
      <c r="H108" s="36">
        <v>12.51</v>
      </c>
      <c r="K108" s="2" t="s">
        <v>14</v>
      </c>
      <c r="L108" s="35">
        <v>18.28</v>
      </c>
      <c r="M108" s="36">
        <v>16.38</v>
      </c>
      <c r="N108" s="36">
        <v>12.51</v>
      </c>
      <c r="O108" s="35">
        <v>18.32</v>
      </c>
      <c r="P108" s="36">
        <v>15.94</v>
      </c>
      <c r="Q108" s="36">
        <v>12.41</v>
      </c>
      <c r="T108" s="68"/>
      <c r="U108" s="68"/>
      <c r="V108" s="68"/>
    </row>
    <row r="109" spans="1:24" s="84" customFormat="1" x14ac:dyDescent="0.25">
      <c r="B109" s="2" t="s">
        <v>15</v>
      </c>
      <c r="C109" s="36">
        <v>18.41</v>
      </c>
      <c r="D109" s="36">
        <v>16.350000000000001</v>
      </c>
      <c r="E109" s="36">
        <v>12.59</v>
      </c>
      <c r="F109" s="35">
        <v>18.39</v>
      </c>
      <c r="G109" s="36">
        <v>15.92</v>
      </c>
      <c r="H109" s="36">
        <v>11.95</v>
      </c>
      <c r="K109" s="2" t="s">
        <v>15</v>
      </c>
      <c r="L109" s="36">
        <v>18.53</v>
      </c>
      <c r="M109" s="36">
        <v>16.48</v>
      </c>
      <c r="N109" s="36">
        <v>12.53</v>
      </c>
      <c r="O109" s="35">
        <v>18.41</v>
      </c>
      <c r="P109" s="36">
        <v>15.81</v>
      </c>
      <c r="Q109" s="36">
        <v>12.46</v>
      </c>
    </row>
    <row r="110" spans="1:24" s="84" customFormat="1" x14ac:dyDescent="0.25">
      <c r="B110" s="2" t="s">
        <v>16</v>
      </c>
      <c r="C110" s="35">
        <v>18.170000000000002</v>
      </c>
      <c r="D110" s="36">
        <v>16.21</v>
      </c>
      <c r="E110" s="36">
        <v>12.61</v>
      </c>
      <c r="F110" s="36">
        <v>17.97</v>
      </c>
      <c r="G110" s="36">
        <v>16.36</v>
      </c>
      <c r="H110" s="35">
        <v>12.38</v>
      </c>
      <c r="K110" s="2" t="s">
        <v>16</v>
      </c>
      <c r="L110" s="35">
        <v>18.739999999999998</v>
      </c>
      <c r="M110" s="36">
        <v>15.78</v>
      </c>
      <c r="N110" s="36">
        <v>12.69</v>
      </c>
      <c r="O110" s="36">
        <v>17.89</v>
      </c>
      <c r="P110" s="36">
        <v>16.739999999999998</v>
      </c>
      <c r="Q110" s="35">
        <v>12.42</v>
      </c>
    </row>
    <row r="111" spans="1:24" s="84" customFormat="1" x14ac:dyDescent="0.25">
      <c r="B111" s="2" t="s">
        <v>17</v>
      </c>
      <c r="C111" s="35">
        <v>18.05</v>
      </c>
      <c r="D111" s="36">
        <v>15.68</v>
      </c>
      <c r="E111" s="36">
        <v>12.47</v>
      </c>
      <c r="F111" s="36">
        <v>17.93</v>
      </c>
      <c r="G111" s="35">
        <v>16.36</v>
      </c>
      <c r="H111" s="35">
        <v>12.53</v>
      </c>
      <c r="K111" s="2" t="s">
        <v>17</v>
      </c>
      <c r="L111" s="35">
        <v>17.96</v>
      </c>
      <c r="M111" s="36">
        <v>16.32</v>
      </c>
      <c r="N111" s="36">
        <v>12.38</v>
      </c>
      <c r="O111" s="36">
        <v>17.98</v>
      </c>
      <c r="P111" s="35">
        <v>16.920000000000002</v>
      </c>
      <c r="Q111" s="35">
        <v>12.46</v>
      </c>
    </row>
    <row r="112" spans="1:24" s="84" customFormat="1" x14ac:dyDescent="0.25">
      <c r="B112" s="2" t="s">
        <v>18</v>
      </c>
      <c r="C112" s="35">
        <v>18.239999999999998</v>
      </c>
      <c r="D112" s="36">
        <v>16.41</v>
      </c>
      <c r="E112" s="36">
        <v>12.41</v>
      </c>
      <c r="F112" s="36">
        <v>18.11</v>
      </c>
      <c r="G112" s="36">
        <v>16.670000000000002</v>
      </c>
      <c r="H112" s="35">
        <v>12.51</v>
      </c>
      <c r="K112" s="2" t="s">
        <v>18</v>
      </c>
      <c r="L112" s="35">
        <v>18.2</v>
      </c>
      <c r="M112" s="36">
        <v>16.64</v>
      </c>
      <c r="N112" s="36">
        <v>12.64</v>
      </c>
      <c r="O112" s="36">
        <v>17.989999999999998</v>
      </c>
      <c r="P112" s="36">
        <v>16.43</v>
      </c>
      <c r="Q112" s="35">
        <v>12.71</v>
      </c>
    </row>
    <row r="113" spans="2:17" s="84" customFormat="1" x14ac:dyDescent="0.25">
      <c r="B113" s="2" t="s">
        <v>19</v>
      </c>
      <c r="C113" s="35">
        <v>17.95</v>
      </c>
      <c r="D113" s="36">
        <v>16.28</v>
      </c>
      <c r="E113" s="36">
        <v>12.26</v>
      </c>
      <c r="F113" s="36">
        <v>18.149999999999999</v>
      </c>
      <c r="G113" s="36">
        <v>16.54</v>
      </c>
      <c r="H113" s="35">
        <v>12.84</v>
      </c>
      <c r="K113" s="2" t="s">
        <v>19</v>
      </c>
      <c r="L113" s="35">
        <v>18.29</v>
      </c>
      <c r="M113" s="36">
        <v>16.32</v>
      </c>
      <c r="N113" s="36">
        <v>12.45</v>
      </c>
      <c r="O113" s="36">
        <v>18.309999999999999</v>
      </c>
      <c r="P113" s="36">
        <v>16.920000000000002</v>
      </c>
      <c r="Q113" s="35">
        <v>12.84</v>
      </c>
    </row>
    <row r="114" spans="2:17" s="84" customFormat="1" x14ac:dyDescent="0.25">
      <c r="B114" s="1" t="s">
        <v>20</v>
      </c>
      <c r="C114" s="3">
        <f t="shared" ref="C114:H114" si="18">AVERAGE(C108:C113)</f>
        <v>18.181666666666668</v>
      </c>
      <c r="D114" s="3">
        <f t="shared" si="18"/>
        <v>16.218333333333334</v>
      </c>
      <c r="E114" s="3">
        <f t="shared" si="18"/>
        <v>12.465000000000002</v>
      </c>
      <c r="F114" s="3">
        <f t="shared" si="18"/>
        <v>18.143333333333331</v>
      </c>
      <c r="G114" s="3">
        <f t="shared" si="18"/>
        <v>16.3</v>
      </c>
      <c r="H114" s="3">
        <f t="shared" si="18"/>
        <v>12.453333333333333</v>
      </c>
      <c r="K114" s="1" t="s">
        <v>20</v>
      </c>
      <c r="L114" s="3">
        <f t="shared" ref="L114:Q114" si="19">AVERAGE(L108:L113)</f>
        <v>18.333333333333332</v>
      </c>
      <c r="M114" s="3">
        <f t="shared" si="19"/>
        <v>16.320000000000004</v>
      </c>
      <c r="N114" s="3">
        <f t="shared" si="19"/>
        <v>12.533333333333333</v>
      </c>
      <c r="O114" s="3">
        <f t="shared" si="19"/>
        <v>18.150000000000002</v>
      </c>
      <c r="P114" s="3">
        <f t="shared" si="19"/>
        <v>16.46</v>
      </c>
      <c r="Q114" s="3">
        <f t="shared" si="19"/>
        <v>12.549999999999999</v>
      </c>
    </row>
    <row r="115" spans="2:17" s="84" customFormat="1" x14ac:dyDescent="0.25">
      <c r="B115" s="7" t="s">
        <v>6</v>
      </c>
      <c r="C115" s="8">
        <f t="shared" ref="C115:H115" si="20">STDEV(C108:C113)</f>
        <v>0.16400203250773035</v>
      </c>
      <c r="D115" s="8">
        <f t="shared" si="20"/>
        <v>0.2734532257382728</v>
      </c>
      <c r="E115" s="8">
        <f t="shared" si="20"/>
        <v>0.12802343535462551</v>
      </c>
      <c r="F115" s="8">
        <f t="shared" si="20"/>
        <v>0.18184242262647829</v>
      </c>
      <c r="G115" s="8">
        <f t="shared" si="20"/>
        <v>0.30613722413323124</v>
      </c>
      <c r="H115" s="8">
        <f t="shared" si="20"/>
        <v>0.29001149402509335</v>
      </c>
      <c r="K115" s="7" t="s">
        <v>6</v>
      </c>
      <c r="L115" s="8">
        <f t="shared" ref="L115:Q115" si="21">STDEV(L108:L113)</f>
        <v>0.27053034333816683</v>
      </c>
      <c r="M115" s="8">
        <f t="shared" si="21"/>
        <v>0.29092954473549132</v>
      </c>
      <c r="N115" s="8">
        <f t="shared" si="21"/>
        <v>0.11570076346622195</v>
      </c>
      <c r="O115" s="8">
        <f t="shared" si="21"/>
        <v>0.22099773754498023</v>
      </c>
      <c r="P115" s="8">
        <f t="shared" si="21"/>
        <v>0.48895807591244511</v>
      </c>
      <c r="Q115" s="8">
        <f t="shared" si="21"/>
        <v>0.1802220852171009</v>
      </c>
    </row>
    <row r="116" spans="2:17" s="84" customFormat="1" x14ac:dyDescent="0.25">
      <c r="B116" s="7" t="s">
        <v>7</v>
      </c>
      <c r="C116" s="8">
        <f>C115*100/C114</f>
        <v>0.90201869561498027</v>
      </c>
      <c r="D116" s="8">
        <f t="shared" ref="D116:F116" si="22">D115*100/D114</f>
        <v>1.6860747656249477</v>
      </c>
      <c r="E116" s="8">
        <f t="shared" si="22"/>
        <v>1.0270632599649057</v>
      </c>
      <c r="F116" s="8">
        <f t="shared" si="22"/>
        <v>1.0022547636954526</v>
      </c>
      <c r="G116" s="8">
        <f>G115*100/G114</f>
        <v>1.8781424793449768</v>
      </c>
      <c r="H116" s="8">
        <f t="shared" ref="H116" si="23">H115*100/H114</f>
        <v>2.3287860869252679</v>
      </c>
      <c r="K116" s="7" t="s">
        <v>7</v>
      </c>
      <c r="L116" s="8">
        <f>L115*100/L114</f>
        <v>1.4756200545718192</v>
      </c>
      <c r="M116" s="8">
        <f t="shared" ref="M116:O116" si="24">M115*100/M114</f>
        <v>1.7826565241145296</v>
      </c>
      <c r="N116" s="8">
        <f t="shared" si="24"/>
        <v>0.92314438935815379</v>
      </c>
      <c r="O116" s="8">
        <f t="shared" si="24"/>
        <v>1.2176183886775769</v>
      </c>
      <c r="P116" s="8">
        <f>P115*100/P114</f>
        <v>2.9705836932712337</v>
      </c>
      <c r="Q116" s="8">
        <f t="shared" ref="Q116" si="25">Q115*100/Q114</f>
        <v>1.4360325515306847</v>
      </c>
    </row>
    <row r="117" spans="2:17" s="84" customFormat="1" x14ac:dyDescent="0.25">
      <c r="B117" s="116" t="s">
        <v>31</v>
      </c>
      <c r="C117" s="116"/>
      <c r="D117" s="116"/>
      <c r="E117" s="116"/>
      <c r="F117" s="116"/>
      <c r="G117" s="116"/>
      <c r="H117" s="116"/>
      <c r="K117" s="116" t="s">
        <v>31</v>
      </c>
      <c r="L117" s="116"/>
      <c r="M117" s="116"/>
      <c r="N117" s="116"/>
      <c r="O117" s="116"/>
      <c r="P117" s="116"/>
      <c r="Q117" s="116"/>
    </row>
    <row r="118" spans="2:17" s="84" customFormat="1" x14ac:dyDescent="0.25">
      <c r="B118" s="117" t="s">
        <v>22</v>
      </c>
      <c r="C118" s="117"/>
      <c r="D118" s="117"/>
      <c r="E118" s="117"/>
      <c r="F118" s="117"/>
      <c r="G118" s="117"/>
      <c r="H118" s="117"/>
      <c r="K118" s="117" t="s">
        <v>22</v>
      </c>
      <c r="L118" s="117"/>
      <c r="M118" s="117"/>
      <c r="N118" s="117"/>
      <c r="O118" s="117"/>
      <c r="P118" s="117"/>
      <c r="Q118" s="117"/>
    </row>
    <row r="119" spans="2:17" s="84" customFormat="1" x14ac:dyDescent="0.25">
      <c r="B119" s="112" t="s">
        <v>27</v>
      </c>
      <c r="C119" s="112"/>
      <c r="D119" s="112"/>
      <c r="E119" s="112"/>
      <c r="F119" s="112"/>
      <c r="G119" s="112"/>
      <c r="H119" s="112"/>
      <c r="K119" s="112" t="s">
        <v>27</v>
      </c>
      <c r="L119" s="112"/>
      <c r="M119" s="112"/>
      <c r="N119" s="112"/>
      <c r="O119" s="112"/>
      <c r="P119" s="112"/>
      <c r="Q119" s="112"/>
    </row>
    <row r="120" spans="2:17" s="84" customFormat="1" x14ac:dyDescent="0.25">
      <c r="B120" s="112" t="s">
        <v>28</v>
      </c>
      <c r="C120" s="112"/>
      <c r="D120" s="112"/>
      <c r="E120" s="112"/>
      <c r="F120" s="112"/>
      <c r="G120" s="112"/>
      <c r="H120" s="112"/>
      <c r="K120" s="112" t="s">
        <v>28</v>
      </c>
      <c r="L120" s="112"/>
      <c r="M120" s="112"/>
      <c r="N120" s="112"/>
      <c r="O120" s="112"/>
      <c r="P120" s="112"/>
      <c r="Q120" s="112"/>
    </row>
    <row r="121" spans="2:17" s="84" customFormat="1" x14ac:dyDescent="0.25">
      <c r="B121" s="115" t="s">
        <v>29</v>
      </c>
      <c r="C121" s="112"/>
      <c r="D121" s="112"/>
      <c r="E121" s="112"/>
      <c r="F121" s="112"/>
      <c r="G121" s="112"/>
      <c r="H121" s="112"/>
      <c r="K121" s="115" t="s">
        <v>29</v>
      </c>
      <c r="L121" s="112"/>
      <c r="M121" s="112"/>
      <c r="N121" s="112"/>
      <c r="O121" s="112"/>
      <c r="P121" s="112"/>
      <c r="Q121" s="112"/>
    </row>
    <row r="122" spans="2:17" s="84" customFormat="1" x14ac:dyDescent="0.25">
      <c r="B122" s="114" t="s">
        <v>30</v>
      </c>
      <c r="C122" s="114"/>
      <c r="D122" s="114"/>
      <c r="E122" s="114"/>
      <c r="F122" s="114"/>
      <c r="G122" s="114"/>
      <c r="H122" s="114"/>
      <c r="K122" s="114" t="s">
        <v>30</v>
      </c>
      <c r="L122" s="114"/>
      <c r="M122" s="114"/>
      <c r="N122" s="114"/>
      <c r="O122" s="114"/>
      <c r="P122" s="114"/>
      <c r="Q122" s="114"/>
    </row>
    <row r="123" spans="2:17" s="84" customFormat="1" x14ac:dyDescent="0.25">
      <c r="B123" s="112" t="s">
        <v>9</v>
      </c>
      <c r="C123" s="112"/>
      <c r="D123" s="112"/>
      <c r="E123" s="112"/>
      <c r="F123" s="113">
        <f>C114+F114</f>
        <v>36.325000000000003</v>
      </c>
      <c r="G123" s="113"/>
      <c r="H123" s="113"/>
      <c r="K123" s="112" t="s">
        <v>9</v>
      </c>
      <c r="L123" s="112"/>
      <c r="M123" s="112"/>
      <c r="N123" s="112"/>
      <c r="O123" s="113">
        <f>L114+O114</f>
        <v>36.483333333333334</v>
      </c>
      <c r="P123" s="113"/>
      <c r="Q123" s="113"/>
    </row>
    <row r="124" spans="2:17" s="84" customFormat="1" x14ac:dyDescent="0.25">
      <c r="B124" s="112" t="s">
        <v>10</v>
      </c>
      <c r="C124" s="112"/>
      <c r="D124" s="112"/>
      <c r="E124" s="112"/>
      <c r="F124" s="113">
        <f>E114+H114</f>
        <v>24.918333333333337</v>
      </c>
      <c r="G124" s="112"/>
      <c r="H124" s="112"/>
      <c r="K124" s="112" t="s">
        <v>10</v>
      </c>
      <c r="L124" s="112"/>
      <c r="M124" s="112"/>
      <c r="N124" s="112"/>
      <c r="O124" s="113">
        <f>N114+Q114</f>
        <v>25.083333333333332</v>
      </c>
      <c r="P124" s="112"/>
      <c r="Q124" s="112"/>
    </row>
    <row r="125" spans="2:17" s="84" customFormat="1" x14ac:dyDescent="0.25">
      <c r="B125" s="112" t="s">
        <v>11</v>
      </c>
      <c r="C125" s="112"/>
      <c r="D125" s="112"/>
      <c r="E125" s="112"/>
      <c r="F125" s="113">
        <f>F114+G114+H114</f>
        <v>46.896666666666661</v>
      </c>
      <c r="G125" s="113"/>
      <c r="H125" s="113"/>
      <c r="K125" s="112" t="s">
        <v>11</v>
      </c>
      <c r="L125" s="112"/>
      <c r="M125" s="112"/>
      <c r="N125" s="112"/>
      <c r="O125" s="113">
        <f>O114+P114+Q114</f>
        <v>47.16</v>
      </c>
      <c r="P125" s="113"/>
      <c r="Q125" s="113"/>
    </row>
    <row r="126" spans="2:17" s="84" customFormat="1" x14ac:dyDescent="0.25">
      <c r="B126" s="112" t="s">
        <v>12</v>
      </c>
      <c r="C126" s="112"/>
      <c r="D126" s="112"/>
      <c r="E126" s="112"/>
      <c r="F126" s="113">
        <f>C114+D114+E114</f>
        <v>46.865000000000009</v>
      </c>
      <c r="G126" s="112"/>
      <c r="H126" s="112"/>
      <c r="K126" s="112" t="s">
        <v>12</v>
      </c>
      <c r="L126" s="112"/>
      <c r="M126" s="112"/>
      <c r="N126" s="112"/>
      <c r="O126" s="113">
        <f>L114+M114+N114</f>
        <v>47.186666666666667</v>
      </c>
      <c r="P126" s="112"/>
      <c r="Q126" s="112"/>
    </row>
    <row r="127" spans="2:17" s="84" customFormat="1" x14ac:dyDescent="0.25">
      <c r="B127" s="112" t="s">
        <v>8</v>
      </c>
      <c r="C127" s="112"/>
      <c r="D127" s="112"/>
      <c r="E127" s="112"/>
      <c r="F127" s="6">
        <f>F123-F124</f>
        <v>11.406666666666666</v>
      </c>
      <c r="G127" s="113">
        <f>F127/4</f>
        <v>2.8516666666666666</v>
      </c>
      <c r="H127" s="113"/>
      <c r="K127" s="112" t="s">
        <v>8</v>
      </c>
      <c r="L127" s="112"/>
      <c r="M127" s="112"/>
      <c r="N127" s="112"/>
      <c r="O127" s="6">
        <f>O123-O124</f>
        <v>11.400000000000002</v>
      </c>
      <c r="P127" s="113">
        <f>O127/4</f>
        <v>2.8500000000000005</v>
      </c>
      <c r="Q127" s="113"/>
    </row>
    <row r="128" spans="2:17" s="84" customFormat="1" x14ac:dyDescent="0.25">
      <c r="B128" s="112" t="s">
        <v>13</v>
      </c>
      <c r="C128" s="112"/>
      <c r="D128" s="112"/>
      <c r="E128" s="112"/>
      <c r="F128" s="6">
        <f>F125-F126</f>
        <v>3.1666666666652077E-2</v>
      </c>
      <c r="G128" s="113">
        <f>F128/3</f>
        <v>1.0555555555550692E-2</v>
      </c>
      <c r="H128" s="113"/>
      <c r="K128" s="112" t="s">
        <v>13</v>
      </c>
      <c r="L128" s="112"/>
      <c r="M128" s="112"/>
      <c r="N128" s="112"/>
      <c r="O128" s="6">
        <f>O125-O126</f>
        <v>-2.6666666666670835E-2</v>
      </c>
      <c r="P128" s="113">
        <f>O128/3</f>
        <v>-8.8888888888902784E-3</v>
      </c>
      <c r="Q128" s="113"/>
    </row>
    <row r="129" spans="1:18" s="84" customFormat="1" x14ac:dyDescent="0.25">
      <c r="B129" s="112" t="s">
        <v>23</v>
      </c>
      <c r="C129" s="112"/>
      <c r="D129" s="112"/>
      <c r="E129" s="112"/>
      <c r="F129" s="112">
        <v>0.30099999999999999</v>
      </c>
      <c r="G129" s="112"/>
      <c r="H129" s="112"/>
      <c r="K129" s="112" t="s">
        <v>23</v>
      </c>
      <c r="L129" s="112"/>
      <c r="M129" s="112"/>
      <c r="N129" s="112"/>
      <c r="O129" s="112">
        <v>0.30099999999999999</v>
      </c>
      <c r="P129" s="112"/>
      <c r="Q129" s="112"/>
    </row>
    <row r="130" spans="1:18" s="84" customFormat="1" x14ac:dyDescent="0.25">
      <c r="B130" s="108" t="s">
        <v>25</v>
      </c>
      <c r="C130" s="108"/>
      <c r="D130" s="108"/>
      <c r="E130" s="108"/>
      <c r="F130" s="110">
        <f>G128/G127</f>
        <v>3.7015390609762802E-3</v>
      </c>
      <c r="G130" s="110"/>
      <c r="H130" s="110"/>
      <c r="K130" s="108" t="s">
        <v>25</v>
      </c>
      <c r="L130" s="108"/>
      <c r="M130" s="108"/>
      <c r="N130" s="108"/>
      <c r="O130" s="110">
        <f>P128/P127</f>
        <v>-3.1189083820667637E-3</v>
      </c>
      <c r="P130" s="110"/>
      <c r="Q130" s="110"/>
    </row>
    <row r="131" spans="1:18" s="84" customFormat="1" x14ac:dyDescent="0.25">
      <c r="B131" s="108" t="s">
        <v>24</v>
      </c>
      <c r="C131" s="108"/>
      <c r="D131" s="108"/>
      <c r="E131" s="108"/>
      <c r="F131" s="110">
        <f>F130*F129</f>
        <v>1.1141632573538603E-3</v>
      </c>
      <c r="G131" s="110"/>
      <c r="H131" s="110"/>
      <c r="K131" s="108" t="s">
        <v>24</v>
      </c>
      <c r="L131" s="108"/>
      <c r="M131" s="108"/>
      <c r="N131" s="108"/>
      <c r="O131" s="110">
        <f>O130*O129</f>
        <v>-9.3879142300209583E-4</v>
      </c>
      <c r="P131" s="110"/>
      <c r="Q131" s="110"/>
    </row>
    <row r="132" spans="1:18" s="84" customFormat="1" x14ac:dyDescent="0.25">
      <c r="B132" s="108" t="s">
        <v>26</v>
      </c>
      <c r="C132" s="108"/>
      <c r="D132" s="108"/>
      <c r="E132" s="108"/>
      <c r="F132" s="110">
        <f>2+F131</f>
        <v>2.0011141632573537</v>
      </c>
      <c r="G132" s="110"/>
      <c r="H132" s="110"/>
      <c r="K132" s="108" t="s">
        <v>26</v>
      </c>
      <c r="L132" s="108"/>
      <c r="M132" s="108"/>
      <c r="N132" s="108"/>
      <c r="O132" s="110">
        <f>2+O131</f>
        <v>1.9990612085769979</v>
      </c>
      <c r="P132" s="110"/>
      <c r="Q132" s="110"/>
    </row>
    <row r="133" spans="1:18" s="84" customFormat="1" x14ac:dyDescent="0.25">
      <c r="B133" s="108" t="s">
        <v>32</v>
      </c>
      <c r="C133" s="108"/>
      <c r="D133" s="108"/>
      <c r="E133" s="108"/>
      <c r="F133" s="111">
        <f>POWER(10,F132)</f>
        <v>100.25687493049622</v>
      </c>
      <c r="G133" s="111"/>
      <c r="H133" s="111"/>
      <c r="K133" s="108" t="s">
        <v>32</v>
      </c>
      <c r="L133" s="108"/>
      <c r="M133" s="108"/>
      <c r="N133" s="108"/>
      <c r="O133" s="111">
        <f>POWER(10,O132)</f>
        <v>99.784068754058325</v>
      </c>
      <c r="P133" s="111"/>
      <c r="Q133" s="111"/>
    </row>
    <row r="134" spans="1:18" s="84" customFormat="1" x14ac:dyDescent="0.25">
      <c r="B134" s="108" t="s">
        <v>49</v>
      </c>
      <c r="C134" s="108"/>
      <c r="D134" s="108"/>
      <c r="E134" s="108"/>
      <c r="F134" s="109">
        <f>F133/100*1000000</f>
        <v>1002568.7493049622</v>
      </c>
      <c r="G134" s="109"/>
      <c r="H134" s="109"/>
      <c r="K134" s="108" t="s">
        <v>49</v>
      </c>
      <c r="L134" s="108"/>
      <c r="M134" s="108"/>
      <c r="N134" s="108"/>
      <c r="O134" s="109">
        <f>O133/100*1000000</f>
        <v>997840.6875405832</v>
      </c>
      <c r="P134" s="109"/>
      <c r="Q134" s="109"/>
    </row>
    <row r="135" spans="1:18" s="84" customFormat="1" x14ac:dyDescent="0.25">
      <c r="B135" s="21"/>
      <c r="C135" s="21"/>
      <c r="D135" s="21"/>
      <c r="E135" s="21"/>
      <c r="F135" s="24"/>
      <c r="G135" s="24"/>
      <c r="H135" s="24"/>
      <c r="I135" s="88"/>
      <c r="J135" s="88"/>
      <c r="K135" s="88"/>
      <c r="L135" s="88"/>
      <c r="M135" s="88"/>
      <c r="N135" s="88"/>
      <c r="O135" s="88"/>
      <c r="P135" s="88"/>
      <c r="Q135" s="88"/>
    </row>
    <row r="136" spans="1:18" s="84" customFormat="1" x14ac:dyDescent="0.25">
      <c r="A136" s="85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86"/>
    </row>
    <row r="137" spans="1:18" s="84" customFormat="1" x14ac:dyDescent="0.25">
      <c r="B137" s="118" t="s">
        <v>45</v>
      </c>
      <c r="C137" s="118"/>
      <c r="D137" s="118"/>
      <c r="E137" s="118"/>
      <c r="F137" s="118"/>
      <c r="G137" s="118"/>
      <c r="H137" s="118"/>
      <c r="I137" s="87"/>
      <c r="J137" s="87"/>
      <c r="K137" s="118" t="s">
        <v>100</v>
      </c>
      <c r="L137" s="118"/>
      <c r="M137" s="118"/>
      <c r="N137" s="118"/>
      <c r="O137" s="118"/>
      <c r="P137" s="118"/>
      <c r="Q137" s="118"/>
    </row>
    <row r="138" spans="1:18" s="84" customFormat="1" x14ac:dyDescent="0.25">
      <c r="B138" s="114" t="s">
        <v>99</v>
      </c>
      <c r="C138" s="114"/>
      <c r="D138" s="114"/>
      <c r="E138" s="114"/>
      <c r="F138" s="114"/>
      <c r="G138" s="114"/>
      <c r="H138" s="114"/>
      <c r="K138" s="114" t="s">
        <v>99</v>
      </c>
      <c r="L138" s="114"/>
      <c r="M138" s="114"/>
      <c r="N138" s="114"/>
      <c r="O138" s="114"/>
      <c r="P138" s="114"/>
      <c r="Q138" s="114"/>
    </row>
    <row r="139" spans="1:18" s="84" customFormat="1" x14ac:dyDescent="0.25">
      <c r="B139" s="2" t="s">
        <v>21</v>
      </c>
      <c r="C139" s="13" t="s">
        <v>0</v>
      </c>
      <c r="D139" s="13" t="s">
        <v>1</v>
      </c>
      <c r="E139" s="13" t="s">
        <v>2</v>
      </c>
      <c r="F139" s="13" t="s">
        <v>4</v>
      </c>
      <c r="G139" s="13" t="s">
        <v>3</v>
      </c>
      <c r="H139" s="13" t="s">
        <v>5</v>
      </c>
      <c r="K139" s="2" t="s">
        <v>21</v>
      </c>
      <c r="L139" s="13" t="s">
        <v>0</v>
      </c>
      <c r="M139" s="13" t="s">
        <v>1</v>
      </c>
      <c r="N139" s="13" t="s">
        <v>2</v>
      </c>
      <c r="O139" s="13" t="s">
        <v>4</v>
      </c>
      <c r="P139" s="13" t="s">
        <v>3</v>
      </c>
      <c r="Q139" s="13" t="s">
        <v>5</v>
      </c>
    </row>
    <row r="140" spans="1:18" s="84" customFormat="1" x14ac:dyDescent="0.25">
      <c r="B140" s="2" t="s">
        <v>14</v>
      </c>
      <c r="C140" s="35">
        <v>18.32</v>
      </c>
      <c r="D140" s="36">
        <v>16.39</v>
      </c>
      <c r="E140" s="36">
        <v>12.76</v>
      </c>
      <c r="F140" s="35">
        <v>18.34</v>
      </c>
      <c r="G140" s="36">
        <v>15.91</v>
      </c>
      <c r="H140" s="36">
        <v>12.46</v>
      </c>
      <c r="K140" s="2" t="s">
        <v>14</v>
      </c>
      <c r="L140" s="35">
        <v>18.260000000000002</v>
      </c>
      <c r="M140" s="36">
        <v>16.329999999999998</v>
      </c>
      <c r="N140" s="36">
        <v>12.64</v>
      </c>
      <c r="O140" s="35">
        <v>18.38</v>
      </c>
      <c r="P140" s="36">
        <v>15.97</v>
      </c>
      <c r="Q140" s="36">
        <v>12.56</v>
      </c>
    </row>
    <row r="141" spans="1:18" s="84" customFormat="1" x14ac:dyDescent="0.25">
      <c r="B141" s="2" t="s">
        <v>15</v>
      </c>
      <c r="C141" s="36">
        <v>17.940000000000001</v>
      </c>
      <c r="D141" s="36">
        <v>16.41</v>
      </c>
      <c r="E141" s="36">
        <v>12.45</v>
      </c>
      <c r="F141" s="35">
        <v>18.63</v>
      </c>
      <c r="G141" s="36">
        <v>15.87</v>
      </c>
      <c r="H141" s="36">
        <v>12.44</v>
      </c>
      <c r="K141" s="2" t="s">
        <v>15</v>
      </c>
      <c r="L141" s="36">
        <v>18.329999999999998</v>
      </c>
      <c r="M141" s="36">
        <v>16.52</v>
      </c>
      <c r="N141" s="36">
        <v>12.52</v>
      </c>
      <c r="O141" s="35">
        <v>18.440000000000001</v>
      </c>
      <c r="P141" s="36">
        <v>15.87</v>
      </c>
      <c r="Q141" s="36">
        <v>12.58</v>
      </c>
    </row>
    <row r="142" spans="1:18" s="84" customFormat="1" x14ac:dyDescent="0.25">
      <c r="B142" s="2" t="s">
        <v>16</v>
      </c>
      <c r="C142" s="35">
        <v>18.309999999999999</v>
      </c>
      <c r="D142" s="36">
        <v>15.89</v>
      </c>
      <c r="E142" s="36">
        <v>12.56</v>
      </c>
      <c r="F142" s="36">
        <v>17.87</v>
      </c>
      <c r="G142" s="36">
        <v>16.48</v>
      </c>
      <c r="H142" s="35">
        <v>12.39</v>
      </c>
      <c r="K142" s="2" t="s">
        <v>16</v>
      </c>
      <c r="L142" s="35">
        <v>18.46</v>
      </c>
      <c r="M142" s="36">
        <v>15.51</v>
      </c>
      <c r="N142" s="36">
        <v>12.45</v>
      </c>
      <c r="O142" s="36">
        <v>17.91</v>
      </c>
      <c r="P142" s="36">
        <v>16.63</v>
      </c>
      <c r="Q142" s="35">
        <v>12.51</v>
      </c>
    </row>
    <row r="143" spans="1:18" s="84" customFormat="1" x14ac:dyDescent="0.25">
      <c r="B143" s="2" t="s">
        <v>17</v>
      </c>
      <c r="C143" s="35">
        <v>17.96</v>
      </c>
      <c r="D143" s="36">
        <v>16.350000000000001</v>
      </c>
      <c r="E143" s="36">
        <v>12.67</v>
      </c>
      <c r="F143" s="36">
        <v>17.89</v>
      </c>
      <c r="G143" s="35">
        <v>16.93</v>
      </c>
      <c r="H143" s="35">
        <v>12.84</v>
      </c>
      <c r="K143" s="2" t="s">
        <v>17</v>
      </c>
      <c r="L143" s="35">
        <v>17.87</v>
      </c>
      <c r="M143" s="36">
        <v>16.43</v>
      </c>
      <c r="N143" s="36">
        <v>12.75</v>
      </c>
      <c r="O143" s="36">
        <v>17.88</v>
      </c>
      <c r="P143" s="35">
        <v>16.53</v>
      </c>
      <c r="Q143" s="35">
        <v>12.65</v>
      </c>
    </row>
    <row r="144" spans="1:18" s="84" customFormat="1" x14ac:dyDescent="0.25">
      <c r="B144" s="2" t="s">
        <v>18</v>
      </c>
      <c r="C144" s="35">
        <v>18.28</v>
      </c>
      <c r="D144" s="36">
        <v>16.38</v>
      </c>
      <c r="E144" s="36">
        <v>12.43</v>
      </c>
      <c r="F144" s="36">
        <v>18.12</v>
      </c>
      <c r="G144" s="36">
        <v>16.84</v>
      </c>
      <c r="H144" s="35">
        <v>12.64</v>
      </c>
      <c r="K144" s="2" t="s">
        <v>18</v>
      </c>
      <c r="L144" s="35">
        <v>18.21</v>
      </c>
      <c r="M144" s="36">
        <v>16.68</v>
      </c>
      <c r="N144" s="36">
        <v>12.13</v>
      </c>
      <c r="O144" s="36">
        <v>18.239999999999998</v>
      </c>
      <c r="P144" s="36">
        <v>16.690000000000001</v>
      </c>
      <c r="Q144" s="35">
        <v>12.38</v>
      </c>
    </row>
    <row r="145" spans="2:17" s="84" customFormat="1" x14ac:dyDescent="0.25">
      <c r="B145" s="2" t="s">
        <v>19</v>
      </c>
      <c r="C145" s="35">
        <v>18.32</v>
      </c>
      <c r="D145" s="36">
        <v>16.350000000000001</v>
      </c>
      <c r="E145" s="36">
        <v>12.63</v>
      </c>
      <c r="F145" s="36">
        <v>18.34</v>
      </c>
      <c r="G145" s="36">
        <v>16.649999999999999</v>
      </c>
      <c r="H145" s="35">
        <v>12.76</v>
      </c>
      <c r="K145" s="2" t="s">
        <v>19</v>
      </c>
      <c r="L145" s="35">
        <v>18.260000000000002</v>
      </c>
      <c r="M145" s="36">
        <v>15.98</v>
      </c>
      <c r="N145" s="36">
        <v>12.42</v>
      </c>
      <c r="O145" s="36">
        <v>18.38</v>
      </c>
      <c r="P145" s="36">
        <v>16.86</v>
      </c>
      <c r="Q145" s="35">
        <v>12.56</v>
      </c>
    </row>
    <row r="146" spans="2:17" s="84" customFormat="1" x14ac:dyDescent="0.25">
      <c r="B146" s="1" t="s">
        <v>20</v>
      </c>
      <c r="C146" s="3">
        <f t="shared" ref="C146:H146" si="26">AVERAGE(C140:C145)</f>
        <v>18.188333333333333</v>
      </c>
      <c r="D146" s="3">
        <f t="shared" si="26"/>
        <v>16.294999999999998</v>
      </c>
      <c r="E146" s="3">
        <f t="shared" si="26"/>
        <v>12.583333333333334</v>
      </c>
      <c r="F146" s="3">
        <f t="shared" si="26"/>
        <v>18.198333333333334</v>
      </c>
      <c r="G146" s="3">
        <f t="shared" si="26"/>
        <v>16.446666666666669</v>
      </c>
      <c r="H146" s="3">
        <f t="shared" si="26"/>
        <v>12.588333333333333</v>
      </c>
      <c r="K146" s="1" t="s">
        <v>20</v>
      </c>
      <c r="L146" s="3">
        <f t="shared" ref="L146:Q146" si="27">AVERAGE(L140:L145)</f>
        <v>18.231666666666666</v>
      </c>
      <c r="M146" s="3">
        <f t="shared" si="27"/>
        <v>16.241666666666667</v>
      </c>
      <c r="N146" s="3">
        <f t="shared" si="27"/>
        <v>12.484999999999999</v>
      </c>
      <c r="O146" s="3">
        <f t="shared" si="27"/>
        <v>18.204999999999998</v>
      </c>
      <c r="P146" s="3">
        <f t="shared" si="27"/>
        <v>16.425000000000001</v>
      </c>
      <c r="Q146" s="3">
        <f t="shared" si="27"/>
        <v>12.54</v>
      </c>
    </row>
    <row r="147" spans="2:17" s="84" customFormat="1" x14ac:dyDescent="0.25">
      <c r="B147" s="7" t="s">
        <v>6</v>
      </c>
      <c r="C147" s="8">
        <f t="shared" ref="C147:H147" si="28">STDEV(C140:C145)</f>
        <v>0.18530155602872436</v>
      </c>
      <c r="D147" s="8">
        <f t="shared" si="28"/>
        <v>0.19977487329491656</v>
      </c>
      <c r="E147" s="8">
        <f t="shared" si="28"/>
        <v>0.1286338472823802</v>
      </c>
      <c r="F147" s="8">
        <f t="shared" si="28"/>
        <v>0.29512144392887862</v>
      </c>
      <c r="G147" s="8">
        <f t="shared" si="28"/>
        <v>0.45854843437380383</v>
      </c>
      <c r="H147" s="8">
        <f t="shared" si="28"/>
        <v>0.1861630110055878</v>
      </c>
      <c r="K147" s="7" t="s">
        <v>6</v>
      </c>
      <c r="L147" s="8">
        <f t="shared" ref="L147:Q147" si="29">STDEV(L140:L145)</f>
        <v>0.19732376102909291</v>
      </c>
      <c r="M147" s="8">
        <f t="shared" si="29"/>
        <v>0.42817831176586524</v>
      </c>
      <c r="N147" s="8">
        <f t="shared" si="29"/>
        <v>0.21304929007156989</v>
      </c>
      <c r="O147" s="8">
        <f t="shared" si="29"/>
        <v>0.24913851568956588</v>
      </c>
      <c r="P147" s="8">
        <f t="shared" si="29"/>
        <v>0.40682920249165999</v>
      </c>
      <c r="Q147" s="8">
        <f t="shared" si="29"/>
        <v>9.0553851381374034E-2</v>
      </c>
    </row>
    <row r="148" spans="2:17" s="84" customFormat="1" x14ac:dyDescent="0.25">
      <c r="B148" s="7" t="s">
        <v>7</v>
      </c>
      <c r="C148" s="8">
        <f>C147*100/C146</f>
        <v>1.0187934904905582</v>
      </c>
      <c r="D148" s="8">
        <f t="shared" ref="D148:F148" si="30">D147*100/D146</f>
        <v>1.2259887897816297</v>
      </c>
      <c r="E148" s="8">
        <f t="shared" si="30"/>
        <v>1.0222557399924252</v>
      </c>
      <c r="F148" s="8">
        <f t="shared" si="30"/>
        <v>1.6216949020727829</v>
      </c>
      <c r="G148" s="8">
        <f>G147*100/G146</f>
        <v>2.7880934396461519</v>
      </c>
      <c r="H148" s="8">
        <f t="shared" ref="H148" si="31">H147*100/H146</f>
        <v>1.4788535231477913</v>
      </c>
      <c r="K148" s="7" t="s">
        <v>7</v>
      </c>
      <c r="L148" s="8">
        <f>L147*100/L146</f>
        <v>1.0823133432439507</v>
      </c>
      <c r="M148" s="8">
        <f t="shared" ref="M148:O148" si="32">M147*100/M146</f>
        <v>2.6362954033814177</v>
      </c>
      <c r="N148" s="8">
        <f t="shared" si="32"/>
        <v>1.7064420510337999</v>
      </c>
      <c r="O148" s="8">
        <f t="shared" si="32"/>
        <v>1.3685169771467502</v>
      </c>
      <c r="P148" s="8">
        <f>P147*100/P146</f>
        <v>2.4768901217148249</v>
      </c>
      <c r="Q148" s="8">
        <f t="shared" ref="Q148" si="33">Q147*100/Q146</f>
        <v>0.72212002696470523</v>
      </c>
    </row>
    <row r="149" spans="2:17" s="84" customFormat="1" x14ac:dyDescent="0.25">
      <c r="B149" s="116" t="s">
        <v>31</v>
      </c>
      <c r="C149" s="116"/>
      <c r="D149" s="116"/>
      <c r="E149" s="116"/>
      <c r="F149" s="116"/>
      <c r="G149" s="116"/>
      <c r="H149" s="116"/>
      <c r="K149" s="116" t="s">
        <v>31</v>
      </c>
      <c r="L149" s="116"/>
      <c r="M149" s="116"/>
      <c r="N149" s="116"/>
      <c r="O149" s="116"/>
      <c r="P149" s="116"/>
      <c r="Q149" s="116"/>
    </row>
    <row r="150" spans="2:17" s="84" customFormat="1" x14ac:dyDescent="0.25">
      <c r="B150" s="117" t="s">
        <v>22</v>
      </c>
      <c r="C150" s="117"/>
      <c r="D150" s="117"/>
      <c r="E150" s="117"/>
      <c r="F150" s="117"/>
      <c r="G150" s="117"/>
      <c r="H150" s="117"/>
      <c r="K150" s="117" t="s">
        <v>22</v>
      </c>
      <c r="L150" s="117"/>
      <c r="M150" s="117"/>
      <c r="N150" s="117"/>
      <c r="O150" s="117"/>
      <c r="P150" s="117"/>
      <c r="Q150" s="117"/>
    </row>
    <row r="151" spans="2:17" s="84" customFormat="1" x14ac:dyDescent="0.25">
      <c r="B151" s="112" t="s">
        <v>27</v>
      </c>
      <c r="C151" s="112"/>
      <c r="D151" s="112"/>
      <c r="E151" s="112"/>
      <c r="F151" s="112"/>
      <c r="G151" s="112"/>
      <c r="H151" s="112"/>
      <c r="K151" s="112" t="s">
        <v>27</v>
      </c>
      <c r="L151" s="112"/>
      <c r="M151" s="112"/>
      <c r="N151" s="112"/>
      <c r="O151" s="112"/>
      <c r="P151" s="112"/>
      <c r="Q151" s="112"/>
    </row>
    <row r="152" spans="2:17" s="84" customFormat="1" x14ac:dyDescent="0.25">
      <c r="B152" s="112" t="s">
        <v>28</v>
      </c>
      <c r="C152" s="112"/>
      <c r="D152" s="112"/>
      <c r="E152" s="112"/>
      <c r="F152" s="112"/>
      <c r="G152" s="112"/>
      <c r="H152" s="112"/>
      <c r="K152" s="112" t="s">
        <v>28</v>
      </c>
      <c r="L152" s="112"/>
      <c r="M152" s="112"/>
      <c r="N152" s="112"/>
      <c r="O152" s="112"/>
      <c r="P152" s="112"/>
      <c r="Q152" s="112"/>
    </row>
    <row r="153" spans="2:17" s="84" customFormat="1" x14ac:dyDescent="0.25">
      <c r="B153" s="115" t="s">
        <v>29</v>
      </c>
      <c r="C153" s="112"/>
      <c r="D153" s="112"/>
      <c r="E153" s="112"/>
      <c r="F153" s="112"/>
      <c r="G153" s="112"/>
      <c r="H153" s="112"/>
      <c r="K153" s="115" t="s">
        <v>29</v>
      </c>
      <c r="L153" s="112"/>
      <c r="M153" s="112"/>
      <c r="N153" s="112"/>
      <c r="O153" s="112"/>
      <c r="P153" s="112"/>
      <c r="Q153" s="112"/>
    </row>
    <row r="154" spans="2:17" s="84" customFormat="1" x14ac:dyDescent="0.25">
      <c r="B154" s="114" t="s">
        <v>30</v>
      </c>
      <c r="C154" s="114"/>
      <c r="D154" s="114"/>
      <c r="E154" s="114"/>
      <c r="F154" s="114"/>
      <c r="G154" s="114"/>
      <c r="H154" s="114"/>
      <c r="K154" s="114" t="s">
        <v>30</v>
      </c>
      <c r="L154" s="114"/>
      <c r="M154" s="114"/>
      <c r="N154" s="114"/>
      <c r="O154" s="114"/>
      <c r="P154" s="114"/>
      <c r="Q154" s="114"/>
    </row>
    <row r="155" spans="2:17" s="84" customFormat="1" x14ac:dyDescent="0.25">
      <c r="B155" s="112" t="s">
        <v>9</v>
      </c>
      <c r="C155" s="112"/>
      <c r="D155" s="112"/>
      <c r="E155" s="112"/>
      <c r="F155" s="113">
        <f>C146+F146</f>
        <v>36.38666666666667</v>
      </c>
      <c r="G155" s="113"/>
      <c r="H155" s="113"/>
      <c r="K155" s="112" t="s">
        <v>9</v>
      </c>
      <c r="L155" s="112"/>
      <c r="M155" s="112"/>
      <c r="N155" s="112"/>
      <c r="O155" s="113">
        <f>L146+O146</f>
        <v>36.436666666666667</v>
      </c>
      <c r="P155" s="113"/>
      <c r="Q155" s="113"/>
    </row>
    <row r="156" spans="2:17" s="84" customFormat="1" x14ac:dyDescent="0.25">
      <c r="B156" s="112" t="s">
        <v>10</v>
      </c>
      <c r="C156" s="112"/>
      <c r="D156" s="112"/>
      <c r="E156" s="112"/>
      <c r="F156" s="113">
        <f>E146+H146</f>
        <v>25.171666666666667</v>
      </c>
      <c r="G156" s="112"/>
      <c r="H156" s="112"/>
      <c r="K156" s="112" t="s">
        <v>10</v>
      </c>
      <c r="L156" s="112"/>
      <c r="M156" s="112"/>
      <c r="N156" s="112"/>
      <c r="O156" s="113">
        <f>N146+Q146</f>
        <v>25.024999999999999</v>
      </c>
      <c r="P156" s="112"/>
      <c r="Q156" s="112"/>
    </row>
    <row r="157" spans="2:17" s="84" customFormat="1" x14ac:dyDescent="0.25">
      <c r="B157" s="112" t="s">
        <v>11</v>
      </c>
      <c r="C157" s="112"/>
      <c r="D157" s="112"/>
      <c r="E157" s="112"/>
      <c r="F157" s="113">
        <f>F146+G146+H146</f>
        <v>47.233333333333334</v>
      </c>
      <c r="G157" s="113"/>
      <c r="H157" s="113"/>
      <c r="K157" s="112" t="s">
        <v>11</v>
      </c>
      <c r="L157" s="112"/>
      <c r="M157" s="112"/>
      <c r="N157" s="112"/>
      <c r="O157" s="113">
        <f>O146+P146+Q146</f>
        <v>47.169999999999995</v>
      </c>
      <c r="P157" s="113"/>
      <c r="Q157" s="113"/>
    </row>
    <row r="158" spans="2:17" s="84" customFormat="1" x14ac:dyDescent="0.25">
      <c r="B158" s="112" t="s">
        <v>12</v>
      </c>
      <c r="C158" s="112"/>
      <c r="D158" s="112"/>
      <c r="E158" s="112"/>
      <c r="F158" s="113">
        <f>C146+D146+E146</f>
        <v>47.06666666666667</v>
      </c>
      <c r="G158" s="112"/>
      <c r="H158" s="112"/>
      <c r="K158" s="112" t="s">
        <v>12</v>
      </c>
      <c r="L158" s="112"/>
      <c r="M158" s="112"/>
      <c r="N158" s="112"/>
      <c r="O158" s="113">
        <f>L146+M146+N146</f>
        <v>46.958333333333329</v>
      </c>
      <c r="P158" s="112"/>
      <c r="Q158" s="112"/>
    </row>
    <row r="159" spans="2:17" s="84" customFormat="1" x14ac:dyDescent="0.25">
      <c r="B159" s="112" t="s">
        <v>8</v>
      </c>
      <c r="C159" s="112"/>
      <c r="D159" s="112"/>
      <c r="E159" s="112"/>
      <c r="F159" s="6">
        <f>F155-F156</f>
        <v>11.215000000000003</v>
      </c>
      <c r="G159" s="113">
        <f>F159/4</f>
        <v>2.8037500000000009</v>
      </c>
      <c r="H159" s="113"/>
      <c r="K159" s="112" t="s">
        <v>8</v>
      </c>
      <c r="L159" s="112"/>
      <c r="M159" s="112"/>
      <c r="N159" s="112"/>
      <c r="O159" s="6">
        <f>O155-O156</f>
        <v>11.411666666666669</v>
      </c>
      <c r="P159" s="113">
        <f>O159/4</f>
        <v>2.8529166666666672</v>
      </c>
      <c r="Q159" s="113"/>
    </row>
    <row r="160" spans="2:17" s="84" customFormat="1" x14ac:dyDescent="0.25">
      <c r="B160" s="112" t="s">
        <v>13</v>
      </c>
      <c r="C160" s="112"/>
      <c r="D160" s="112"/>
      <c r="E160" s="112"/>
      <c r="F160" s="6">
        <f>F157-F158</f>
        <v>0.1666666666666643</v>
      </c>
      <c r="G160" s="113">
        <f>F160/3</f>
        <v>5.5555555555554768E-2</v>
      </c>
      <c r="H160" s="113"/>
      <c r="K160" s="112" t="s">
        <v>13</v>
      </c>
      <c r="L160" s="112"/>
      <c r="M160" s="112"/>
      <c r="N160" s="112"/>
      <c r="O160" s="6">
        <f>O157-O158</f>
        <v>0.211666666666666</v>
      </c>
      <c r="P160" s="113">
        <f>O160/3</f>
        <v>7.055555555555533E-2</v>
      </c>
      <c r="Q160" s="113"/>
    </row>
    <row r="161" spans="2:17" s="84" customFormat="1" x14ac:dyDescent="0.25">
      <c r="B161" s="112" t="s">
        <v>23</v>
      </c>
      <c r="C161" s="112"/>
      <c r="D161" s="112"/>
      <c r="E161" s="112"/>
      <c r="F161" s="112">
        <v>0.30099999999999999</v>
      </c>
      <c r="G161" s="112"/>
      <c r="H161" s="112"/>
      <c r="K161" s="112" t="s">
        <v>23</v>
      </c>
      <c r="L161" s="112"/>
      <c r="M161" s="112"/>
      <c r="N161" s="112"/>
      <c r="O161" s="112">
        <v>0.30099999999999999</v>
      </c>
      <c r="P161" s="112"/>
      <c r="Q161" s="112"/>
    </row>
    <row r="162" spans="2:17" s="84" customFormat="1" x14ac:dyDescent="0.25">
      <c r="B162" s="108" t="s">
        <v>25</v>
      </c>
      <c r="C162" s="108"/>
      <c r="D162" s="108"/>
      <c r="E162" s="108"/>
      <c r="F162" s="110">
        <f>G160/G159</f>
        <v>1.981473225343014E-2</v>
      </c>
      <c r="G162" s="110"/>
      <c r="H162" s="110"/>
      <c r="K162" s="108" t="s">
        <v>25</v>
      </c>
      <c r="L162" s="108"/>
      <c r="M162" s="108"/>
      <c r="N162" s="108"/>
      <c r="O162" s="110">
        <f>P160/P159</f>
        <v>2.4731025753371223E-2</v>
      </c>
      <c r="P162" s="110"/>
      <c r="Q162" s="110"/>
    </row>
    <row r="163" spans="2:17" s="84" customFormat="1" x14ac:dyDescent="0.25">
      <c r="B163" s="108" t="s">
        <v>24</v>
      </c>
      <c r="C163" s="108"/>
      <c r="D163" s="108"/>
      <c r="E163" s="108"/>
      <c r="F163" s="110">
        <f>F162*F161</f>
        <v>5.9642344082824717E-3</v>
      </c>
      <c r="G163" s="110"/>
      <c r="H163" s="110"/>
      <c r="K163" s="108" t="s">
        <v>24</v>
      </c>
      <c r="L163" s="108"/>
      <c r="M163" s="108"/>
      <c r="N163" s="108"/>
      <c r="O163" s="110">
        <f>O162*O161</f>
        <v>7.4440387517647382E-3</v>
      </c>
      <c r="P163" s="110"/>
      <c r="Q163" s="110"/>
    </row>
    <row r="164" spans="2:17" s="84" customFormat="1" x14ac:dyDescent="0.25">
      <c r="B164" s="108" t="s">
        <v>26</v>
      </c>
      <c r="C164" s="108"/>
      <c r="D164" s="108"/>
      <c r="E164" s="108"/>
      <c r="F164" s="110">
        <f>2+F163</f>
        <v>2.0059642344082826</v>
      </c>
      <c r="G164" s="110"/>
      <c r="H164" s="110"/>
      <c r="K164" s="108" t="s">
        <v>26</v>
      </c>
      <c r="L164" s="108"/>
      <c r="M164" s="108"/>
      <c r="N164" s="108"/>
      <c r="O164" s="110">
        <f>2+O163</f>
        <v>2.0074440387517649</v>
      </c>
      <c r="P164" s="110"/>
      <c r="Q164" s="110"/>
    </row>
    <row r="165" spans="2:17" s="84" customFormat="1" x14ac:dyDescent="0.25">
      <c r="B165" s="108" t="s">
        <v>32</v>
      </c>
      <c r="C165" s="108"/>
      <c r="D165" s="108"/>
      <c r="E165" s="108"/>
      <c r="F165" s="111">
        <f>POWER(10,F164)</f>
        <v>101.38278902076857</v>
      </c>
      <c r="G165" s="111"/>
      <c r="H165" s="111"/>
      <c r="K165" s="108" t="s">
        <v>32</v>
      </c>
      <c r="L165" s="108"/>
      <c r="M165" s="108"/>
      <c r="N165" s="108"/>
      <c r="O165" s="111">
        <f>POWER(10,O164)</f>
        <v>101.72882745089939</v>
      </c>
      <c r="P165" s="111"/>
      <c r="Q165" s="111"/>
    </row>
    <row r="166" spans="2:17" s="84" customFormat="1" x14ac:dyDescent="0.25">
      <c r="B166" s="108" t="s">
        <v>49</v>
      </c>
      <c r="C166" s="108"/>
      <c r="D166" s="108"/>
      <c r="E166" s="108"/>
      <c r="F166" s="109">
        <f>F165/100*1000000</f>
        <v>1013827.8902076856</v>
      </c>
      <c r="G166" s="109"/>
      <c r="H166" s="109"/>
      <c r="K166" s="108" t="s">
        <v>49</v>
      </c>
      <c r="L166" s="108"/>
      <c r="M166" s="108"/>
      <c r="N166" s="108"/>
      <c r="O166" s="109">
        <f>O165/100*1000000</f>
        <v>1017288.274508994</v>
      </c>
      <c r="P166" s="109"/>
      <c r="Q166" s="109"/>
    </row>
    <row r="167" spans="2:17" s="84" customFormat="1" x14ac:dyDescent="0.25"/>
    <row r="168" spans="2:17" s="84" customFormat="1" x14ac:dyDescent="0.25"/>
    <row r="169" spans="2:17" s="84" customFormat="1" x14ac:dyDescent="0.25"/>
    <row r="170" spans="2:17" s="84" customFormat="1" x14ac:dyDescent="0.25"/>
    <row r="171" spans="2:17" s="84" customFormat="1" x14ac:dyDescent="0.25"/>
    <row r="172" spans="2:17" s="84" customFormat="1" x14ac:dyDescent="0.25"/>
    <row r="173" spans="2:17" s="84" customFormat="1" x14ac:dyDescent="0.25"/>
    <row r="174" spans="2:17" s="84" customFormat="1" x14ac:dyDescent="0.25"/>
    <row r="175" spans="2:17" s="84" customFormat="1" x14ac:dyDescent="0.25"/>
    <row r="176" spans="2:17" s="84" customFormat="1" x14ac:dyDescent="0.25"/>
    <row r="177" s="84" customFormat="1" x14ac:dyDescent="0.25"/>
    <row r="178" s="84" customFormat="1" x14ac:dyDescent="0.25"/>
    <row r="179" s="84" customFormat="1" x14ac:dyDescent="0.25"/>
    <row r="180" s="84" customFormat="1" x14ac:dyDescent="0.25"/>
    <row r="181" s="84" customFormat="1" x14ac:dyDescent="0.25"/>
    <row r="182" s="84" customFormat="1" x14ac:dyDescent="0.25"/>
    <row r="183" s="84" customFormat="1" x14ac:dyDescent="0.25"/>
    <row r="184" s="84" customFormat="1" x14ac:dyDescent="0.25"/>
    <row r="185" s="84" customFormat="1" x14ac:dyDescent="0.25"/>
    <row r="186" s="84" customFormat="1" x14ac:dyDescent="0.25"/>
    <row r="187" s="84" customFormat="1" x14ac:dyDescent="0.25"/>
    <row r="188" s="84" customFormat="1" x14ac:dyDescent="0.25"/>
    <row r="189" s="84" customFormat="1" x14ac:dyDescent="0.25"/>
    <row r="190" s="84" customFormat="1" x14ac:dyDescent="0.25"/>
    <row r="191" s="84" customFormat="1" x14ac:dyDescent="0.25"/>
    <row r="192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  <row r="236" s="84" customFormat="1" x14ac:dyDescent="0.25"/>
    <row r="237" s="84" customFormat="1" x14ac:dyDescent="0.25"/>
    <row r="238" s="84" customFormat="1" x14ac:dyDescent="0.25"/>
    <row r="239" s="84" customFormat="1" x14ac:dyDescent="0.25"/>
    <row r="240" s="84" customFormat="1" x14ac:dyDescent="0.25"/>
    <row r="241" s="84" customFormat="1" x14ac:dyDescent="0.25"/>
    <row r="242" s="84" customFormat="1" x14ac:dyDescent="0.25"/>
    <row r="243" s="84" customFormat="1" x14ac:dyDescent="0.25"/>
    <row r="244" s="84" customFormat="1" x14ac:dyDescent="0.25"/>
    <row r="245" s="84" customFormat="1" x14ac:dyDescent="0.25"/>
    <row r="246" s="84" customFormat="1" x14ac:dyDescent="0.25"/>
    <row r="247" s="84" customFormat="1" x14ac:dyDescent="0.25"/>
    <row r="248" s="84" customFormat="1" x14ac:dyDescent="0.25"/>
    <row r="249" s="84" customFormat="1" x14ac:dyDescent="0.25"/>
    <row r="250" s="84" customFormat="1" x14ac:dyDescent="0.25"/>
    <row r="251" s="84" customFormat="1" x14ac:dyDescent="0.25"/>
    <row r="252" s="84" customFormat="1" x14ac:dyDescent="0.25"/>
    <row r="253" s="84" customFormat="1" x14ac:dyDescent="0.25"/>
    <row r="254" s="84" customFormat="1" x14ac:dyDescent="0.25"/>
    <row r="255" s="84" customFormat="1" x14ac:dyDescent="0.25"/>
    <row r="256" s="84" customFormat="1" x14ac:dyDescent="0.25"/>
    <row r="257" s="84" customFormat="1" x14ac:dyDescent="0.25"/>
    <row r="258" s="84" customFormat="1" x14ac:dyDescent="0.25"/>
    <row r="259" s="84" customFormat="1" x14ac:dyDescent="0.25"/>
    <row r="260" s="84" customFormat="1" x14ac:dyDescent="0.25"/>
    <row r="261" s="84" customFormat="1" x14ac:dyDescent="0.25"/>
    <row r="262" s="84" customFormat="1" x14ac:dyDescent="0.25"/>
    <row r="263" s="84" customFormat="1" x14ac:dyDescent="0.25"/>
    <row r="264" s="84" customFormat="1" x14ac:dyDescent="0.25"/>
    <row r="265" s="84" customFormat="1" x14ac:dyDescent="0.25"/>
    <row r="266" s="84" customFormat="1" x14ac:dyDescent="0.25"/>
    <row r="267" s="84" customFormat="1" x14ac:dyDescent="0.25"/>
    <row r="268" s="84" customFormat="1" x14ac:dyDescent="0.25"/>
    <row r="269" s="84" customFormat="1" x14ac:dyDescent="0.25"/>
    <row r="270" s="84" customFormat="1" x14ac:dyDescent="0.25"/>
    <row r="271" s="84" customFormat="1" x14ac:dyDescent="0.25"/>
    <row r="272" s="84" customFormat="1" x14ac:dyDescent="0.25"/>
    <row r="273" s="84" customFormat="1" x14ac:dyDescent="0.25"/>
    <row r="274" s="84" customFormat="1" x14ac:dyDescent="0.25"/>
    <row r="275" s="84" customFormat="1" x14ac:dyDescent="0.25"/>
    <row r="276" s="84" customFormat="1" x14ac:dyDescent="0.25"/>
    <row r="277" s="84" customFormat="1" x14ac:dyDescent="0.25"/>
    <row r="278" s="84" customFormat="1" x14ac:dyDescent="0.25"/>
    <row r="279" s="84" customFormat="1" x14ac:dyDescent="0.25"/>
    <row r="280" s="84" customFormat="1" x14ac:dyDescent="0.25"/>
    <row r="281" s="84" customFormat="1" x14ac:dyDescent="0.25"/>
    <row r="282" s="84" customFormat="1" x14ac:dyDescent="0.25"/>
    <row r="283" s="84" customFormat="1" x14ac:dyDescent="0.25"/>
    <row r="284" s="84" customFormat="1" x14ac:dyDescent="0.25"/>
    <row r="285" s="84" customFormat="1" x14ac:dyDescent="0.25"/>
    <row r="286" s="84" customFormat="1" x14ac:dyDescent="0.25"/>
    <row r="287" s="84" customFormat="1" x14ac:dyDescent="0.25"/>
    <row r="288" s="84" customFormat="1" x14ac:dyDescent="0.25"/>
    <row r="289" s="84" customFormat="1" x14ac:dyDescent="0.25"/>
    <row r="290" s="84" customFormat="1" x14ac:dyDescent="0.25"/>
    <row r="291" s="84" customFormat="1" x14ac:dyDescent="0.25"/>
    <row r="292" s="84" customFormat="1" x14ac:dyDescent="0.25"/>
    <row r="293" s="84" customFormat="1" x14ac:dyDescent="0.25"/>
    <row r="294" s="84" customFormat="1" x14ac:dyDescent="0.25"/>
    <row r="295" s="84" customFormat="1" x14ac:dyDescent="0.25"/>
    <row r="296" s="84" customFormat="1" x14ac:dyDescent="0.25"/>
    <row r="297" s="84" customFormat="1" x14ac:dyDescent="0.25"/>
    <row r="298" s="84" customFormat="1" x14ac:dyDescent="0.25"/>
    <row r="299" s="84" customFormat="1" x14ac:dyDescent="0.25"/>
    <row r="300" s="84" customFormat="1" x14ac:dyDescent="0.25"/>
    <row r="301" s="84" customFormat="1" x14ac:dyDescent="0.25"/>
    <row r="302" s="84" customFormat="1" x14ac:dyDescent="0.25"/>
    <row r="303" s="84" customFormat="1" x14ac:dyDescent="0.25"/>
    <row r="304" s="84" customFormat="1" x14ac:dyDescent="0.25"/>
    <row r="305" s="84" customFormat="1" x14ac:dyDescent="0.25"/>
    <row r="306" s="84" customFormat="1" x14ac:dyDescent="0.25"/>
    <row r="307" s="84" customFormat="1" x14ac:dyDescent="0.25"/>
    <row r="308" s="84" customFormat="1" x14ac:dyDescent="0.25"/>
    <row r="309" s="84" customFormat="1" x14ac:dyDescent="0.25"/>
    <row r="310" s="84" customFormat="1" x14ac:dyDescent="0.25"/>
    <row r="311" s="84" customFormat="1" x14ac:dyDescent="0.25"/>
    <row r="312" s="84" customFormat="1" x14ac:dyDescent="0.25"/>
    <row r="313" s="84" customFormat="1" x14ac:dyDescent="0.25"/>
    <row r="314" s="84" customFormat="1" x14ac:dyDescent="0.25"/>
    <row r="315" s="84" customFormat="1" x14ac:dyDescent="0.25"/>
    <row r="316" s="84" customFormat="1" x14ac:dyDescent="0.25"/>
    <row r="317" s="84" customFormat="1" x14ac:dyDescent="0.25"/>
    <row r="318" s="84" customFormat="1" x14ac:dyDescent="0.25"/>
    <row r="319" s="84" customFormat="1" x14ac:dyDescent="0.25"/>
    <row r="320" s="84" customFormat="1" x14ac:dyDescent="0.25"/>
    <row r="321" s="84" customFormat="1" x14ac:dyDescent="0.25"/>
    <row r="322" s="84" customFormat="1" x14ac:dyDescent="0.25"/>
    <row r="323" s="84" customFormat="1" x14ac:dyDescent="0.25"/>
    <row r="324" s="84" customFormat="1" x14ac:dyDescent="0.25"/>
    <row r="325" s="84" customFormat="1" x14ac:dyDescent="0.25"/>
    <row r="326" s="84" customFormat="1" x14ac:dyDescent="0.25"/>
    <row r="327" s="84" customFormat="1" x14ac:dyDescent="0.25"/>
    <row r="328" s="84" customFormat="1" x14ac:dyDescent="0.25"/>
    <row r="329" s="84" customFormat="1" x14ac:dyDescent="0.25"/>
    <row r="330" s="84" customFormat="1" x14ac:dyDescent="0.25"/>
    <row r="331" s="84" customFormat="1" x14ac:dyDescent="0.25"/>
    <row r="332" s="84" customFormat="1" x14ac:dyDescent="0.25"/>
    <row r="333" s="84" customFormat="1" x14ac:dyDescent="0.25"/>
    <row r="334" s="84" customFormat="1" x14ac:dyDescent="0.25"/>
    <row r="335" s="84" customFormat="1" x14ac:dyDescent="0.25"/>
    <row r="336" s="84" customFormat="1" x14ac:dyDescent="0.25"/>
    <row r="337" s="84" customFormat="1" x14ac:dyDescent="0.25"/>
    <row r="338" s="84" customFormat="1" x14ac:dyDescent="0.25"/>
    <row r="339" s="84" customFormat="1" x14ac:dyDescent="0.25"/>
    <row r="340" s="84" customFormat="1" x14ac:dyDescent="0.25"/>
    <row r="341" s="84" customFormat="1" x14ac:dyDescent="0.25"/>
    <row r="342" s="84" customFormat="1" x14ac:dyDescent="0.25"/>
    <row r="343" s="84" customFormat="1" x14ac:dyDescent="0.25"/>
    <row r="344" s="84" customFormat="1" x14ac:dyDescent="0.25"/>
    <row r="345" s="84" customFormat="1" x14ac:dyDescent="0.25"/>
    <row r="346" s="84" customFormat="1" x14ac:dyDescent="0.25"/>
    <row r="347" s="84" customFormat="1" x14ac:dyDescent="0.25"/>
    <row r="348" s="84" customFormat="1" x14ac:dyDescent="0.25"/>
    <row r="349" s="84" customFormat="1" x14ac:dyDescent="0.25"/>
    <row r="350" s="84" customFormat="1" x14ac:dyDescent="0.25"/>
    <row r="351" s="84" customFormat="1" x14ac:dyDescent="0.25"/>
    <row r="352" s="84" customFormat="1" x14ac:dyDescent="0.25"/>
    <row r="353" s="84" customFormat="1" x14ac:dyDescent="0.25"/>
    <row r="354" s="84" customFormat="1" x14ac:dyDescent="0.25"/>
    <row r="355" s="84" customFormat="1" x14ac:dyDescent="0.25"/>
    <row r="356" s="84" customFormat="1" x14ac:dyDescent="0.25"/>
    <row r="357" s="84" customFormat="1" x14ac:dyDescent="0.25"/>
    <row r="358" s="84" customFormat="1" x14ac:dyDescent="0.25"/>
    <row r="359" s="84" customFormat="1" x14ac:dyDescent="0.25"/>
    <row r="360" s="84" customFormat="1" x14ac:dyDescent="0.25"/>
    <row r="361" s="84" customFormat="1" x14ac:dyDescent="0.25"/>
    <row r="362" s="84" customFormat="1" x14ac:dyDescent="0.25"/>
    <row r="363" s="84" customFormat="1" x14ac:dyDescent="0.25"/>
    <row r="364" s="84" customFormat="1" x14ac:dyDescent="0.25"/>
    <row r="365" s="84" customFormat="1" x14ac:dyDescent="0.25"/>
    <row r="366" s="84" customFormat="1" x14ac:dyDescent="0.25"/>
    <row r="367" s="84" customFormat="1" x14ac:dyDescent="0.25"/>
    <row r="368" s="84" customFormat="1" x14ac:dyDescent="0.25"/>
    <row r="369" s="84" customFormat="1" x14ac:dyDescent="0.25"/>
    <row r="370" s="84" customFormat="1" x14ac:dyDescent="0.25"/>
    <row r="371" s="84" customFormat="1" x14ac:dyDescent="0.25"/>
    <row r="372" s="84" customFormat="1" x14ac:dyDescent="0.25"/>
    <row r="373" s="84" customFormat="1" x14ac:dyDescent="0.25"/>
    <row r="374" s="84" customFormat="1" x14ac:dyDescent="0.25"/>
    <row r="375" s="84" customFormat="1" x14ac:dyDescent="0.25"/>
    <row r="376" s="84" customFormat="1" x14ac:dyDescent="0.25"/>
    <row r="377" s="84" customFormat="1" x14ac:dyDescent="0.25"/>
    <row r="378" s="84" customFormat="1" x14ac:dyDescent="0.25"/>
    <row r="379" s="84" customFormat="1" x14ac:dyDescent="0.25"/>
    <row r="380" s="84" customFormat="1" x14ac:dyDescent="0.25"/>
    <row r="381" s="84" customFormat="1" x14ac:dyDescent="0.25"/>
    <row r="382" s="84" customFormat="1" x14ac:dyDescent="0.25"/>
    <row r="383" s="84" customFormat="1" x14ac:dyDescent="0.25"/>
    <row r="384" s="84" customFormat="1" x14ac:dyDescent="0.25"/>
    <row r="385" s="84" customFormat="1" x14ac:dyDescent="0.25"/>
    <row r="386" s="84" customFormat="1" x14ac:dyDescent="0.25"/>
    <row r="387" s="84" customFormat="1" x14ac:dyDescent="0.25"/>
    <row r="388" s="84" customFormat="1" x14ac:dyDescent="0.25"/>
    <row r="389" s="84" customFormat="1" x14ac:dyDescent="0.25"/>
    <row r="390" s="84" customFormat="1" x14ac:dyDescent="0.25"/>
    <row r="391" s="84" customFormat="1" x14ac:dyDescent="0.25"/>
    <row r="392" s="84" customFormat="1" x14ac:dyDescent="0.25"/>
    <row r="393" s="84" customFormat="1" x14ac:dyDescent="0.25"/>
    <row r="394" s="84" customFormat="1" x14ac:dyDescent="0.25"/>
    <row r="395" s="84" customFormat="1" x14ac:dyDescent="0.25"/>
    <row r="396" s="84" customFormat="1" x14ac:dyDescent="0.25"/>
    <row r="397" s="84" customFormat="1" x14ac:dyDescent="0.25"/>
    <row r="398" s="84" customFormat="1" x14ac:dyDescent="0.25"/>
    <row r="399" s="84" customFormat="1" x14ac:dyDescent="0.25"/>
    <row r="400" s="84" customFormat="1" x14ac:dyDescent="0.25"/>
    <row r="401" s="84" customFormat="1" x14ac:dyDescent="0.25"/>
    <row r="402" s="84" customFormat="1" x14ac:dyDescent="0.25"/>
    <row r="403" s="84" customFormat="1" x14ac:dyDescent="0.25"/>
    <row r="404" s="84" customFormat="1" x14ac:dyDescent="0.25"/>
    <row r="405" s="84" customFormat="1" x14ac:dyDescent="0.25"/>
    <row r="406" s="84" customFormat="1" x14ac:dyDescent="0.25"/>
    <row r="407" s="84" customFormat="1" x14ac:dyDescent="0.25"/>
    <row r="408" s="84" customFormat="1" x14ac:dyDescent="0.25"/>
    <row r="409" s="84" customFormat="1" x14ac:dyDescent="0.25"/>
    <row r="410" s="84" customFormat="1" x14ac:dyDescent="0.25"/>
    <row r="411" s="84" customFormat="1" x14ac:dyDescent="0.25"/>
    <row r="412" s="84" customFormat="1" x14ac:dyDescent="0.25"/>
    <row r="413" s="84" customFormat="1" x14ac:dyDescent="0.25"/>
    <row r="414" s="84" customFormat="1" x14ac:dyDescent="0.25"/>
    <row r="415" s="84" customFormat="1" x14ac:dyDescent="0.25"/>
    <row r="416" s="84" customFormat="1" x14ac:dyDescent="0.25"/>
    <row r="417" s="84" customFormat="1" x14ac:dyDescent="0.25"/>
    <row r="418" s="84" customFormat="1" x14ac:dyDescent="0.25"/>
    <row r="419" s="84" customFormat="1" x14ac:dyDescent="0.25"/>
    <row r="420" s="84" customFormat="1" x14ac:dyDescent="0.25"/>
    <row r="421" s="84" customFormat="1" x14ac:dyDescent="0.25"/>
    <row r="422" s="84" customFormat="1" x14ac:dyDescent="0.25"/>
    <row r="423" s="84" customFormat="1" x14ac:dyDescent="0.25"/>
    <row r="424" s="84" customFormat="1" x14ac:dyDescent="0.25"/>
    <row r="425" s="84" customFormat="1" x14ac:dyDescent="0.25"/>
    <row r="426" s="84" customFormat="1" x14ac:dyDescent="0.25"/>
    <row r="427" s="84" customFormat="1" x14ac:dyDescent="0.25"/>
    <row r="428" s="84" customFormat="1" x14ac:dyDescent="0.25"/>
    <row r="429" s="84" customFormat="1" x14ac:dyDescent="0.25"/>
    <row r="430" s="84" customFormat="1" x14ac:dyDescent="0.25"/>
    <row r="431" s="84" customFormat="1" x14ac:dyDescent="0.25"/>
    <row r="432" s="84" customFormat="1" x14ac:dyDescent="0.25"/>
    <row r="433" s="84" customFormat="1" x14ac:dyDescent="0.25"/>
    <row r="434" s="84" customFormat="1" x14ac:dyDescent="0.25"/>
    <row r="435" s="84" customFormat="1" x14ac:dyDescent="0.25"/>
    <row r="436" s="84" customFormat="1" x14ac:dyDescent="0.25"/>
    <row r="437" s="84" customFormat="1" x14ac:dyDescent="0.25"/>
    <row r="438" s="84" customFormat="1" x14ac:dyDescent="0.25"/>
    <row r="439" s="84" customFormat="1" x14ac:dyDescent="0.25"/>
    <row r="440" s="84" customFormat="1" x14ac:dyDescent="0.25"/>
    <row r="441" s="84" customFormat="1" x14ac:dyDescent="0.25"/>
    <row r="442" s="84" customFormat="1" x14ac:dyDescent="0.25"/>
    <row r="443" s="84" customFormat="1" x14ac:dyDescent="0.25"/>
    <row r="444" s="84" customFormat="1" x14ac:dyDescent="0.25"/>
    <row r="445" s="84" customFormat="1" x14ac:dyDescent="0.25"/>
    <row r="446" s="84" customFormat="1" x14ac:dyDescent="0.25"/>
    <row r="447" s="84" customFormat="1" x14ac:dyDescent="0.25"/>
    <row r="448" s="84" customFormat="1" x14ac:dyDescent="0.25"/>
    <row r="449" s="84" customFormat="1" x14ac:dyDescent="0.25"/>
    <row r="450" s="84" customFormat="1" x14ac:dyDescent="0.25"/>
    <row r="451" s="84" customFormat="1" x14ac:dyDescent="0.25"/>
    <row r="452" s="84" customFormat="1" x14ac:dyDescent="0.25"/>
    <row r="453" s="84" customFormat="1" x14ac:dyDescent="0.25"/>
    <row r="454" s="84" customFormat="1" x14ac:dyDescent="0.25"/>
    <row r="455" s="84" customFormat="1" x14ac:dyDescent="0.25"/>
    <row r="456" s="84" customFormat="1" x14ac:dyDescent="0.25"/>
    <row r="457" s="84" customFormat="1" x14ac:dyDescent="0.25"/>
    <row r="458" s="84" customFormat="1" x14ac:dyDescent="0.25"/>
    <row r="459" s="84" customFormat="1" x14ac:dyDescent="0.25"/>
    <row r="460" s="84" customFormat="1" x14ac:dyDescent="0.25"/>
    <row r="461" s="84" customFormat="1" x14ac:dyDescent="0.25"/>
    <row r="462" s="84" customFormat="1" x14ac:dyDescent="0.25"/>
    <row r="463" s="84" customFormat="1" x14ac:dyDescent="0.25"/>
    <row r="464" s="84" customFormat="1" x14ac:dyDescent="0.25"/>
    <row r="465" s="84" customFormat="1" x14ac:dyDescent="0.25"/>
    <row r="466" s="84" customFormat="1" x14ac:dyDescent="0.25"/>
    <row r="467" s="84" customFormat="1" x14ac:dyDescent="0.25"/>
    <row r="468" s="84" customFormat="1" x14ac:dyDescent="0.25"/>
    <row r="469" s="84" customFormat="1" x14ac:dyDescent="0.25"/>
    <row r="470" s="84" customFormat="1" x14ac:dyDescent="0.25"/>
    <row r="471" s="84" customFormat="1" x14ac:dyDescent="0.25"/>
    <row r="472" s="84" customFormat="1" x14ac:dyDescent="0.25"/>
    <row r="473" s="84" customFormat="1" x14ac:dyDescent="0.25"/>
    <row r="474" s="84" customFormat="1" x14ac:dyDescent="0.25"/>
    <row r="475" s="84" customFormat="1" x14ac:dyDescent="0.25"/>
    <row r="476" s="84" customFormat="1" x14ac:dyDescent="0.25"/>
    <row r="477" s="84" customFormat="1" x14ac:dyDescent="0.25"/>
    <row r="478" s="84" customFormat="1" x14ac:dyDescent="0.25"/>
    <row r="479" s="84" customFormat="1" x14ac:dyDescent="0.25"/>
    <row r="480" s="84" customFormat="1" x14ac:dyDescent="0.25"/>
    <row r="481" s="84" customFormat="1" x14ac:dyDescent="0.25"/>
    <row r="482" s="84" customFormat="1" x14ac:dyDescent="0.25"/>
    <row r="483" s="84" customFormat="1" x14ac:dyDescent="0.25"/>
    <row r="484" s="84" customFormat="1" x14ac:dyDescent="0.25"/>
    <row r="485" s="84" customFormat="1" x14ac:dyDescent="0.25"/>
    <row r="486" s="84" customFormat="1" x14ac:dyDescent="0.25"/>
    <row r="487" s="84" customFormat="1" x14ac:dyDescent="0.25"/>
    <row r="488" s="84" customFormat="1" x14ac:dyDescent="0.25"/>
    <row r="489" s="84" customFormat="1" x14ac:dyDescent="0.25"/>
    <row r="490" s="84" customFormat="1" x14ac:dyDescent="0.25"/>
    <row r="491" s="84" customFormat="1" x14ac:dyDescent="0.25"/>
    <row r="492" s="84" customFormat="1" x14ac:dyDescent="0.25"/>
    <row r="493" s="84" customFormat="1" x14ac:dyDescent="0.25"/>
    <row r="494" s="84" customFormat="1" x14ac:dyDescent="0.25"/>
    <row r="495" s="84" customFormat="1" x14ac:dyDescent="0.25"/>
    <row r="496" s="84" customFormat="1" x14ac:dyDescent="0.25"/>
    <row r="497" s="84" customFormat="1" x14ac:dyDescent="0.25"/>
    <row r="498" s="84" customFormat="1" x14ac:dyDescent="0.25"/>
    <row r="499" s="84" customFormat="1" x14ac:dyDescent="0.25"/>
    <row r="500" s="84" customFormat="1" x14ac:dyDescent="0.25"/>
    <row r="501" s="84" customFormat="1" x14ac:dyDescent="0.25"/>
    <row r="502" s="84" customFormat="1" x14ac:dyDescent="0.25"/>
    <row r="503" s="84" customFormat="1" x14ac:dyDescent="0.25"/>
    <row r="504" s="84" customFormat="1" x14ac:dyDescent="0.25"/>
    <row r="505" s="84" customFormat="1" x14ac:dyDescent="0.25"/>
    <row r="506" s="84" customFormat="1" x14ac:dyDescent="0.25"/>
    <row r="507" s="84" customFormat="1" x14ac:dyDescent="0.25"/>
    <row r="508" s="84" customFormat="1" x14ac:dyDescent="0.25"/>
    <row r="509" s="84" customFormat="1" x14ac:dyDescent="0.25"/>
    <row r="510" s="84" customFormat="1" x14ac:dyDescent="0.25"/>
    <row r="511" s="84" customFormat="1" x14ac:dyDescent="0.25"/>
    <row r="512" s="84" customFormat="1" x14ac:dyDescent="0.25"/>
    <row r="513" s="84" customFormat="1" x14ac:dyDescent="0.25"/>
    <row r="514" s="84" customFormat="1" x14ac:dyDescent="0.25"/>
    <row r="515" s="84" customFormat="1" x14ac:dyDescent="0.25"/>
    <row r="516" s="84" customFormat="1" x14ac:dyDescent="0.25"/>
    <row r="517" s="84" customFormat="1" x14ac:dyDescent="0.25"/>
    <row r="518" s="84" customFormat="1" x14ac:dyDescent="0.25"/>
    <row r="519" s="84" customFormat="1" x14ac:dyDescent="0.25"/>
    <row r="520" s="84" customFormat="1" x14ac:dyDescent="0.25"/>
    <row r="521" s="84" customFormat="1" x14ac:dyDescent="0.25"/>
    <row r="522" s="84" customFormat="1" x14ac:dyDescent="0.25"/>
    <row r="523" s="84" customFormat="1" x14ac:dyDescent="0.25"/>
    <row r="524" s="84" customFormat="1" x14ac:dyDescent="0.25"/>
    <row r="525" s="84" customFormat="1" x14ac:dyDescent="0.25"/>
    <row r="526" s="84" customFormat="1" x14ac:dyDescent="0.25"/>
    <row r="527" s="84" customFormat="1" x14ac:dyDescent="0.25"/>
    <row r="528" s="84" customFormat="1" x14ac:dyDescent="0.25"/>
    <row r="529" s="84" customFormat="1" x14ac:dyDescent="0.25"/>
    <row r="530" s="84" customFormat="1" x14ac:dyDescent="0.25"/>
    <row r="531" s="84" customFormat="1" x14ac:dyDescent="0.25"/>
    <row r="532" s="84" customFormat="1" x14ac:dyDescent="0.25"/>
    <row r="533" s="84" customFormat="1" x14ac:dyDescent="0.25"/>
    <row r="534" s="84" customFormat="1" x14ac:dyDescent="0.25"/>
    <row r="535" s="84" customFormat="1" x14ac:dyDescent="0.25"/>
    <row r="536" s="84" customFormat="1" x14ac:dyDescent="0.25"/>
    <row r="537" s="84" customFormat="1" x14ac:dyDescent="0.25"/>
    <row r="538" s="84" customFormat="1" x14ac:dyDescent="0.25"/>
    <row r="539" s="84" customFormat="1" x14ac:dyDescent="0.25"/>
    <row r="540" s="84" customFormat="1" x14ac:dyDescent="0.25"/>
    <row r="541" s="84" customFormat="1" x14ac:dyDescent="0.25"/>
    <row r="542" s="84" customFormat="1" x14ac:dyDescent="0.25"/>
    <row r="543" s="84" customFormat="1" x14ac:dyDescent="0.25"/>
    <row r="544" s="84" customFormat="1" x14ac:dyDescent="0.25"/>
    <row r="545" s="84" customFormat="1" x14ac:dyDescent="0.25"/>
    <row r="546" s="84" customFormat="1" x14ac:dyDescent="0.25"/>
    <row r="547" s="84" customFormat="1" x14ac:dyDescent="0.25"/>
    <row r="548" s="84" customFormat="1" x14ac:dyDescent="0.25"/>
    <row r="549" s="84" customFormat="1" x14ac:dyDescent="0.25"/>
    <row r="550" s="84" customFormat="1" x14ac:dyDescent="0.25"/>
    <row r="551" s="84" customFormat="1" x14ac:dyDescent="0.25"/>
    <row r="552" s="84" customFormat="1" x14ac:dyDescent="0.25"/>
    <row r="553" s="84" customFormat="1" x14ac:dyDescent="0.25"/>
    <row r="554" s="84" customFormat="1" x14ac:dyDescent="0.25"/>
    <row r="555" s="84" customFormat="1" x14ac:dyDescent="0.25"/>
    <row r="556" s="84" customFormat="1" x14ac:dyDescent="0.25"/>
    <row r="557" s="84" customFormat="1" x14ac:dyDescent="0.25"/>
    <row r="558" s="84" customFormat="1" x14ac:dyDescent="0.25"/>
    <row r="559" s="84" customFormat="1" x14ac:dyDescent="0.25"/>
    <row r="560" s="84" customFormat="1" x14ac:dyDescent="0.25"/>
    <row r="561" s="84" customFormat="1" x14ac:dyDescent="0.25"/>
    <row r="562" s="84" customFormat="1" x14ac:dyDescent="0.25"/>
    <row r="563" s="84" customFormat="1" x14ac:dyDescent="0.25"/>
    <row r="564" s="84" customFormat="1" x14ac:dyDescent="0.25"/>
    <row r="565" s="84" customFormat="1" x14ac:dyDescent="0.25"/>
    <row r="566" s="84" customFormat="1" x14ac:dyDescent="0.25"/>
    <row r="567" s="84" customFormat="1" x14ac:dyDescent="0.25"/>
    <row r="568" s="84" customFormat="1" x14ac:dyDescent="0.25"/>
    <row r="569" s="84" customFormat="1" x14ac:dyDescent="0.25"/>
    <row r="570" s="84" customFormat="1" x14ac:dyDescent="0.25"/>
    <row r="571" s="84" customFormat="1" x14ac:dyDescent="0.25"/>
    <row r="572" s="84" customFormat="1" x14ac:dyDescent="0.25"/>
    <row r="573" s="84" customFormat="1" x14ac:dyDescent="0.25"/>
    <row r="574" s="84" customFormat="1" x14ac:dyDescent="0.25"/>
    <row r="575" s="84" customFormat="1" x14ac:dyDescent="0.25"/>
    <row r="576" s="84" customFormat="1" x14ac:dyDescent="0.25"/>
    <row r="577" spans="20:22" s="84" customFormat="1" x14ac:dyDescent="0.25"/>
    <row r="578" spans="20:22" s="84" customFormat="1" x14ac:dyDescent="0.25"/>
    <row r="579" spans="20:22" s="84" customFormat="1" x14ac:dyDescent="0.25"/>
    <row r="580" spans="20:22" s="84" customFormat="1" x14ac:dyDescent="0.25"/>
    <row r="581" spans="20:22" s="84" customFormat="1" x14ac:dyDescent="0.25"/>
    <row r="582" spans="20:22" s="84" customFormat="1" x14ac:dyDescent="0.25"/>
    <row r="583" spans="20:22" s="84" customFormat="1" x14ac:dyDescent="0.25"/>
    <row r="584" spans="20:22" s="84" customFormat="1" x14ac:dyDescent="0.25"/>
    <row r="585" spans="20:22" s="84" customFormat="1" x14ac:dyDescent="0.25"/>
    <row r="586" spans="20:22" x14ac:dyDescent="0.25">
      <c r="T586" s="84"/>
      <c r="U586" s="84"/>
      <c r="V586" s="84"/>
    </row>
    <row r="587" spans="20:22" x14ac:dyDescent="0.25">
      <c r="T587" s="84"/>
      <c r="U587" s="84"/>
      <c r="V587" s="84"/>
    </row>
    <row r="588" spans="20:22" x14ac:dyDescent="0.25">
      <c r="T588" s="84"/>
      <c r="U588" s="84"/>
      <c r="V588" s="84"/>
    </row>
    <row r="589" spans="20:22" x14ac:dyDescent="0.25">
      <c r="T589" s="84"/>
      <c r="U589" s="84"/>
      <c r="V589" s="84"/>
    </row>
  </sheetData>
  <mergeCells count="331">
    <mergeCell ref="B16:H16"/>
    <mergeCell ref="J16:P16"/>
    <mergeCell ref="B17:H17"/>
    <mergeCell ref="J17:P17"/>
    <mergeCell ref="B18:H18"/>
    <mergeCell ref="J18:P18"/>
    <mergeCell ref="B3:H3"/>
    <mergeCell ref="J3:P3"/>
    <mergeCell ref="B4:H4"/>
    <mergeCell ref="J4:P4"/>
    <mergeCell ref="B15:H15"/>
    <mergeCell ref="J15:P15"/>
    <mergeCell ref="B22:E22"/>
    <mergeCell ref="F22:H22"/>
    <mergeCell ref="J22:M22"/>
    <mergeCell ref="N22:P22"/>
    <mergeCell ref="B23:E23"/>
    <mergeCell ref="F23:H23"/>
    <mergeCell ref="J23:M23"/>
    <mergeCell ref="N23:P23"/>
    <mergeCell ref="B19:H19"/>
    <mergeCell ref="J19:P19"/>
    <mergeCell ref="B20:H20"/>
    <mergeCell ref="J20:P20"/>
    <mergeCell ref="B21:E21"/>
    <mergeCell ref="F21:H21"/>
    <mergeCell ref="J21:M21"/>
    <mergeCell ref="N21:P21"/>
    <mergeCell ref="B26:E26"/>
    <mergeCell ref="G26:H26"/>
    <mergeCell ref="J26:M26"/>
    <mergeCell ref="O26:P26"/>
    <mergeCell ref="B27:E27"/>
    <mergeCell ref="F27:H27"/>
    <mergeCell ref="J27:M27"/>
    <mergeCell ref="N27:P27"/>
    <mergeCell ref="B24:E24"/>
    <mergeCell ref="F24:H24"/>
    <mergeCell ref="J24:M24"/>
    <mergeCell ref="N24:P24"/>
    <mergeCell ref="B25:E25"/>
    <mergeCell ref="G25:H25"/>
    <mergeCell ref="J25:M25"/>
    <mergeCell ref="O25:P25"/>
    <mergeCell ref="B30:E30"/>
    <mergeCell ref="F30:H30"/>
    <mergeCell ref="J30:M30"/>
    <mergeCell ref="N30:P30"/>
    <mergeCell ref="B31:E31"/>
    <mergeCell ref="F31:H31"/>
    <mergeCell ref="J31:M31"/>
    <mergeCell ref="N31:P31"/>
    <mergeCell ref="B28:E28"/>
    <mergeCell ref="F28:H28"/>
    <mergeCell ref="J28:M28"/>
    <mergeCell ref="N28:P28"/>
    <mergeCell ref="B29:E29"/>
    <mergeCell ref="F29:H29"/>
    <mergeCell ref="J29:M29"/>
    <mergeCell ref="N29:P29"/>
    <mergeCell ref="B35:C35"/>
    <mergeCell ref="L35:M35"/>
    <mergeCell ref="B37:H37"/>
    <mergeCell ref="J37:P37"/>
    <mergeCell ref="B38:H38"/>
    <mergeCell ref="J38:P38"/>
    <mergeCell ref="B32:E32"/>
    <mergeCell ref="F32:H32"/>
    <mergeCell ref="J32:M32"/>
    <mergeCell ref="N32:P32"/>
    <mergeCell ref="B34:C34"/>
    <mergeCell ref="L34:M34"/>
    <mergeCell ref="B52:H52"/>
    <mergeCell ref="J52:P52"/>
    <mergeCell ref="B53:H53"/>
    <mergeCell ref="J53:P53"/>
    <mergeCell ref="B54:H54"/>
    <mergeCell ref="J54:P54"/>
    <mergeCell ref="B49:H49"/>
    <mergeCell ref="J49:P49"/>
    <mergeCell ref="B50:H50"/>
    <mergeCell ref="J50:P50"/>
    <mergeCell ref="B51:H51"/>
    <mergeCell ref="J51:P51"/>
    <mergeCell ref="B57:E57"/>
    <mergeCell ref="F57:H57"/>
    <mergeCell ref="J57:M57"/>
    <mergeCell ref="N57:P57"/>
    <mergeCell ref="B58:E58"/>
    <mergeCell ref="F58:H58"/>
    <mergeCell ref="J58:M58"/>
    <mergeCell ref="N58:P58"/>
    <mergeCell ref="B55:E55"/>
    <mergeCell ref="F55:H55"/>
    <mergeCell ref="J55:M55"/>
    <mergeCell ref="N55:P55"/>
    <mergeCell ref="B56:E56"/>
    <mergeCell ref="F56:H56"/>
    <mergeCell ref="J56:M56"/>
    <mergeCell ref="N56:P56"/>
    <mergeCell ref="B61:E61"/>
    <mergeCell ref="F61:H61"/>
    <mergeCell ref="J61:M61"/>
    <mergeCell ref="N61:P61"/>
    <mergeCell ref="B62:E62"/>
    <mergeCell ref="F62:H62"/>
    <mergeCell ref="J62:M62"/>
    <mergeCell ref="N62:P62"/>
    <mergeCell ref="B59:E59"/>
    <mergeCell ref="G59:H59"/>
    <mergeCell ref="J59:M59"/>
    <mergeCell ref="O59:P59"/>
    <mergeCell ref="B60:E60"/>
    <mergeCell ref="G60:H60"/>
    <mergeCell ref="J60:M60"/>
    <mergeCell ref="O60:P60"/>
    <mergeCell ref="B65:E65"/>
    <mergeCell ref="F65:H65"/>
    <mergeCell ref="J65:M65"/>
    <mergeCell ref="N65:P65"/>
    <mergeCell ref="B66:E66"/>
    <mergeCell ref="F66:H66"/>
    <mergeCell ref="J66:M66"/>
    <mergeCell ref="N66:P66"/>
    <mergeCell ref="B63:E63"/>
    <mergeCell ref="F63:H63"/>
    <mergeCell ref="J63:M63"/>
    <mergeCell ref="N63:P63"/>
    <mergeCell ref="B64:E64"/>
    <mergeCell ref="F64:H64"/>
    <mergeCell ref="J64:M64"/>
    <mergeCell ref="N64:P64"/>
    <mergeCell ref="B72:H72"/>
    <mergeCell ref="K72:Q72"/>
    <mergeCell ref="K83:Q83"/>
    <mergeCell ref="B84:H84"/>
    <mergeCell ref="K84:Q84"/>
    <mergeCell ref="B85:H85"/>
    <mergeCell ref="K85:Q85"/>
    <mergeCell ref="B68:C68"/>
    <mergeCell ref="L68:M68"/>
    <mergeCell ref="B69:C69"/>
    <mergeCell ref="L69:M69"/>
    <mergeCell ref="B71:H71"/>
    <mergeCell ref="K71:Q71"/>
    <mergeCell ref="B89:E89"/>
    <mergeCell ref="F89:H89"/>
    <mergeCell ref="K89:N89"/>
    <mergeCell ref="O89:Q89"/>
    <mergeCell ref="B90:E90"/>
    <mergeCell ref="F90:H90"/>
    <mergeCell ref="K90:N90"/>
    <mergeCell ref="O90:Q90"/>
    <mergeCell ref="B86:H86"/>
    <mergeCell ref="K86:Q86"/>
    <mergeCell ref="B87:H87"/>
    <mergeCell ref="K87:Q87"/>
    <mergeCell ref="B88:H88"/>
    <mergeCell ref="K88:Q88"/>
    <mergeCell ref="B93:E93"/>
    <mergeCell ref="G93:H93"/>
    <mergeCell ref="K93:N93"/>
    <mergeCell ref="P93:Q93"/>
    <mergeCell ref="B94:E94"/>
    <mergeCell ref="G94:H94"/>
    <mergeCell ref="K94:N94"/>
    <mergeCell ref="P94:Q94"/>
    <mergeCell ref="B91:E91"/>
    <mergeCell ref="F91:H91"/>
    <mergeCell ref="K91:N91"/>
    <mergeCell ref="O91:Q91"/>
    <mergeCell ref="B92:E92"/>
    <mergeCell ref="F92:H92"/>
    <mergeCell ref="K92:N92"/>
    <mergeCell ref="O92:Q92"/>
    <mergeCell ref="B97:E97"/>
    <mergeCell ref="F97:H97"/>
    <mergeCell ref="K97:N97"/>
    <mergeCell ref="O97:Q97"/>
    <mergeCell ref="B98:E98"/>
    <mergeCell ref="F98:H98"/>
    <mergeCell ref="K98:N98"/>
    <mergeCell ref="O98:Q98"/>
    <mergeCell ref="B95:E95"/>
    <mergeCell ref="F95:H95"/>
    <mergeCell ref="K95:N95"/>
    <mergeCell ref="O95:Q95"/>
    <mergeCell ref="B96:E96"/>
    <mergeCell ref="F96:H96"/>
    <mergeCell ref="K96:N96"/>
    <mergeCell ref="O96:Q96"/>
    <mergeCell ref="B102:C102"/>
    <mergeCell ref="L102:M102"/>
    <mergeCell ref="B103:C103"/>
    <mergeCell ref="L103:M103"/>
    <mergeCell ref="B105:H105"/>
    <mergeCell ref="K105:Q105"/>
    <mergeCell ref="B99:E99"/>
    <mergeCell ref="F99:H99"/>
    <mergeCell ref="K99:N99"/>
    <mergeCell ref="O99:Q99"/>
    <mergeCell ref="B100:E100"/>
    <mergeCell ref="F100:H100"/>
    <mergeCell ref="K100:N100"/>
    <mergeCell ref="O100:Q100"/>
    <mergeCell ref="B119:H119"/>
    <mergeCell ref="K119:Q119"/>
    <mergeCell ref="B120:H120"/>
    <mergeCell ref="K120:Q120"/>
    <mergeCell ref="B121:H121"/>
    <mergeCell ref="K121:Q121"/>
    <mergeCell ref="B106:H106"/>
    <mergeCell ref="K106:Q106"/>
    <mergeCell ref="B117:H117"/>
    <mergeCell ref="K117:Q117"/>
    <mergeCell ref="B118:H118"/>
    <mergeCell ref="K118:Q118"/>
    <mergeCell ref="B124:E124"/>
    <mergeCell ref="F124:H124"/>
    <mergeCell ref="K124:N124"/>
    <mergeCell ref="O124:Q124"/>
    <mergeCell ref="B125:E125"/>
    <mergeCell ref="F125:H125"/>
    <mergeCell ref="K125:N125"/>
    <mergeCell ref="O125:Q125"/>
    <mergeCell ref="B122:H122"/>
    <mergeCell ref="K122:Q122"/>
    <mergeCell ref="B123:E123"/>
    <mergeCell ref="F123:H123"/>
    <mergeCell ref="K123:N123"/>
    <mergeCell ref="O123:Q123"/>
    <mergeCell ref="B128:E128"/>
    <mergeCell ref="G128:H128"/>
    <mergeCell ref="K128:N128"/>
    <mergeCell ref="P128:Q128"/>
    <mergeCell ref="B129:E129"/>
    <mergeCell ref="F129:H129"/>
    <mergeCell ref="K129:N129"/>
    <mergeCell ref="O129:Q129"/>
    <mergeCell ref="B126:E126"/>
    <mergeCell ref="F126:H126"/>
    <mergeCell ref="K126:N126"/>
    <mergeCell ref="O126:Q126"/>
    <mergeCell ref="B127:E127"/>
    <mergeCell ref="G127:H127"/>
    <mergeCell ref="K127:N127"/>
    <mergeCell ref="P127:Q127"/>
    <mergeCell ref="B132:E132"/>
    <mergeCell ref="F132:H132"/>
    <mergeCell ref="K132:N132"/>
    <mergeCell ref="O132:Q132"/>
    <mergeCell ref="B133:E133"/>
    <mergeCell ref="F133:H133"/>
    <mergeCell ref="K133:N133"/>
    <mergeCell ref="O133:Q133"/>
    <mergeCell ref="B130:E130"/>
    <mergeCell ref="F130:H130"/>
    <mergeCell ref="K130:N130"/>
    <mergeCell ref="O130:Q130"/>
    <mergeCell ref="B131:E131"/>
    <mergeCell ref="F131:H131"/>
    <mergeCell ref="K131:N131"/>
    <mergeCell ref="O131:Q131"/>
    <mergeCell ref="B138:H138"/>
    <mergeCell ref="K138:Q138"/>
    <mergeCell ref="B149:H149"/>
    <mergeCell ref="K149:Q149"/>
    <mergeCell ref="B150:H150"/>
    <mergeCell ref="K150:Q150"/>
    <mergeCell ref="B134:E134"/>
    <mergeCell ref="F134:H134"/>
    <mergeCell ref="K134:N134"/>
    <mergeCell ref="O134:Q134"/>
    <mergeCell ref="B137:H137"/>
    <mergeCell ref="K137:Q137"/>
    <mergeCell ref="B154:H154"/>
    <mergeCell ref="K154:Q154"/>
    <mergeCell ref="B155:E155"/>
    <mergeCell ref="F155:H155"/>
    <mergeCell ref="K155:N155"/>
    <mergeCell ref="O155:Q155"/>
    <mergeCell ref="B151:H151"/>
    <mergeCell ref="K151:Q151"/>
    <mergeCell ref="B152:H152"/>
    <mergeCell ref="K152:Q152"/>
    <mergeCell ref="B153:H153"/>
    <mergeCell ref="K153:Q153"/>
    <mergeCell ref="B158:E158"/>
    <mergeCell ref="F158:H158"/>
    <mergeCell ref="K158:N158"/>
    <mergeCell ref="O158:Q158"/>
    <mergeCell ref="B159:E159"/>
    <mergeCell ref="G159:H159"/>
    <mergeCell ref="K159:N159"/>
    <mergeCell ref="P159:Q159"/>
    <mergeCell ref="B156:E156"/>
    <mergeCell ref="F156:H156"/>
    <mergeCell ref="K156:N156"/>
    <mergeCell ref="O156:Q156"/>
    <mergeCell ref="B157:E157"/>
    <mergeCell ref="F157:H157"/>
    <mergeCell ref="K157:N157"/>
    <mergeCell ref="O157:Q157"/>
    <mergeCell ref="B162:E162"/>
    <mergeCell ref="F162:H162"/>
    <mergeCell ref="K162:N162"/>
    <mergeCell ref="O162:Q162"/>
    <mergeCell ref="B163:E163"/>
    <mergeCell ref="F163:H163"/>
    <mergeCell ref="K163:N163"/>
    <mergeCell ref="O163:Q163"/>
    <mergeCell ref="B160:E160"/>
    <mergeCell ref="G160:H160"/>
    <mergeCell ref="K160:N160"/>
    <mergeCell ref="P160:Q160"/>
    <mergeCell ref="B161:E161"/>
    <mergeCell ref="F161:H161"/>
    <mergeCell ref="K161:N161"/>
    <mergeCell ref="O161:Q161"/>
    <mergeCell ref="B166:E166"/>
    <mergeCell ref="F166:H166"/>
    <mergeCell ref="K166:N166"/>
    <mergeCell ref="O166:Q166"/>
    <mergeCell ref="B164:E164"/>
    <mergeCell ref="F164:H164"/>
    <mergeCell ref="K164:N164"/>
    <mergeCell ref="O164:Q164"/>
    <mergeCell ref="B165:E165"/>
    <mergeCell ref="F165:H165"/>
    <mergeCell ref="K165:N165"/>
    <mergeCell ref="O165:Q165"/>
  </mergeCells>
  <pageMargins left="0.9055118110236221" right="0.31496062992125984" top="1.1417322834645669" bottom="1.3779527559055118" header="0.31496062992125984" footer="0.31496062992125984"/>
  <pageSetup paperSize="9" scale="83" fitToHeight="0" orientation="landscape" r:id="rId1"/>
  <rowBreaks count="2" manualBreakCount="2">
    <brk id="35" max="16" man="1"/>
    <brk id="69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589"/>
  <sheetViews>
    <sheetView zoomScale="93" zoomScaleNormal="93" zoomScaleSheetLayoutView="90" workbookViewId="0">
      <selection activeCell="B18" sqref="B18:H18"/>
    </sheetView>
  </sheetViews>
  <sheetFormatPr defaultRowHeight="15" x14ac:dyDescent="0.25"/>
  <cols>
    <col min="6" max="6" width="7.42578125" customWidth="1"/>
    <col min="7" max="7" width="7.7109375" customWidth="1"/>
    <col min="8" max="8" width="8.42578125" customWidth="1"/>
    <col min="12" max="12" width="8.85546875" customWidth="1"/>
    <col min="17" max="17" width="8.5703125" customWidth="1"/>
    <col min="18" max="18" width="10" customWidth="1"/>
    <col min="20" max="20" width="16.5703125" customWidth="1"/>
    <col min="21" max="21" width="14.28515625" customWidth="1"/>
    <col min="22" max="22" width="20.85546875" customWidth="1"/>
    <col min="57" max="57" width="10.42578125" customWidth="1"/>
    <col min="58" max="58" width="12.28515625" customWidth="1"/>
  </cols>
  <sheetData>
    <row r="1" spans="1:24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6"/>
    </row>
    <row r="2" spans="1:24" ht="17.2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9"/>
    </row>
    <row r="3" spans="1:24" x14ac:dyDescent="0.25">
      <c r="A3" s="67"/>
      <c r="B3" s="114" t="s">
        <v>37</v>
      </c>
      <c r="C3" s="114"/>
      <c r="D3" s="114"/>
      <c r="E3" s="114"/>
      <c r="F3" s="114"/>
      <c r="G3" s="114"/>
      <c r="H3" s="114"/>
      <c r="I3" s="68"/>
      <c r="J3" s="114" t="s">
        <v>38</v>
      </c>
      <c r="K3" s="114"/>
      <c r="L3" s="114"/>
      <c r="M3" s="114"/>
      <c r="N3" s="114"/>
      <c r="O3" s="114"/>
      <c r="P3" s="114"/>
      <c r="Q3" s="68"/>
      <c r="R3" s="68"/>
      <c r="S3" s="68"/>
      <c r="T3" s="68"/>
      <c r="U3" s="68"/>
      <c r="V3" s="68"/>
      <c r="W3" s="68"/>
      <c r="X3" s="69"/>
    </row>
    <row r="4" spans="1:24" x14ac:dyDescent="0.25">
      <c r="B4" s="114" t="s">
        <v>99</v>
      </c>
      <c r="C4" s="114"/>
      <c r="D4" s="114"/>
      <c r="E4" s="114"/>
      <c r="F4" s="114"/>
      <c r="G4" s="114"/>
      <c r="H4" s="114"/>
      <c r="I4" s="68"/>
      <c r="J4" s="114" t="s">
        <v>36</v>
      </c>
      <c r="K4" s="114"/>
      <c r="L4" s="114"/>
      <c r="M4" s="114"/>
      <c r="N4" s="114"/>
      <c r="O4" s="114"/>
      <c r="P4" s="114"/>
      <c r="Q4" s="68"/>
      <c r="R4" s="68"/>
      <c r="S4" s="68"/>
      <c r="T4" s="68"/>
      <c r="U4" s="68"/>
      <c r="V4" s="68"/>
      <c r="W4" s="68"/>
      <c r="X4" s="69"/>
    </row>
    <row r="5" spans="1:24" x14ac:dyDescent="0.25">
      <c r="A5" s="67"/>
      <c r="B5" s="2" t="s">
        <v>21</v>
      </c>
      <c r="C5" s="13" t="s">
        <v>0</v>
      </c>
      <c r="D5" s="13" t="s">
        <v>1</v>
      </c>
      <c r="E5" s="13" t="s">
        <v>2</v>
      </c>
      <c r="F5" s="13" t="s">
        <v>4</v>
      </c>
      <c r="G5" s="13" t="s">
        <v>3</v>
      </c>
      <c r="H5" s="13" t="s">
        <v>5</v>
      </c>
      <c r="I5" s="68"/>
      <c r="J5" s="2" t="s">
        <v>21</v>
      </c>
      <c r="K5" s="13" t="s">
        <v>0</v>
      </c>
      <c r="L5" s="13" t="s">
        <v>1</v>
      </c>
      <c r="M5" s="13" t="s">
        <v>2</v>
      </c>
      <c r="N5" s="13" t="s">
        <v>4</v>
      </c>
      <c r="O5" s="13" t="s">
        <v>3</v>
      </c>
      <c r="P5" s="13" t="s">
        <v>5</v>
      </c>
      <c r="Q5" s="68"/>
      <c r="R5" s="68"/>
      <c r="S5" s="68"/>
      <c r="T5" s="70" t="s">
        <v>35</v>
      </c>
      <c r="U5" s="70">
        <v>500000</v>
      </c>
      <c r="V5" s="68"/>
      <c r="W5" s="68"/>
      <c r="X5" s="69"/>
    </row>
    <row r="6" spans="1:24" x14ac:dyDescent="0.25">
      <c r="A6" s="67"/>
      <c r="B6" s="2" t="s">
        <v>14</v>
      </c>
      <c r="C6" s="35">
        <v>17.97</v>
      </c>
      <c r="D6" s="36">
        <v>16.38</v>
      </c>
      <c r="E6" s="36">
        <v>12.15</v>
      </c>
      <c r="F6" s="35">
        <v>17.98</v>
      </c>
      <c r="G6" s="36">
        <v>15.99</v>
      </c>
      <c r="H6" s="36">
        <v>11.94</v>
      </c>
      <c r="I6" s="68"/>
      <c r="J6" s="2" t="s">
        <v>14</v>
      </c>
      <c r="K6" s="5">
        <v>18.03</v>
      </c>
      <c r="L6" s="13">
        <v>16.62</v>
      </c>
      <c r="M6" s="13">
        <v>12.23</v>
      </c>
      <c r="N6" s="5">
        <v>18.170000000000002</v>
      </c>
      <c r="O6" s="13">
        <v>15.86</v>
      </c>
      <c r="P6" s="13">
        <v>12.13</v>
      </c>
      <c r="Q6" s="68"/>
      <c r="R6" s="68"/>
      <c r="S6" s="68"/>
      <c r="T6" s="68"/>
      <c r="U6" s="68"/>
      <c r="V6" s="68"/>
      <c r="W6" s="68"/>
      <c r="X6" s="69"/>
    </row>
    <row r="7" spans="1:24" x14ac:dyDescent="0.25">
      <c r="A7" s="67"/>
      <c r="B7" s="2" t="s">
        <v>15</v>
      </c>
      <c r="C7" s="36">
        <v>18.329999999999998</v>
      </c>
      <c r="D7" s="36">
        <v>16.09</v>
      </c>
      <c r="E7" s="36">
        <v>12.27</v>
      </c>
      <c r="F7" s="35">
        <v>18.170000000000002</v>
      </c>
      <c r="G7" s="36">
        <v>15.87</v>
      </c>
      <c r="H7" s="36">
        <v>12.38</v>
      </c>
      <c r="I7" s="68"/>
      <c r="J7" s="2" t="s">
        <v>15</v>
      </c>
      <c r="K7" s="13">
        <v>18.29</v>
      </c>
      <c r="L7" s="13">
        <v>16.32</v>
      </c>
      <c r="M7" s="13">
        <v>12.52</v>
      </c>
      <c r="N7" s="5">
        <v>18.23</v>
      </c>
      <c r="O7" s="13">
        <v>15.98</v>
      </c>
      <c r="P7" s="13">
        <v>11.93</v>
      </c>
      <c r="Q7" s="68"/>
      <c r="R7" s="68"/>
      <c r="S7" s="64"/>
      <c r="T7" s="65"/>
      <c r="U7" s="65"/>
      <c r="V7" s="65"/>
      <c r="W7" s="66"/>
      <c r="X7" s="69"/>
    </row>
    <row r="8" spans="1:24" x14ac:dyDescent="0.25">
      <c r="A8" s="67"/>
      <c r="B8" s="2" t="s">
        <v>16</v>
      </c>
      <c r="C8" s="35">
        <v>18.309999999999999</v>
      </c>
      <c r="D8" s="36">
        <v>15.91</v>
      </c>
      <c r="E8" s="36">
        <v>12.32</v>
      </c>
      <c r="F8" s="35">
        <v>17.920000000000002</v>
      </c>
      <c r="G8" s="36">
        <v>16.170000000000002</v>
      </c>
      <c r="H8" s="35">
        <v>12.47</v>
      </c>
      <c r="I8" s="68"/>
      <c r="J8" s="2" t="s">
        <v>16</v>
      </c>
      <c r="K8" s="5">
        <v>17.13</v>
      </c>
      <c r="L8" s="13">
        <v>15.87</v>
      </c>
      <c r="M8" s="13">
        <v>12.46</v>
      </c>
      <c r="N8" s="13">
        <v>17.54</v>
      </c>
      <c r="O8" s="13">
        <v>16.18</v>
      </c>
      <c r="P8" s="5">
        <v>12.76</v>
      </c>
      <c r="Q8" s="68"/>
      <c r="R8" s="68"/>
      <c r="S8" s="67"/>
      <c r="T8" s="68"/>
      <c r="U8" s="68"/>
      <c r="V8" s="68"/>
      <c r="W8" s="69"/>
      <c r="X8" s="69"/>
    </row>
    <row r="9" spans="1:24" x14ac:dyDescent="0.25">
      <c r="A9" s="67"/>
      <c r="B9" s="2" t="s">
        <v>17</v>
      </c>
      <c r="C9" s="35">
        <v>17.96</v>
      </c>
      <c r="D9" s="36">
        <v>16.36</v>
      </c>
      <c r="E9" s="36">
        <v>12.38</v>
      </c>
      <c r="F9" s="35">
        <v>18.34</v>
      </c>
      <c r="G9" s="35">
        <v>16.649999999999999</v>
      </c>
      <c r="H9" s="35">
        <v>12.48</v>
      </c>
      <c r="I9" s="68"/>
      <c r="J9" s="2" t="s">
        <v>17</v>
      </c>
      <c r="K9" s="5">
        <v>17.760000000000002</v>
      </c>
      <c r="L9" s="13">
        <v>16.34</v>
      </c>
      <c r="M9" s="13">
        <v>12.41</v>
      </c>
      <c r="N9" s="13">
        <v>18.940000000000001</v>
      </c>
      <c r="O9" s="5">
        <v>16.45</v>
      </c>
      <c r="P9" s="5">
        <v>12.23</v>
      </c>
      <c r="Q9" s="68"/>
      <c r="R9" s="68"/>
      <c r="S9" s="67"/>
      <c r="T9" s="20" t="s">
        <v>74</v>
      </c>
      <c r="U9" s="20" t="s">
        <v>93</v>
      </c>
      <c r="V9" s="20" t="s">
        <v>96</v>
      </c>
      <c r="W9" s="69"/>
      <c r="X9" s="69"/>
    </row>
    <row r="10" spans="1:24" x14ac:dyDescent="0.25">
      <c r="A10" s="67"/>
      <c r="B10" s="2" t="s">
        <v>18</v>
      </c>
      <c r="C10" s="35">
        <v>18.190000000000001</v>
      </c>
      <c r="D10" s="36">
        <v>16.47</v>
      </c>
      <c r="E10" s="36">
        <v>11.89</v>
      </c>
      <c r="F10" s="35">
        <v>18.739999999999998</v>
      </c>
      <c r="G10" s="36">
        <v>16.28</v>
      </c>
      <c r="H10" s="35">
        <v>12.08</v>
      </c>
      <c r="I10" s="68"/>
      <c r="J10" s="2" t="s">
        <v>18</v>
      </c>
      <c r="K10" s="5">
        <v>18.260000000000002</v>
      </c>
      <c r="L10" s="13">
        <v>15.92</v>
      </c>
      <c r="M10" s="13">
        <v>12.78</v>
      </c>
      <c r="N10" s="13">
        <v>17.809999999999999</v>
      </c>
      <c r="O10" s="13">
        <v>16.190000000000001</v>
      </c>
      <c r="P10" s="5">
        <v>12.68</v>
      </c>
      <c r="Q10" s="68"/>
      <c r="R10" s="68"/>
      <c r="S10" s="67"/>
      <c r="T10" s="10">
        <v>1</v>
      </c>
      <c r="U10" s="13">
        <v>100.97</v>
      </c>
      <c r="V10" s="75">
        <f>F32</f>
        <v>1003255.513338875</v>
      </c>
      <c r="W10" s="69"/>
      <c r="X10" s="69"/>
    </row>
    <row r="11" spans="1:24" x14ac:dyDescent="0.25">
      <c r="A11" s="67"/>
      <c r="B11" s="2" t="s">
        <v>19</v>
      </c>
      <c r="C11" s="35">
        <v>18.23</v>
      </c>
      <c r="D11" s="36">
        <v>16.45</v>
      </c>
      <c r="E11" s="36">
        <v>12.38</v>
      </c>
      <c r="F11" s="35">
        <v>18.07</v>
      </c>
      <c r="G11" s="36">
        <v>16.37</v>
      </c>
      <c r="H11" s="35">
        <v>12.39</v>
      </c>
      <c r="I11" s="68"/>
      <c r="J11" s="2" t="s">
        <v>19</v>
      </c>
      <c r="K11" s="5">
        <v>18.309999999999999</v>
      </c>
      <c r="L11" s="13">
        <v>16.260000000000002</v>
      </c>
      <c r="M11" s="13">
        <v>12.36</v>
      </c>
      <c r="N11" s="13">
        <v>17.84</v>
      </c>
      <c r="O11" s="13">
        <v>16.920000000000002</v>
      </c>
      <c r="P11" s="5">
        <v>12.28</v>
      </c>
      <c r="Q11" s="68"/>
      <c r="R11" s="68"/>
      <c r="S11" s="67"/>
      <c r="T11" s="10">
        <v>2</v>
      </c>
      <c r="U11" s="13">
        <v>95.5</v>
      </c>
      <c r="V11" s="75">
        <f>N32</f>
        <v>1003426.4378175404</v>
      </c>
      <c r="W11" s="69"/>
      <c r="X11" s="69"/>
    </row>
    <row r="12" spans="1:24" x14ac:dyDescent="0.25">
      <c r="A12" s="67"/>
      <c r="B12" s="1" t="s">
        <v>20</v>
      </c>
      <c r="C12" s="3">
        <f t="shared" ref="C12:H12" si="0">AVERAGE(C6:C11)</f>
        <v>18.164999999999999</v>
      </c>
      <c r="D12" s="3">
        <f t="shared" si="0"/>
        <v>16.276666666666667</v>
      </c>
      <c r="E12" s="3">
        <f>AVERAGE(E6:E11)</f>
        <v>12.231666666666667</v>
      </c>
      <c r="F12" s="91">
        <f>AVERAGE(F6:F11)</f>
        <v>18.203333333333333</v>
      </c>
      <c r="G12" s="3">
        <f t="shared" si="0"/>
        <v>16.221666666666668</v>
      </c>
      <c r="H12" s="3">
        <f t="shared" si="0"/>
        <v>12.29</v>
      </c>
      <c r="I12" s="68"/>
      <c r="J12" s="1" t="s">
        <v>20</v>
      </c>
      <c r="K12" s="3">
        <f t="shared" ref="K12:O12" si="1">AVERAGE(K6:K11)</f>
        <v>17.963333333333335</v>
      </c>
      <c r="L12" s="3">
        <f t="shared" si="1"/>
        <v>16.221666666666668</v>
      </c>
      <c r="M12" s="3">
        <f t="shared" si="1"/>
        <v>12.46</v>
      </c>
      <c r="N12" s="3">
        <f t="shared" si="1"/>
        <v>18.088333333333335</v>
      </c>
      <c r="O12" s="3">
        <f t="shared" si="1"/>
        <v>16.263333333333332</v>
      </c>
      <c r="P12" s="3">
        <f>AVERAGE(P6:P11)</f>
        <v>12.334999999999999</v>
      </c>
      <c r="Q12" s="68"/>
      <c r="R12" s="68"/>
      <c r="S12" s="67"/>
      <c r="T12" s="10">
        <v>3</v>
      </c>
      <c r="U12" s="13">
        <v>100.72</v>
      </c>
      <c r="V12" s="75">
        <f>F66</f>
        <v>1005262.0337149851</v>
      </c>
      <c r="W12" s="69"/>
      <c r="X12" s="69"/>
    </row>
    <row r="13" spans="1:24" x14ac:dyDescent="0.25">
      <c r="A13" s="67"/>
      <c r="B13" s="7" t="s">
        <v>6</v>
      </c>
      <c r="C13" s="8">
        <f t="shared" ref="C13:H13" si="2">STDEV(C6:C11)</f>
        <v>0.16318700928689103</v>
      </c>
      <c r="D13" s="8">
        <f t="shared" si="2"/>
        <v>0.22553639765382985</v>
      </c>
      <c r="E13" s="8">
        <f>STDEV(E6:E11)</f>
        <v>0.18798049544212472</v>
      </c>
      <c r="F13" s="91">
        <f>STDEV(F6:F11)</f>
        <v>0.30190506234024311</v>
      </c>
      <c r="G13" s="8">
        <f t="shared" si="2"/>
        <v>0.27888468345656164</v>
      </c>
      <c r="H13" s="8">
        <f t="shared" si="2"/>
        <v>0.2250333308645637</v>
      </c>
      <c r="I13" s="68"/>
      <c r="J13" s="7" t="s">
        <v>6</v>
      </c>
      <c r="K13" s="8">
        <f t="shared" ref="K13:P13" si="3">STDEV(K6:K11)</f>
        <v>0.4593763888867895</v>
      </c>
      <c r="L13" s="8">
        <f t="shared" si="3"/>
        <v>0.28230598057190887</v>
      </c>
      <c r="M13" s="8">
        <f t="shared" si="3"/>
        <v>0.18514858897652958</v>
      </c>
      <c r="N13" s="8">
        <f t="shared" si="3"/>
        <v>0.48823832978031079</v>
      </c>
      <c r="O13" s="8">
        <f t="shared" si="3"/>
        <v>0.37982452088651025</v>
      </c>
      <c r="P13" s="8">
        <f t="shared" si="3"/>
        <v>0.32241277890307002</v>
      </c>
      <c r="Q13" s="68"/>
      <c r="R13" s="68"/>
      <c r="S13" s="67"/>
      <c r="T13" s="10">
        <v>4</v>
      </c>
      <c r="U13" s="5">
        <v>92.25</v>
      </c>
      <c r="V13" s="75">
        <f>N66</f>
        <v>1009936.9197529051</v>
      </c>
      <c r="W13" s="69"/>
      <c r="X13" s="69"/>
    </row>
    <row r="14" spans="1:24" x14ac:dyDescent="0.25">
      <c r="A14" s="67"/>
      <c r="B14" s="7" t="s">
        <v>7</v>
      </c>
      <c r="C14" s="8">
        <f>C13*100/C12</f>
        <v>0.89835953364652377</v>
      </c>
      <c r="D14" s="8">
        <f t="shared" ref="D14:H14" si="4">D13*100/D12</f>
        <v>1.3856424185162595</v>
      </c>
      <c r="E14" s="8">
        <f t="shared" si="4"/>
        <v>1.5368346813636029</v>
      </c>
      <c r="F14" s="91">
        <f>F13*100/F12</f>
        <v>1.6585152664726779</v>
      </c>
      <c r="G14" s="8">
        <f>G13*100/G12</f>
        <v>1.7192110353841259</v>
      </c>
      <c r="H14" s="8">
        <f t="shared" si="4"/>
        <v>1.8310279159036917</v>
      </c>
      <c r="I14" s="68"/>
      <c r="J14" s="7" t="s">
        <v>7</v>
      </c>
      <c r="K14" s="8">
        <f>K13*100/K12</f>
        <v>2.5573003649292416</v>
      </c>
      <c r="L14" s="8">
        <f t="shared" ref="L14:P14" si="5">L13*100/L12</f>
        <v>1.7403019453729098</v>
      </c>
      <c r="M14" s="8">
        <f t="shared" si="5"/>
        <v>1.4859437317538486</v>
      </c>
      <c r="N14" s="8">
        <f t="shared" si="5"/>
        <v>2.6991891446437521</v>
      </c>
      <c r="O14" s="8">
        <f t="shared" si="5"/>
        <v>2.3354653877014364</v>
      </c>
      <c r="P14" s="8">
        <f t="shared" si="5"/>
        <v>2.6138044499640865</v>
      </c>
      <c r="Q14" s="68"/>
      <c r="R14" s="68"/>
      <c r="S14" s="67"/>
      <c r="T14" s="10">
        <v>5</v>
      </c>
      <c r="U14" s="5">
        <v>101.44</v>
      </c>
      <c r="V14" s="75">
        <f>F100</f>
        <v>979697.43100552517</v>
      </c>
      <c r="W14" s="69"/>
      <c r="X14" s="69"/>
    </row>
    <row r="15" spans="1:24" x14ac:dyDescent="0.25">
      <c r="A15" s="67"/>
      <c r="B15" s="116" t="s">
        <v>31</v>
      </c>
      <c r="C15" s="116"/>
      <c r="D15" s="116"/>
      <c r="E15" s="116"/>
      <c r="F15" s="116"/>
      <c r="G15" s="116"/>
      <c r="H15" s="116"/>
      <c r="I15" s="68"/>
      <c r="J15" s="116" t="s">
        <v>31</v>
      </c>
      <c r="K15" s="116"/>
      <c r="L15" s="116"/>
      <c r="M15" s="116"/>
      <c r="N15" s="116"/>
      <c r="O15" s="116"/>
      <c r="P15" s="116"/>
      <c r="Q15" s="68"/>
      <c r="R15" s="68"/>
      <c r="S15" s="67"/>
      <c r="T15" s="10">
        <v>6</v>
      </c>
      <c r="U15" s="5">
        <v>103.4</v>
      </c>
      <c r="V15" s="75">
        <f>O100</f>
        <v>1004595.9847940997</v>
      </c>
      <c r="W15" s="69"/>
      <c r="X15" s="69"/>
    </row>
    <row r="16" spans="1:24" x14ac:dyDescent="0.25">
      <c r="A16" s="67"/>
      <c r="B16" s="117" t="s">
        <v>22</v>
      </c>
      <c r="C16" s="117"/>
      <c r="D16" s="117"/>
      <c r="E16" s="117"/>
      <c r="F16" s="117"/>
      <c r="G16" s="117"/>
      <c r="H16" s="117"/>
      <c r="I16" s="68"/>
      <c r="J16" s="117" t="s">
        <v>22</v>
      </c>
      <c r="K16" s="117"/>
      <c r="L16" s="117"/>
      <c r="M16" s="117"/>
      <c r="N16" s="117"/>
      <c r="O16" s="117"/>
      <c r="P16" s="117"/>
      <c r="Q16" s="68"/>
      <c r="R16" s="68"/>
      <c r="S16" s="67"/>
      <c r="T16" s="62" t="s">
        <v>33</v>
      </c>
      <c r="U16" s="9">
        <f>AVERAGE(U10:U15)</f>
        <v>99.046666666666667</v>
      </c>
      <c r="V16" s="9">
        <f>AVERAGE(V10:V15)</f>
        <v>1001029.0534039885</v>
      </c>
      <c r="W16" s="69"/>
      <c r="X16" s="69"/>
    </row>
    <row r="17" spans="1:24" x14ac:dyDescent="0.25">
      <c r="A17" s="67"/>
      <c r="B17" s="112" t="s">
        <v>27</v>
      </c>
      <c r="C17" s="112"/>
      <c r="D17" s="112"/>
      <c r="E17" s="112"/>
      <c r="F17" s="112"/>
      <c r="G17" s="112"/>
      <c r="H17" s="112"/>
      <c r="I17" s="68"/>
      <c r="J17" s="112" t="s">
        <v>27</v>
      </c>
      <c r="K17" s="112"/>
      <c r="L17" s="112"/>
      <c r="M17" s="112"/>
      <c r="N17" s="112"/>
      <c r="O17" s="112"/>
      <c r="P17" s="112"/>
      <c r="Q17" s="68"/>
      <c r="R17" s="68"/>
      <c r="S17" s="67"/>
      <c r="T17" s="19" t="s">
        <v>95</v>
      </c>
      <c r="U17" s="5">
        <f>STDEV(U10:U15)</f>
        <v>4.2415170242104034</v>
      </c>
      <c r="V17" s="5">
        <f>STDEV(V10:V15)</f>
        <v>10730.646716426985</v>
      </c>
      <c r="W17" s="69"/>
      <c r="X17" s="69"/>
    </row>
    <row r="18" spans="1:24" x14ac:dyDescent="0.25">
      <c r="A18" s="67"/>
      <c r="B18" s="112" t="s">
        <v>28</v>
      </c>
      <c r="C18" s="112"/>
      <c r="D18" s="112"/>
      <c r="E18" s="112"/>
      <c r="F18" s="112"/>
      <c r="G18" s="112"/>
      <c r="H18" s="112"/>
      <c r="I18" s="68"/>
      <c r="J18" s="112" t="s">
        <v>28</v>
      </c>
      <c r="K18" s="112"/>
      <c r="L18" s="112"/>
      <c r="M18" s="112"/>
      <c r="N18" s="112"/>
      <c r="O18" s="112"/>
      <c r="P18" s="112"/>
      <c r="Q18" s="68"/>
      <c r="R18" s="68"/>
      <c r="S18" s="67"/>
      <c r="T18" s="19" t="s">
        <v>7</v>
      </c>
      <c r="U18" s="5">
        <f>U17*100/U16</f>
        <v>4.2823420181164469</v>
      </c>
      <c r="V18" s="5">
        <f>V17*100/V16</f>
        <v>1.0719615659443187</v>
      </c>
      <c r="W18" s="69"/>
      <c r="X18" s="69"/>
    </row>
    <row r="19" spans="1:24" x14ac:dyDescent="0.25">
      <c r="A19" s="67"/>
      <c r="B19" s="115" t="s">
        <v>29</v>
      </c>
      <c r="C19" s="112"/>
      <c r="D19" s="112"/>
      <c r="E19" s="112"/>
      <c r="F19" s="112"/>
      <c r="G19" s="112"/>
      <c r="H19" s="112"/>
      <c r="I19" s="68"/>
      <c r="J19" s="115" t="s">
        <v>29</v>
      </c>
      <c r="K19" s="112"/>
      <c r="L19" s="112"/>
      <c r="M19" s="112"/>
      <c r="N19" s="112"/>
      <c r="O19" s="112"/>
      <c r="P19" s="112"/>
      <c r="Q19" s="68"/>
      <c r="R19" s="68"/>
      <c r="S19" s="67"/>
      <c r="T19" s="68"/>
      <c r="U19" s="68"/>
      <c r="V19" s="68"/>
      <c r="W19" s="69"/>
      <c r="X19" s="69"/>
    </row>
    <row r="20" spans="1:24" x14ac:dyDescent="0.25">
      <c r="A20" s="67"/>
      <c r="B20" s="114" t="s">
        <v>30</v>
      </c>
      <c r="C20" s="114"/>
      <c r="D20" s="114"/>
      <c r="E20" s="114"/>
      <c r="F20" s="114"/>
      <c r="G20" s="114"/>
      <c r="H20" s="114"/>
      <c r="I20" s="68"/>
      <c r="J20" s="114" t="s">
        <v>30</v>
      </c>
      <c r="K20" s="114"/>
      <c r="L20" s="114"/>
      <c r="M20" s="114"/>
      <c r="N20" s="114"/>
      <c r="O20" s="114"/>
      <c r="P20" s="114"/>
      <c r="Q20" s="68"/>
      <c r="R20" s="68"/>
      <c r="S20" s="67"/>
      <c r="T20" s="68"/>
      <c r="U20" s="68"/>
      <c r="V20" s="68"/>
      <c r="W20" s="69"/>
      <c r="X20" s="69"/>
    </row>
    <row r="21" spans="1:24" x14ac:dyDescent="0.25">
      <c r="A21" s="67"/>
      <c r="B21" s="112" t="s">
        <v>9</v>
      </c>
      <c r="C21" s="112"/>
      <c r="D21" s="112"/>
      <c r="E21" s="112"/>
      <c r="F21" s="113">
        <f>C12+F12</f>
        <v>36.368333333333332</v>
      </c>
      <c r="G21" s="113"/>
      <c r="H21" s="113"/>
      <c r="I21" s="68"/>
      <c r="J21" s="112" t="s">
        <v>9</v>
      </c>
      <c r="K21" s="112"/>
      <c r="L21" s="112"/>
      <c r="M21" s="112"/>
      <c r="N21" s="113">
        <f>K12+N12</f>
        <v>36.051666666666669</v>
      </c>
      <c r="O21" s="113"/>
      <c r="P21" s="113"/>
      <c r="Q21" s="68"/>
      <c r="R21" s="68"/>
      <c r="S21" s="67"/>
      <c r="T21" s="70" t="s">
        <v>33</v>
      </c>
      <c r="U21" s="71">
        <f>AVERAGE(U10:U15)</f>
        <v>99.046666666666667</v>
      </c>
      <c r="V21" s="68">
        <f>AVERAGE(V10:V15)</f>
        <v>1001029.0534039885</v>
      </c>
      <c r="W21" s="69"/>
      <c r="X21" s="69"/>
    </row>
    <row r="22" spans="1:24" x14ac:dyDescent="0.25">
      <c r="A22" s="67"/>
      <c r="B22" s="112" t="s">
        <v>10</v>
      </c>
      <c r="C22" s="112"/>
      <c r="D22" s="112"/>
      <c r="E22" s="112"/>
      <c r="F22" s="113">
        <f>E12+H12</f>
        <v>24.521666666666668</v>
      </c>
      <c r="G22" s="112"/>
      <c r="H22" s="112"/>
      <c r="I22" s="68"/>
      <c r="J22" s="112" t="s">
        <v>10</v>
      </c>
      <c r="K22" s="112"/>
      <c r="L22" s="112"/>
      <c r="M22" s="112"/>
      <c r="N22" s="113">
        <f>M12+P12</f>
        <v>24.795000000000002</v>
      </c>
      <c r="O22" s="112"/>
      <c r="P22" s="112"/>
      <c r="Q22" s="68"/>
      <c r="R22" s="68"/>
      <c r="S22" s="67"/>
      <c r="T22" s="70" t="s">
        <v>91</v>
      </c>
      <c r="U22" s="71">
        <f>STDEV(U10:U15)</f>
        <v>4.2415170242104034</v>
      </c>
      <c r="V22" s="71">
        <f>STDEV(V10:V15)</f>
        <v>10730.646716426985</v>
      </c>
      <c r="W22" s="69"/>
      <c r="X22" s="69"/>
    </row>
    <row r="23" spans="1:24" x14ac:dyDescent="0.25">
      <c r="A23" s="67"/>
      <c r="B23" s="112" t="s">
        <v>11</v>
      </c>
      <c r="C23" s="112"/>
      <c r="D23" s="112"/>
      <c r="E23" s="112"/>
      <c r="F23" s="113">
        <f>F12+G12+H12</f>
        <v>46.714999999999996</v>
      </c>
      <c r="G23" s="113"/>
      <c r="H23" s="113"/>
      <c r="I23" s="68"/>
      <c r="J23" s="112" t="s">
        <v>11</v>
      </c>
      <c r="K23" s="112"/>
      <c r="L23" s="112"/>
      <c r="M23" s="112"/>
      <c r="N23" s="113">
        <f>N12+O12+P12</f>
        <v>46.686666666666667</v>
      </c>
      <c r="O23" s="113"/>
      <c r="P23" s="113"/>
      <c r="Q23" s="68"/>
      <c r="R23" s="68"/>
      <c r="S23" s="67"/>
      <c r="T23" s="70" t="s">
        <v>7</v>
      </c>
      <c r="U23" s="71">
        <f>U22*100/U21</f>
        <v>4.2823420181164469</v>
      </c>
      <c r="V23" s="71">
        <f>V22*100/V21</f>
        <v>1.0719615659443187</v>
      </c>
      <c r="W23" s="69"/>
      <c r="X23" s="69"/>
    </row>
    <row r="24" spans="1:24" x14ac:dyDescent="0.25">
      <c r="A24" s="67"/>
      <c r="B24" s="112" t="s">
        <v>12</v>
      </c>
      <c r="C24" s="112"/>
      <c r="D24" s="112"/>
      <c r="E24" s="112"/>
      <c r="F24" s="113">
        <f>C12+D12+E12</f>
        <v>46.673333333333332</v>
      </c>
      <c r="G24" s="112"/>
      <c r="H24" s="112"/>
      <c r="I24" s="68"/>
      <c r="J24" s="112" t="s">
        <v>12</v>
      </c>
      <c r="K24" s="112"/>
      <c r="L24" s="112"/>
      <c r="M24" s="112"/>
      <c r="N24" s="113">
        <f>K12+L12+M12</f>
        <v>46.645000000000003</v>
      </c>
      <c r="O24" s="113"/>
      <c r="P24" s="113"/>
      <c r="Q24" s="68"/>
      <c r="R24" s="68"/>
      <c r="S24" s="72"/>
      <c r="T24" s="73"/>
      <c r="U24" s="73"/>
      <c r="V24" s="73"/>
      <c r="W24" s="74"/>
      <c r="X24" s="69"/>
    </row>
    <row r="25" spans="1:24" x14ac:dyDescent="0.25">
      <c r="A25" s="67"/>
      <c r="B25" s="112" t="s">
        <v>8</v>
      </c>
      <c r="C25" s="112"/>
      <c r="D25" s="112"/>
      <c r="E25" s="112"/>
      <c r="F25" s="6">
        <f>F21-F22</f>
        <v>11.846666666666664</v>
      </c>
      <c r="G25" s="113">
        <f>F25/4</f>
        <v>2.961666666666666</v>
      </c>
      <c r="H25" s="113"/>
      <c r="I25" s="68"/>
      <c r="J25" s="112" t="s">
        <v>8</v>
      </c>
      <c r="K25" s="112"/>
      <c r="L25" s="112"/>
      <c r="M25" s="112"/>
      <c r="N25" s="6">
        <f>N21-N22</f>
        <v>11.256666666666668</v>
      </c>
      <c r="O25" s="113">
        <f>N25/4</f>
        <v>2.8141666666666669</v>
      </c>
      <c r="P25" s="113"/>
      <c r="Q25" s="68"/>
      <c r="R25" s="68"/>
      <c r="S25" s="68"/>
      <c r="T25" s="68"/>
      <c r="U25" s="68"/>
      <c r="V25" s="68"/>
      <c r="W25" s="68"/>
      <c r="X25" s="69"/>
    </row>
    <row r="26" spans="1:24" x14ac:dyDescent="0.25">
      <c r="A26" s="67"/>
      <c r="B26" s="112" t="s">
        <v>13</v>
      </c>
      <c r="C26" s="112"/>
      <c r="D26" s="112"/>
      <c r="E26" s="112"/>
      <c r="F26" s="6">
        <f>F23-F24</f>
        <v>4.1666666666664298E-2</v>
      </c>
      <c r="G26" s="113">
        <f>F26/3</f>
        <v>1.3888888888888099E-2</v>
      </c>
      <c r="H26" s="113"/>
      <c r="I26" s="68"/>
      <c r="J26" s="112" t="s">
        <v>13</v>
      </c>
      <c r="K26" s="112"/>
      <c r="L26" s="112"/>
      <c r="M26" s="112"/>
      <c r="N26" s="6">
        <f>N23-N24</f>
        <v>4.1666666666664298E-2</v>
      </c>
      <c r="O26" s="113">
        <f>N26/3</f>
        <v>1.3888888888888099E-2</v>
      </c>
      <c r="P26" s="113"/>
      <c r="Q26" s="68"/>
      <c r="R26" s="68"/>
      <c r="S26" s="68"/>
      <c r="T26" s="20" t="s">
        <v>97</v>
      </c>
      <c r="U26" s="20" t="s">
        <v>93</v>
      </c>
      <c r="V26" s="20" t="s">
        <v>94</v>
      </c>
      <c r="W26" s="68"/>
      <c r="X26" s="69"/>
    </row>
    <row r="27" spans="1:24" x14ac:dyDescent="0.25">
      <c r="A27" s="67"/>
      <c r="B27" s="112" t="s">
        <v>23</v>
      </c>
      <c r="C27" s="112"/>
      <c r="D27" s="112"/>
      <c r="E27" s="112"/>
      <c r="F27" s="112">
        <v>0.30099999999999999</v>
      </c>
      <c r="G27" s="112"/>
      <c r="H27" s="112"/>
      <c r="I27" s="68"/>
      <c r="J27" s="112" t="s">
        <v>23</v>
      </c>
      <c r="K27" s="112"/>
      <c r="L27" s="112"/>
      <c r="M27" s="112"/>
      <c r="N27" s="112">
        <v>0.30099999999999999</v>
      </c>
      <c r="O27" s="112"/>
      <c r="P27" s="112"/>
      <c r="Q27" s="68"/>
      <c r="R27" s="68"/>
      <c r="S27" s="68"/>
      <c r="T27" s="10">
        <v>1</v>
      </c>
      <c r="U27" s="13">
        <v>101.99</v>
      </c>
      <c r="V27" s="63">
        <v>1019943</v>
      </c>
      <c r="W27" s="68"/>
      <c r="X27" s="69"/>
    </row>
    <row r="28" spans="1:24" x14ac:dyDescent="0.25">
      <c r="A28" s="67"/>
      <c r="B28" s="108" t="s">
        <v>25</v>
      </c>
      <c r="C28" s="108"/>
      <c r="D28" s="108"/>
      <c r="E28" s="108"/>
      <c r="F28" s="110">
        <f>G26/G25</f>
        <v>4.6895516788592355E-3</v>
      </c>
      <c r="G28" s="110"/>
      <c r="H28" s="110"/>
      <c r="I28" s="68"/>
      <c r="J28" s="108" t="s">
        <v>25</v>
      </c>
      <c r="K28" s="108"/>
      <c r="L28" s="108"/>
      <c r="M28" s="108"/>
      <c r="N28" s="110">
        <f>O26/O25</f>
        <v>4.9353469548906476E-3</v>
      </c>
      <c r="O28" s="110"/>
      <c r="P28" s="110"/>
      <c r="Q28" s="68"/>
      <c r="R28" s="68"/>
      <c r="S28" s="68"/>
      <c r="T28" s="10">
        <v>2</v>
      </c>
      <c r="U28" s="13">
        <v>100.64</v>
      </c>
      <c r="V28" s="63">
        <v>1006418</v>
      </c>
      <c r="W28" s="68"/>
      <c r="X28" s="69"/>
    </row>
    <row r="29" spans="1:24" x14ac:dyDescent="0.25">
      <c r="A29" s="67"/>
      <c r="B29" s="108" t="s">
        <v>24</v>
      </c>
      <c r="C29" s="108"/>
      <c r="D29" s="108"/>
      <c r="E29" s="108"/>
      <c r="F29" s="110">
        <f>F28*F27</f>
        <v>1.4115550553366299E-3</v>
      </c>
      <c r="G29" s="110"/>
      <c r="H29" s="110"/>
      <c r="I29" s="68"/>
      <c r="J29" s="108" t="s">
        <v>24</v>
      </c>
      <c r="K29" s="108"/>
      <c r="L29" s="108"/>
      <c r="M29" s="108"/>
      <c r="N29" s="110">
        <f>N28*N27</f>
        <v>1.4855394334220848E-3</v>
      </c>
      <c r="O29" s="110"/>
      <c r="P29" s="110"/>
      <c r="Q29" s="68"/>
      <c r="R29" s="68"/>
      <c r="S29" s="68"/>
      <c r="T29" s="10">
        <v>3</v>
      </c>
      <c r="U29" s="13">
        <v>100.53</v>
      </c>
      <c r="V29" s="63">
        <v>1005262</v>
      </c>
      <c r="W29" s="68"/>
      <c r="X29" s="69"/>
    </row>
    <row r="30" spans="1:24" x14ac:dyDescent="0.25">
      <c r="A30" s="67"/>
      <c r="B30" s="108" t="s">
        <v>26</v>
      </c>
      <c r="C30" s="108"/>
      <c r="D30" s="108"/>
      <c r="E30" s="108"/>
      <c r="F30" s="110">
        <f>2+F29</f>
        <v>2.0014115550553364</v>
      </c>
      <c r="G30" s="110"/>
      <c r="H30" s="110"/>
      <c r="I30" s="68"/>
      <c r="J30" s="108" t="s">
        <v>26</v>
      </c>
      <c r="K30" s="108"/>
      <c r="L30" s="108"/>
      <c r="M30" s="108"/>
      <c r="N30" s="110">
        <f>2+N29</f>
        <v>2.0014855394334221</v>
      </c>
      <c r="O30" s="110"/>
      <c r="P30" s="110"/>
      <c r="Q30" s="68"/>
      <c r="R30" s="68"/>
      <c r="S30" s="68"/>
      <c r="T30" s="10">
        <v>4</v>
      </c>
      <c r="U30" s="5">
        <v>100.99</v>
      </c>
      <c r="V30" s="63">
        <v>1009937</v>
      </c>
      <c r="W30" s="68"/>
      <c r="X30" s="69"/>
    </row>
    <row r="31" spans="1:24" x14ac:dyDescent="0.25">
      <c r="A31" s="67"/>
      <c r="B31" s="108" t="s">
        <v>32</v>
      </c>
      <c r="C31" s="108"/>
      <c r="D31" s="108"/>
      <c r="E31" s="108"/>
      <c r="F31" s="111">
        <f>POWER(10,round)</f>
        <v>100.3255513338875</v>
      </c>
      <c r="G31" s="111"/>
      <c r="H31" s="111"/>
      <c r="I31" s="68"/>
      <c r="J31" s="108" t="s">
        <v>32</v>
      </c>
      <c r="K31" s="108"/>
      <c r="L31" s="108"/>
      <c r="M31" s="108"/>
      <c r="N31" s="111">
        <f>POWER(10,N30)</f>
        <v>100.34264378175403</v>
      </c>
      <c r="O31" s="111"/>
      <c r="P31" s="111"/>
      <c r="Q31" s="68"/>
      <c r="R31" s="68"/>
      <c r="S31" s="68"/>
      <c r="T31" s="10">
        <v>5</v>
      </c>
      <c r="U31" s="5">
        <v>97.97</v>
      </c>
      <c r="V31" s="63">
        <v>979697</v>
      </c>
      <c r="W31" s="68"/>
      <c r="X31" s="69"/>
    </row>
    <row r="32" spans="1:24" x14ac:dyDescent="0.25">
      <c r="A32" s="67"/>
      <c r="B32" s="108" t="s">
        <v>49</v>
      </c>
      <c r="C32" s="108"/>
      <c r="D32" s="108"/>
      <c r="E32" s="108"/>
      <c r="F32" s="109">
        <f>F31/100*1000000</f>
        <v>1003255.513338875</v>
      </c>
      <c r="G32" s="109"/>
      <c r="H32" s="109"/>
      <c r="I32" s="68"/>
      <c r="J32" s="108" t="s">
        <v>49</v>
      </c>
      <c r="K32" s="108"/>
      <c r="L32" s="108"/>
      <c r="M32" s="108"/>
      <c r="N32" s="109">
        <f>N31/100*1000000</f>
        <v>1003426.4378175404</v>
      </c>
      <c r="O32" s="109"/>
      <c r="P32" s="109"/>
      <c r="Q32" s="68"/>
      <c r="R32" s="68"/>
      <c r="S32" s="68"/>
      <c r="T32" s="10">
        <v>6</v>
      </c>
      <c r="U32" s="5">
        <v>100.46</v>
      </c>
      <c r="V32" s="90">
        <v>1004596</v>
      </c>
      <c r="W32" s="68"/>
      <c r="X32" s="69"/>
    </row>
    <row r="33" spans="1:24" x14ac:dyDescent="0.25">
      <c r="A33" s="67"/>
      <c r="B33" s="21"/>
      <c r="C33" s="21"/>
      <c r="D33" s="21"/>
      <c r="E33" s="21"/>
      <c r="F33" s="24"/>
      <c r="G33" s="24"/>
      <c r="H33" s="24"/>
      <c r="I33" s="68"/>
      <c r="J33" s="21"/>
      <c r="K33" s="21"/>
      <c r="L33" s="21"/>
      <c r="M33" s="21"/>
      <c r="N33" s="24"/>
      <c r="O33" s="24"/>
      <c r="P33" s="24"/>
      <c r="Q33" s="68"/>
      <c r="R33" s="68"/>
      <c r="S33" s="68"/>
      <c r="T33" s="10">
        <v>7</v>
      </c>
      <c r="U33" s="5">
        <v>100.26</v>
      </c>
      <c r="V33" s="90">
        <v>1002569</v>
      </c>
      <c r="W33" s="68"/>
      <c r="X33" s="69"/>
    </row>
    <row r="34" spans="1:24" x14ac:dyDescent="0.25">
      <c r="A34" s="67"/>
      <c r="B34" s="119" t="s">
        <v>46</v>
      </c>
      <c r="C34" s="119"/>
      <c r="D34" s="21"/>
      <c r="E34" s="21"/>
      <c r="F34" s="24"/>
      <c r="G34" s="24"/>
      <c r="H34" s="24"/>
      <c r="I34" s="68"/>
      <c r="J34" s="68"/>
      <c r="K34" s="21"/>
      <c r="L34" s="119" t="s">
        <v>48</v>
      </c>
      <c r="M34" s="119"/>
      <c r="N34" s="21"/>
      <c r="O34" s="24"/>
      <c r="P34" s="24"/>
      <c r="Q34" s="68"/>
      <c r="R34" s="68"/>
      <c r="S34" s="68"/>
      <c r="T34" s="10">
        <v>8</v>
      </c>
      <c r="U34" s="5">
        <v>99.78</v>
      </c>
      <c r="V34" s="90">
        <v>997841</v>
      </c>
      <c r="W34" s="68"/>
      <c r="X34" s="69"/>
    </row>
    <row r="35" spans="1:24" x14ac:dyDescent="0.25">
      <c r="A35" s="67"/>
      <c r="B35" s="119" t="s">
        <v>47</v>
      </c>
      <c r="C35" s="119"/>
      <c r="D35" s="21"/>
      <c r="E35" s="21"/>
      <c r="F35" s="22"/>
      <c r="G35" s="22"/>
      <c r="H35" s="22"/>
      <c r="I35" s="68"/>
      <c r="J35" s="68"/>
      <c r="K35" s="21"/>
      <c r="L35" s="119" t="s">
        <v>47</v>
      </c>
      <c r="M35" s="119"/>
      <c r="N35" s="21"/>
      <c r="O35" s="24"/>
      <c r="P35" s="24"/>
      <c r="Q35" s="68"/>
      <c r="R35" s="68"/>
      <c r="S35" s="68"/>
      <c r="T35" s="10">
        <v>9</v>
      </c>
      <c r="U35" s="5">
        <v>101.38</v>
      </c>
      <c r="V35" s="90">
        <v>1013828</v>
      </c>
      <c r="W35" s="68"/>
      <c r="X35" s="69"/>
    </row>
    <row r="36" spans="1:24" x14ac:dyDescent="0.25">
      <c r="A36" s="67"/>
      <c r="B36" s="21"/>
      <c r="C36" s="21"/>
      <c r="D36" s="21"/>
      <c r="E36" s="21"/>
      <c r="F36" s="24"/>
      <c r="G36" s="24"/>
      <c r="H36" s="24"/>
      <c r="I36" s="68"/>
      <c r="J36" s="21"/>
      <c r="K36" s="21"/>
      <c r="L36" s="21"/>
      <c r="M36" s="21"/>
      <c r="N36" s="24"/>
      <c r="O36" s="24"/>
      <c r="P36" s="24"/>
      <c r="Q36" s="68"/>
      <c r="R36" s="68"/>
      <c r="S36" s="68"/>
      <c r="T36" s="10">
        <v>10</v>
      </c>
      <c r="U36" s="5">
        <v>101.73</v>
      </c>
      <c r="V36" s="63">
        <v>1017288</v>
      </c>
      <c r="W36" s="68"/>
      <c r="X36" s="69"/>
    </row>
    <row r="37" spans="1:24" x14ac:dyDescent="0.25">
      <c r="A37" s="67"/>
      <c r="B37" s="114" t="s">
        <v>39</v>
      </c>
      <c r="C37" s="114"/>
      <c r="D37" s="114"/>
      <c r="E37" s="114"/>
      <c r="F37" s="114"/>
      <c r="G37" s="114"/>
      <c r="H37" s="114"/>
      <c r="I37" s="68"/>
      <c r="J37" s="114" t="s">
        <v>40</v>
      </c>
      <c r="K37" s="114"/>
      <c r="L37" s="114"/>
      <c r="M37" s="114"/>
      <c r="N37" s="114"/>
      <c r="O37" s="114"/>
      <c r="P37" s="114"/>
      <c r="Q37" s="68"/>
      <c r="R37" s="68"/>
      <c r="S37" s="68"/>
      <c r="T37" s="89" t="s">
        <v>33</v>
      </c>
      <c r="U37" s="63">
        <f>AVERAGE(U27:U36)</f>
        <v>100.57300000000001</v>
      </c>
      <c r="V37" s="63">
        <f>AVERAGE(V27:V36)</f>
        <v>1005737.9</v>
      </c>
      <c r="W37" s="68"/>
      <c r="X37" s="69"/>
    </row>
    <row r="38" spans="1:24" x14ac:dyDescent="0.25">
      <c r="A38" s="67"/>
      <c r="B38" s="114" t="s">
        <v>36</v>
      </c>
      <c r="C38" s="114"/>
      <c r="D38" s="114"/>
      <c r="E38" s="114"/>
      <c r="F38" s="114"/>
      <c r="G38" s="114"/>
      <c r="H38" s="114"/>
      <c r="I38" s="68"/>
      <c r="J38" s="114" t="s">
        <v>36</v>
      </c>
      <c r="K38" s="114"/>
      <c r="L38" s="114"/>
      <c r="M38" s="114"/>
      <c r="N38" s="114"/>
      <c r="O38" s="114"/>
      <c r="P38" s="114"/>
      <c r="Q38" s="68"/>
      <c r="R38" s="68"/>
      <c r="S38" s="68"/>
      <c r="T38" s="19" t="s">
        <v>95</v>
      </c>
      <c r="U38" s="5">
        <f>STDEV(U27:U36)</f>
        <v>1.139844531309228</v>
      </c>
      <c r="V38" s="63">
        <f>STDEV(V27:V36)</f>
        <v>11405.633193490155</v>
      </c>
      <c r="W38" s="68"/>
      <c r="X38" s="69"/>
    </row>
    <row r="39" spans="1:24" x14ac:dyDescent="0.25">
      <c r="A39" s="67"/>
      <c r="B39" s="2" t="s">
        <v>21</v>
      </c>
      <c r="C39" s="13" t="s">
        <v>0</v>
      </c>
      <c r="D39" s="13" t="s">
        <v>1</v>
      </c>
      <c r="E39" s="13" t="s">
        <v>2</v>
      </c>
      <c r="F39" s="13" t="s">
        <v>4</v>
      </c>
      <c r="G39" s="13" t="s">
        <v>3</v>
      </c>
      <c r="H39" s="13" t="s">
        <v>5</v>
      </c>
      <c r="I39" s="68"/>
      <c r="J39" s="2" t="s">
        <v>21</v>
      </c>
      <c r="K39" s="13" t="s">
        <v>0</v>
      </c>
      <c r="L39" s="13" t="s">
        <v>1</v>
      </c>
      <c r="M39" s="13" t="s">
        <v>2</v>
      </c>
      <c r="N39" s="13" t="s">
        <v>4</v>
      </c>
      <c r="O39" s="13" t="s">
        <v>3</v>
      </c>
      <c r="P39" s="13" t="s">
        <v>5</v>
      </c>
      <c r="Q39" s="68"/>
      <c r="R39" s="68"/>
      <c r="S39" s="68"/>
      <c r="T39" s="19" t="s">
        <v>7</v>
      </c>
      <c r="U39" s="5">
        <f>U38*100/U37</f>
        <v>1.1333504333262685</v>
      </c>
      <c r="V39" s="9">
        <f>V38*100/V37</f>
        <v>1.1340562181747507</v>
      </c>
      <c r="W39" s="68"/>
      <c r="X39" s="69"/>
    </row>
    <row r="40" spans="1:24" x14ac:dyDescent="0.25">
      <c r="A40" s="67"/>
      <c r="B40" s="2" t="s">
        <v>14</v>
      </c>
      <c r="C40" s="35">
        <v>17.97</v>
      </c>
      <c r="D40" s="36">
        <v>16.309999999999999</v>
      </c>
      <c r="E40" s="36">
        <v>12.87</v>
      </c>
      <c r="F40" s="35">
        <v>18.149999999999999</v>
      </c>
      <c r="G40" s="36">
        <v>15.91</v>
      </c>
      <c r="H40" s="36">
        <v>12.78</v>
      </c>
      <c r="I40" s="68"/>
      <c r="J40" s="2" t="s">
        <v>14</v>
      </c>
      <c r="K40" s="35">
        <v>18.059999999999999</v>
      </c>
      <c r="L40" s="36">
        <v>16.21</v>
      </c>
      <c r="M40" s="36">
        <v>12.43</v>
      </c>
      <c r="N40" s="35">
        <v>18.34</v>
      </c>
      <c r="O40" s="36">
        <v>15.91</v>
      </c>
      <c r="P40" s="36">
        <v>12.61</v>
      </c>
      <c r="Q40" s="68"/>
      <c r="R40" s="68"/>
      <c r="S40" s="68"/>
      <c r="T40" s="68"/>
      <c r="U40" s="68"/>
      <c r="V40" s="68"/>
      <c r="W40" s="68"/>
      <c r="X40" s="69"/>
    </row>
    <row r="41" spans="1:24" x14ac:dyDescent="0.25">
      <c r="A41" s="67"/>
      <c r="B41" s="2" t="s">
        <v>15</v>
      </c>
      <c r="C41" s="36">
        <v>18.329999999999998</v>
      </c>
      <c r="D41" s="36">
        <v>16.29</v>
      </c>
      <c r="E41" s="36">
        <v>12.48</v>
      </c>
      <c r="F41" s="35">
        <v>18.72</v>
      </c>
      <c r="G41" s="36">
        <v>15.97</v>
      </c>
      <c r="H41" s="36">
        <v>12.38</v>
      </c>
      <c r="I41" s="68"/>
      <c r="J41" s="2" t="s">
        <v>15</v>
      </c>
      <c r="K41" s="36">
        <v>18.18</v>
      </c>
      <c r="L41" s="36">
        <v>15.58</v>
      </c>
      <c r="M41" s="36">
        <v>12.32</v>
      </c>
      <c r="N41" s="35">
        <v>18.420000000000002</v>
      </c>
      <c r="O41" s="36">
        <v>15.72</v>
      </c>
      <c r="P41" s="36">
        <v>12.54</v>
      </c>
      <c r="Q41" s="68"/>
      <c r="R41" s="68"/>
      <c r="S41" s="68"/>
      <c r="T41" s="68"/>
      <c r="U41" s="68"/>
      <c r="V41" s="68"/>
      <c r="W41" s="68"/>
      <c r="X41" s="69"/>
    </row>
    <row r="42" spans="1:24" x14ac:dyDescent="0.25">
      <c r="A42" s="67"/>
      <c r="B42" s="2" t="s">
        <v>16</v>
      </c>
      <c r="C42" s="35">
        <v>18.309999999999999</v>
      </c>
      <c r="D42" s="36">
        <v>15.91</v>
      </c>
      <c r="E42" s="36">
        <v>12.71</v>
      </c>
      <c r="F42" s="36">
        <v>17.98</v>
      </c>
      <c r="G42" s="36">
        <v>16.84</v>
      </c>
      <c r="H42" s="35">
        <v>12.51</v>
      </c>
      <c r="I42" s="68"/>
      <c r="J42" s="2" t="s">
        <v>16</v>
      </c>
      <c r="K42" s="35">
        <v>18.21</v>
      </c>
      <c r="L42" s="36">
        <v>15.94</v>
      </c>
      <c r="M42" s="36">
        <v>12.62</v>
      </c>
      <c r="N42" s="36">
        <v>17.739999999999998</v>
      </c>
      <c r="O42" s="36">
        <v>16.63</v>
      </c>
      <c r="P42" s="35">
        <v>12.53</v>
      </c>
      <c r="Q42" s="68"/>
      <c r="R42" s="68"/>
      <c r="S42" s="68"/>
      <c r="T42" s="68"/>
      <c r="U42" s="68">
        <f>U38*100</f>
        <v>113.9844531309228</v>
      </c>
      <c r="V42" s="68"/>
      <c r="W42" s="68"/>
      <c r="X42" s="69"/>
    </row>
    <row r="43" spans="1:24" x14ac:dyDescent="0.25">
      <c r="A43" s="67"/>
      <c r="B43" s="2" t="s">
        <v>17</v>
      </c>
      <c r="C43" s="35">
        <v>17.96</v>
      </c>
      <c r="D43" s="36">
        <v>15.36</v>
      </c>
      <c r="E43" s="36">
        <v>12.62</v>
      </c>
      <c r="F43" s="36">
        <v>17.91</v>
      </c>
      <c r="G43" s="35">
        <v>16.16</v>
      </c>
      <c r="H43" s="35">
        <v>12.54</v>
      </c>
      <c r="I43" s="68"/>
      <c r="J43" s="2" t="s">
        <v>17</v>
      </c>
      <c r="K43" s="35">
        <v>17.98</v>
      </c>
      <c r="L43" s="36">
        <v>16.12</v>
      </c>
      <c r="M43" s="36">
        <v>12.43</v>
      </c>
      <c r="N43" s="36">
        <v>17.59</v>
      </c>
      <c r="O43" s="35">
        <v>16.38</v>
      </c>
      <c r="P43" s="35">
        <v>12.48</v>
      </c>
      <c r="Q43" s="68"/>
      <c r="R43" s="68"/>
      <c r="S43" s="68"/>
      <c r="T43" s="68"/>
      <c r="U43" s="68">
        <f>U42/U37</f>
        <v>1.1333504333262685</v>
      </c>
      <c r="V43" s="68"/>
      <c r="W43" s="68"/>
      <c r="X43" s="69"/>
    </row>
    <row r="44" spans="1:24" x14ac:dyDescent="0.25">
      <c r="A44" s="67"/>
      <c r="B44" s="2" t="s">
        <v>18</v>
      </c>
      <c r="C44" s="35">
        <v>18.190000000000001</v>
      </c>
      <c r="D44" s="36">
        <v>16.45</v>
      </c>
      <c r="E44" s="36">
        <v>12.89</v>
      </c>
      <c r="F44" s="36">
        <v>18.07</v>
      </c>
      <c r="G44" s="36">
        <v>16.38</v>
      </c>
      <c r="H44" s="35">
        <v>12.73</v>
      </c>
      <c r="I44" s="68"/>
      <c r="J44" s="2" t="s">
        <v>18</v>
      </c>
      <c r="K44" s="35">
        <v>18.13</v>
      </c>
      <c r="L44" s="36">
        <v>16.309999999999999</v>
      </c>
      <c r="M44" s="36">
        <v>12.41</v>
      </c>
      <c r="N44" s="36">
        <v>18.21</v>
      </c>
      <c r="O44" s="36">
        <v>15.27</v>
      </c>
      <c r="P44" s="35">
        <v>12.78</v>
      </c>
      <c r="Q44" s="68"/>
      <c r="R44" s="68"/>
      <c r="S44" s="68"/>
      <c r="T44" s="68"/>
      <c r="U44" s="68"/>
      <c r="V44" s="68"/>
      <c r="W44" s="68"/>
      <c r="X44" s="69"/>
    </row>
    <row r="45" spans="1:24" x14ac:dyDescent="0.25">
      <c r="A45" s="67"/>
      <c r="B45" s="2" t="s">
        <v>19</v>
      </c>
      <c r="C45" s="35">
        <v>18.23</v>
      </c>
      <c r="D45" s="36">
        <v>16.170000000000002</v>
      </c>
      <c r="E45" s="36">
        <v>12.34</v>
      </c>
      <c r="F45" s="36">
        <v>18.170000000000002</v>
      </c>
      <c r="G45" s="36">
        <v>16.34</v>
      </c>
      <c r="H45" s="35">
        <v>12.23</v>
      </c>
      <c r="I45" s="68"/>
      <c r="J45" s="2" t="s">
        <v>19</v>
      </c>
      <c r="K45" s="35">
        <v>18.21</v>
      </c>
      <c r="L45" s="36">
        <v>16.16</v>
      </c>
      <c r="M45" s="36">
        <v>12.49</v>
      </c>
      <c r="N45" s="36">
        <v>18.34</v>
      </c>
      <c r="O45" s="36">
        <v>16.54</v>
      </c>
      <c r="P45" s="35">
        <v>12.48</v>
      </c>
      <c r="Q45" s="68"/>
      <c r="R45" s="68"/>
      <c r="S45" s="68"/>
      <c r="T45" s="68"/>
      <c r="U45" s="68"/>
      <c r="V45" s="68"/>
      <c r="W45" s="68"/>
      <c r="X45" s="69"/>
    </row>
    <row r="46" spans="1:24" x14ac:dyDescent="0.25">
      <c r="A46" s="67"/>
      <c r="B46" s="1" t="s">
        <v>20</v>
      </c>
      <c r="C46" s="3">
        <f t="shared" ref="C46:H46" si="6">AVERAGE(C40:C45)</f>
        <v>18.164999999999999</v>
      </c>
      <c r="D46" s="3">
        <f t="shared" si="6"/>
        <v>16.081666666666667</v>
      </c>
      <c r="E46" s="3">
        <f t="shared" si="6"/>
        <v>12.651666666666666</v>
      </c>
      <c r="F46" s="3">
        <f t="shared" si="6"/>
        <v>18.166666666666664</v>
      </c>
      <c r="G46" s="3">
        <f t="shared" si="6"/>
        <v>16.266666666666666</v>
      </c>
      <c r="H46" s="3">
        <f t="shared" si="6"/>
        <v>12.528333333333334</v>
      </c>
      <c r="I46" s="68"/>
      <c r="J46" s="1" t="s">
        <v>20</v>
      </c>
      <c r="K46" s="3">
        <f>AVERAGE(K40:K45)</f>
        <v>18.12833333333333</v>
      </c>
      <c r="L46" s="3">
        <f t="shared" ref="L46:P46" si="7">AVERAGE(L40:L45)</f>
        <v>16.053333333333331</v>
      </c>
      <c r="M46" s="3">
        <f>AVERAGE(M40:M45)</f>
        <v>12.449999999999998</v>
      </c>
      <c r="N46" s="3">
        <f t="shared" si="7"/>
        <v>18.106666666666669</v>
      </c>
      <c r="O46" s="3">
        <f t="shared" si="7"/>
        <v>16.074999999999999</v>
      </c>
      <c r="P46" s="3">
        <f t="shared" si="7"/>
        <v>12.57</v>
      </c>
      <c r="Q46" s="68"/>
      <c r="R46" s="68"/>
      <c r="S46" s="68"/>
      <c r="T46" s="68"/>
      <c r="U46" s="68"/>
      <c r="V46" s="68"/>
      <c r="W46" s="68"/>
      <c r="X46" s="69"/>
    </row>
    <row r="47" spans="1:24" x14ac:dyDescent="0.25">
      <c r="A47" s="67"/>
      <c r="B47" s="7" t="s">
        <v>6</v>
      </c>
      <c r="C47" s="8">
        <f t="shared" ref="C47:H47" si="8">STDEV(C40:C45)</f>
        <v>0.16318700928689103</v>
      </c>
      <c r="D47" s="8">
        <f t="shared" si="8"/>
        <v>0.39731180031137586</v>
      </c>
      <c r="E47" s="8">
        <f t="shared" si="8"/>
        <v>0.21701766441160192</v>
      </c>
      <c r="F47" s="8">
        <f t="shared" si="8"/>
        <v>0.28862894287764418</v>
      </c>
      <c r="G47" s="8">
        <f t="shared" si="8"/>
        <v>0.33868372660443324</v>
      </c>
      <c r="H47" s="8">
        <f t="shared" si="8"/>
        <v>0.20759736671419157</v>
      </c>
      <c r="I47" s="68"/>
      <c r="J47" s="7" t="s">
        <v>6</v>
      </c>
      <c r="K47" s="8">
        <f t="shared" ref="K47:P47" si="9">STDEV(K40:K45)</f>
        <v>9.2394083504663452E-2</v>
      </c>
      <c r="L47" s="8">
        <f t="shared" si="9"/>
        <v>0.26196691903113767</v>
      </c>
      <c r="M47" s="8">
        <f>STDEV(M40:M45)</f>
        <v>9.9799799598996874E-2</v>
      </c>
      <c r="N47" s="8">
        <f t="shared" si="9"/>
        <v>0.35189013436961702</v>
      </c>
      <c r="O47" s="8">
        <f t="shared" si="9"/>
        <v>0.53264434663290994</v>
      </c>
      <c r="P47" s="8">
        <f t="shared" si="9"/>
        <v>0.11349008767288854</v>
      </c>
      <c r="Q47" s="68"/>
      <c r="R47" s="68"/>
      <c r="S47" s="68"/>
      <c r="T47" s="68"/>
      <c r="U47" s="68"/>
      <c r="V47" s="68"/>
      <c r="W47" s="68"/>
      <c r="X47" s="69"/>
    </row>
    <row r="48" spans="1:24" x14ac:dyDescent="0.25">
      <c r="A48" s="67"/>
      <c r="B48" s="7" t="s">
        <v>7</v>
      </c>
      <c r="C48" s="8">
        <f>C47*100/C46</f>
        <v>0.89835953364652377</v>
      </c>
      <c r="D48" s="8">
        <f t="shared" ref="D48:H48" si="10">D47*100/D46</f>
        <v>2.4705884566983678</v>
      </c>
      <c r="E48" s="8">
        <f t="shared" si="10"/>
        <v>1.7153286608742084</v>
      </c>
      <c r="F48" s="8">
        <f t="shared" si="10"/>
        <v>1.5887831718035461</v>
      </c>
      <c r="G48" s="8">
        <f t="shared" si="10"/>
        <v>2.0820720897813523</v>
      </c>
      <c r="H48" s="8">
        <f t="shared" si="10"/>
        <v>1.6570230148798051</v>
      </c>
      <c r="I48" s="68"/>
      <c r="J48" s="7" t="s">
        <v>7</v>
      </c>
      <c r="K48" s="8">
        <f>K47*100/K46</f>
        <v>0.50966672890317255</v>
      </c>
      <c r="L48" s="8">
        <f t="shared" ref="L48:P48" si="11">L47*100/L46</f>
        <v>1.6318537315062565</v>
      </c>
      <c r="M48" s="8">
        <f t="shared" si="11"/>
        <v>0.80160481605619993</v>
      </c>
      <c r="N48" s="8">
        <f t="shared" si="11"/>
        <v>1.9434285771517874</v>
      </c>
      <c r="O48" s="8">
        <f t="shared" si="11"/>
        <v>3.3134951579030165</v>
      </c>
      <c r="P48" s="8">
        <f t="shared" si="11"/>
        <v>0.90286465929107829</v>
      </c>
      <c r="Q48" s="68"/>
      <c r="R48" s="68"/>
      <c r="S48" s="68"/>
      <c r="T48" s="68"/>
      <c r="U48" s="68"/>
      <c r="V48" s="68"/>
      <c r="W48" s="68"/>
      <c r="X48" s="69"/>
    </row>
    <row r="49" spans="1:24" x14ac:dyDescent="0.25">
      <c r="A49" s="67"/>
      <c r="B49" s="144" t="s">
        <v>31</v>
      </c>
      <c r="C49" s="145"/>
      <c r="D49" s="145"/>
      <c r="E49" s="145"/>
      <c r="F49" s="145"/>
      <c r="G49" s="145"/>
      <c r="H49" s="146"/>
      <c r="I49" s="68"/>
      <c r="J49" s="144" t="s">
        <v>31</v>
      </c>
      <c r="K49" s="145"/>
      <c r="L49" s="145"/>
      <c r="M49" s="145"/>
      <c r="N49" s="145"/>
      <c r="O49" s="145"/>
      <c r="P49" s="146"/>
      <c r="Q49" s="68"/>
      <c r="R49" s="68"/>
      <c r="S49" s="68"/>
      <c r="T49" s="68"/>
      <c r="U49" s="68"/>
      <c r="V49" s="68"/>
      <c r="W49" s="68"/>
      <c r="X49" s="69"/>
    </row>
    <row r="50" spans="1:24" x14ac:dyDescent="0.25">
      <c r="A50" s="67"/>
      <c r="B50" s="147" t="s">
        <v>22</v>
      </c>
      <c r="C50" s="148"/>
      <c r="D50" s="148"/>
      <c r="E50" s="148"/>
      <c r="F50" s="148"/>
      <c r="G50" s="148"/>
      <c r="H50" s="149"/>
      <c r="I50" s="68"/>
      <c r="J50" s="147" t="s">
        <v>22</v>
      </c>
      <c r="K50" s="148"/>
      <c r="L50" s="148"/>
      <c r="M50" s="148"/>
      <c r="N50" s="148"/>
      <c r="O50" s="148"/>
      <c r="P50" s="149"/>
      <c r="Q50" s="68"/>
      <c r="R50" s="68"/>
      <c r="S50" s="68"/>
      <c r="T50" s="68"/>
      <c r="U50" s="68"/>
      <c r="V50" s="68"/>
      <c r="W50" s="68"/>
      <c r="X50" s="69"/>
    </row>
    <row r="51" spans="1:24" x14ac:dyDescent="0.25">
      <c r="A51" s="67"/>
      <c r="B51" s="132" t="s">
        <v>27</v>
      </c>
      <c r="C51" s="133"/>
      <c r="D51" s="133"/>
      <c r="E51" s="133"/>
      <c r="F51" s="133"/>
      <c r="G51" s="133"/>
      <c r="H51" s="134"/>
      <c r="I51" s="68"/>
      <c r="J51" s="132" t="s">
        <v>27</v>
      </c>
      <c r="K51" s="133"/>
      <c r="L51" s="133"/>
      <c r="M51" s="133"/>
      <c r="N51" s="133"/>
      <c r="O51" s="133"/>
      <c r="P51" s="134"/>
      <c r="Q51" s="68"/>
      <c r="R51" s="68"/>
      <c r="S51" s="68"/>
      <c r="T51" s="68"/>
      <c r="U51" s="68"/>
      <c r="V51" s="68"/>
      <c r="W51" s="68"/>
      <c r="X51" s="69"/>
    </row>
    <row r="52" spans="1:24" x14ac:dyDescent="0.25">
      <c r="A52" s="67"/>
      <c r="B52" s="132" t="s">
        <v>28</v>
      </c>
      <c r="C52" s="133"/>
      <c r="D52" s="133"/>
      <c r="E52" s="133"/>
      <c r="F52" s="133"/>
      <c r="G52" s="133"/>
      <c r="H52" s="134"/>
      <c r="I52" s="68"/>
      <c r="J52" s="132" t="s">
        <v>28</v>
      </c>
      <c r="K52" s="133"/>
      <c r="L52" s="133"/>
      <c r="M52" s="133"/>
      <c r="N52" s="133"/>
      <c r="O52" s="133"/>
      <c r="P52" s="134"/>
      <c r="Q52" s="68"/>
      <c r="R52" s="68"/>
      <c r="S52" s="68"/>
      <c r="T52" s="68"/>
      <c r="U52" s="68"/>
      <c r="V52" s="68"/>
      <c r="W52" s="68"/>
      <c r="X52" s="69"/>
    </row>
    <row r="53" spans="1:24" x14ac:dyDescent="0.25">
      <c r="A53" s="67"/>
      <c r="B53" s="138" t="s">
        <v>29</v>
      </c>
      <c r="C53" s="133"/>
      <c r="D53" s="133"/>
      <c r="E53" s="133"/>
      <c r="F53" s="133"/>
      <c r="G53" s="133"/>
      <c r="H53" s="134"/>
      <c r="I53" s="68"/>
      <c r="J53" s="138" t="s">
        <v>29</v>
      </c>
      <c r="K53" s="139"/>
      <c r="L53" s="139"/>
      <c r="M53" s="139"/>
      <c r="N53" s="139"/>
      <c r="O53" s="139"/>
      <c r="P53" s="140"/>
      <c r="Q53" s="68"/>
      <c r="R53" s="68"/>
      <c r="S53" s="68"/>
      <c r="T53" s="68"/>
      <c r="U53" s="68"/>
      <c r="V53" s="68"/>
      <c r="W53" s="68"/>
      <c r="X53" s="69"/>
    </row>
    <row r="54" spans="1:24" x14ac:dyDescent="0.25">
      <c r="A54" s="67"/>
      <c r="B54" s="141" t="s">
        <v>30</v>
      </c>
      <c r="C54" s="142"/>
      <c r="D54" s="142"/>
      <c r="E54" s="142"/>
      <c r="F54" s="142"/>
      <c r="G54" s="142"/>
      <c r="H54" s="143"/>
      <c r="I54" s="68"/>
      <c r="J54" s="141" t="s">
        <v>30</v>
      </c>
      <c r="K54" s="142"/>
      <c r="L54" s="142"/>
      <c r="M54" s="142"/>
      <c r="N54" s="142"/>
      <c r="O54" s="142"/>
      <c r="P54" s="143"/>
      <c r="Q54" s="68"/>
      <c r="R54" s="68"/>
      <c r="S54" s="68"/>
      <c r="T54" s="68"/>
      <c r="U54" s="68"/>
      <c r="V54" s="68"/>
      <c r="W54" s="68"/>
      <c r="X54" s="69"/>
    </row>
    <row r="55" spans="1:24" x14ac:dyDescent="0.25">
      <c r="A55" s="67"/>
      <c r="B55" s="112" t="s">
        <v>9</v>
      </c>
      <c r="C55" s="112"/>
      <c r="D55" s="112"/>
      <c r="E55" s="112"/>
      <c r="F55" s="135">
        <f>C46+F46</f>
        <v>36.331666666666663</v>
      </c>
      <c r="G55" s="137"/>
      <c r="H55" s="136"/>
      <c r="I55" s="68"/>
      <c r="J55" s="132" t="s">
        <v>9</v>
      </c>
      <c r="K55" s="133"/>
      <c r="L55" s="133"/>
      <c r="M55" s="134"/>
      <c r="N55" s="135">
        <f>K46+N46</f>
        <v>36.234999999999999</v>
      </c>
      <c r="O55" s="137"/>
      <c r="P55" s="136"/>
      <c r="Q55" s="68"/>
      <c r="R55" s="68"/>
      <c r="S55" s="68"/>
      <c r="T55" s="68"/>
      <c r="U55" s="68"/>
      <c r="V55" s="68"/>
      <c r="W55" s="68"/>
      <c r="X55" s="69"/>
    </row>
    <row r="56" spans="1:24" x14ac:dyDescent="0.25">
      <c r="A56" s="67"/>
      <c r="B56" s="112" t="s">
        <v>10</v>
      </c>
      <c r="C56" s="112"/>
      <c r="D56" s="112"/>
      <c r="E56" s="112"/>
      <c r="F56" s="135">
        <f>E46+H46</f>
        <v>25.18</v>
      </c>
      <c r="G56" s="133"/>
      <c r="H56" s="134"/>
      <c r="I56" s="68"/>
      <c r="J56" s="132" t="s">
        <v>10</v>
      </c>
      <c r="K56" s="133"/>
      <c r="L56" s="133"/>
      <c r="M56" s="134"/>
      <c r="N56" s="135">
        <f>M46+P46</f>
        <v>25.019999999999996</v>
      </c>
      <c r="O56" s="137"/>
      <c r="P56" s="136"/>
      <c r="Q56" s="68"/>
      <c r="R56" s="68"/>
      <c r="S56" s="68"/>
      <c r="T56" s="68"/>
      <c r="U56" s="68"/>
      <c r="V56" s="68"/>
      <c r="W56" s="68"/>
      <c r="X56" s="69"/>
    </row>
    <row r="57" spans="1:24" x14ac:dyDescent="0.25">
      <c r="A57" s="67"/>
      <c r="B57" s="112" t="s">
        <v>11</v>
      </c>
      <c r="C57" s="112"/>
      <c r="D57" s="112"/>
      <c r="E57" s="112"/>
      <c r="F57" s="135">
        <f>F46+G46+H46</f>
        <v>46.961666666666666</v>
      </c>
      <c r="G57" s="137"/>
      <c r="H57" s="136"/>
      <c r="I57" s="68"/>
      <c r="J57" s="132" t="s">
        <v>11</v>
      </c>
      <c r="K57" s="133"/>
      <c r="L57" s="133"/>
      <c r="M57" s="134"/>
      <c r="N57" s="135">
        <f>N46+O46+P46</f>
        <v>46.751666666666672</v>
      </c>
      <c r="O57" s="137"/>
      <c r="P57" s="136"/>
      <c r="Q57" s="68"/>
      <c r="R57" s="68"/>
      <c r="S57" s="68"/>
      <c r="T57" s="68"/>
      <c r="U57" s="68"/>
      <c r="V57" s="68"/>
      <c r="W57" s="68"/>
      <c r="X57" s="69"/>
    </row>
    <row r="58" spans="1:24" x14ac:dyDescent="0.25">
      <c r="A58" s="67"/>
      <c r="B58" s="112" t="s">
        <v>12</v>
      </c>
      <c r="C58" s="112"/>
      <c r="D58" s="112"/>
      <c r="E58" s="112"/>
      <c r="F58" s="135">
        <f>C46+D46+E46</f>
        <v>46.898333333333333</v>
      </c>
      <c r="G58" s="133"/>
      <c r="H58" s="134"/>
      <c r="I58" s="68"/>
      <c r="J58" s="132" t="s">
        <v>12</v>
      </c>
      <c r="K58" s="133"/>
      <c r="L58" s="133"/>
      <c r="M58" s="134"/>
      <c r="N58" s="135">
        <f>K46+L46+M46</f>
        <v>46.631666666666653</v>
      </c>
      <c r="O58" s="137"/>
      <c r="P58" s="136"/>
      <c r="Q58" s="68"/>
      <c r="R58" s="68"/>
      <c r="S58" s="68"/>
      <c r="T58" s="68"/>
      <c r="U58" s="68"/>
      <c r="V58" s="68"/>
      <c r="W58" s="68"/>
      <c r="X58" s="69"/>
    </row>
    <row r="59" spans="1:24" x14ac:dyDescent="0.25">
      <c r="A59" s="67"/>
      <c r="B59" s="112" t="s">
        <v>8</v>
      </c>
      <c r="C59" s="112"/>
      <c r="D59" s="112"/>
      <c r="E59" s="112"/>
      <c r="F59" s="6">
        <f>F55-F56</f>
        <v>11.151666666666664</v>
      </c>
      <c r="G59" s="135">
        <f>F59/4</f>
        <v>2.7879166666666659</v>
      </c>
      <c r="H59" s="136"/>
      <c r="I59" s="68"/>
      <c r="J59" s="132" t="s">
        <v>8</v>
      </c>
      <c r="K59" s="133"/>
      <c r="L59" s="133"/>
      <c r="M59" s="134"/>
      <c r="N59" s="6">
        <f>N55-N56</f>
        <v>11.215000000000003</v>
      </c>
      <c r="O59" s="135">
        <f>N59/4</f>
        <v>2.8037500000000009</v>
      </c>
      <c r="P59" s="136"/>
      <c r="Q59" s="68"/>
      <c r="R59" s="68"/>
      <c r="S59" s="68"/>
      <c r="T59" s="68"/>
      <c r="U59" s="68"/>
      <c r="V59" s="68"/>
      <c r="W59" s="68"/>
      <c r="X59" s="69"/>
    </row>
    <row r="60" spans="1:24" x14ac:dyDescent="0.25">
      <c r="A60" s="67"/>
      <c r="B60" s="112" t="s">
        <v>13</v>
      </c>
      <c r="C60" s="112"/>
      <c r="D60" s="112"/>
      <c r="E60" s="112"/>
      <c r="F60" s="6">
        <f>F57-F58</f>
        <v>6.3333333333332575E-2</v>
      </c>
      <c r="G60" s="135">
        <f>F60/3</f>
        <v>2.1111111111110858E-2</v>
      </c>
      <c r="H60" s="136"/>
      <c r="I60" s="68"/>
      <c r="J60" s="132" t="s">
        <v>13</v>
      </c>
      <c r="K60" s="133"/>
      <c r="L60" s="133"/>
      <c r="M60" s="134"/>
      <c r="N60" s="6">
        <f>N57-N58</f>
        <v>0.12000000000001876</v>
      </c>
      <c r="O60" s="135">
        <f>N60/3</f>
        <v>4.0000000000006253E-2</v>
      </c>
      <c r="P60" s="136"/>
      <c r="Q60" s="68"/>
      <c r="R60" s="68"/>
      <c r="S60" s="68"/>
      <c r="T60" s="68"/>
      <c r="U60" s="68"/>
      <c r="V60" s="68"/>
      <c r="W60" s="68"/>
      <c r="X60" s="69"/>
    </row>
    <row r="61" spans="1:24" x14ac:dyDescent="0.25">
      <c r="A61" s="67"/>
      <c r="B61" s="112" t="s">
        <v>23</v>
      </c>
      <c r="C61" s="112"/>
      <c r="D61" s="112"/>
      <c r="E61" s="112"/>
      <c r="F61" s="132">
        <v>0.30099999999999999</v>
      </c>
      <c r="G61" s="133"/>
      <c r="H61" s="134"/>
      <c r="I61" s="68"/>
      <c r="J61" s="132" t="s">
        <v>23</v>
      </c>
      <c r="K61" s="133"/>
      <c r="L61" s="133"/>
      <c r="M61" s="134"/>
      <c r="N61" s="132">
        <v>0.30099999999999999</v>
      </c>
      <c r="O61" s="133"/>
      <c r="P61" s="134"/>
      <c r="Q61" s="68"/>
      <c r="R61" s="68"/>
      <c r="S61" s="68"/>
      <c r="T61" s="68"/>
      <c r="U61" s="68"/>
      <c r="V61" s="68"/>
      <c r="W61" s="68"/>
      <c r="X61" s="69"/>
    </row>
    <row r="62" spans="1:24" x14ac:dyDescent="0.25">
      <c r="A62" s="67"/>
      <c r="B62" s="108" t="s">
        <v>25</v>
      </c>
      <c r="C62" s="108"/>
      <c r="D62" s="108"/>
      <c r="E62" s="108"/>
      <c r="F62" s="129">
        <f>G60/G59</f>
        <v>7.5723608827777721E-3</v>
      </c>
      <c r="G62" s="130"/>
      <c r="H62" s="131"/>
      <c r="I62" s="68"/>
      <c r="J62" s="120" t="s">
        <v>25</v>
      </c>
      <c r="K62" s="121"/>
      <c r="L62" s="121"/>
      <c r="M62" s="122"/>
      <c r="N62" s="129">
        <f>O60/O59</f>
        <v>1.4266607222472132E-2</v>
      </c>
      <c r="O62" s="130"/>
      <c r="P62" s="131"/>
      <c r="Q62" s="68"/>
      <c r="R62" s="68"/>
      <c r="S62" s="68"/>
      <c r="T62" s="68"/>
      <c r="U62" s="68"/>
      <c r="V62" s="68"/>
      <c r="W62" s="68"/>
      <c r="X62" s="69"/>
    </row>
    <row r="63" spans="1:24" x14ac:dyDescent="0.25">
      <c r="A63" s="67"/>
      <c r="B63" s="108" t="s">
        <v>24</v>
      </c>
      <c r="C63" s="108"/>
      <c r="D63" s="108"/>
      <c r="E63" s="108"/>
      <c r="F63" s="129">
        <f>F62*F61</f>
        <v>2.2792806257161094E-3</v>
      </c>
      <c r="G63" s="130"/>
      <c r="H63" s="131"/>
      <c r="I63" s="68"/>
      <c r="J63" s="120" t="s">
        <v>24</v>
      </c>
      <c r="K63" s="121"/>
      <c r="L63" s="121"/>
      <c r="M63" s="122"/>
      <c r="N63" s="129">
        <f>N62*N61</f>
        <v>4.2942487739641112E-3</v>
      </c>
      <c r="O63" s="130"/>
      <c r="P63" s="131"/>
      <c r="Q63" s="68"/>
      <c r="R63" s="68"/>
      <c r="S63" s="68"/>
      <c r="T63" s="68"/>
      <c r="U63" s="68"/>
      <c r="V63" s="68"/>
      <c r="W63" s="68"/>
      <c r="X63" s="69"/>
    </row>
    <row r="64" spans="1:24" x14ac:dyDescent="0.25">
      <c r="A64" s="67"/>
      <c r="B64" s="108" t="s">
        <v>26</v>
      </c>
      <c r="C64" s="108"/>
      <c r="D64" s="108"/>
      <c r="E64" s="108"/>
      <c r="F64" s="129">
        <f>2+F63</f>
        <v>2.0022792806257161</v>
      </c>
      <c r="G64" s="130"/>
      <c r="H64" s="131"/>
      <c r="I64" s="68"/>
      <c r="J64" s="120" t="s">
        <v>26</v>
      </c>
      <c r="K64" s="121"/>
      <c r="L64" s="121"/>
      <c r="M64" s="122"/>
      <c r="N64" s="129">
        <f>2+N63</f>
        <v>2.0042942487739639</v>
      </c>
      <c r="O64" s="130"/>
      <c r="P64" s="131"/>
      <c r="Q64" s="68"/>
      <c r="R64" s="68"/>
      <c r="S64" s="68"/>
      <c r="T64" s="68"/>
      <c r="U64" s="68"/>
      <c r="V64" s="68"/>
      <c r="W64" s="68"/>
      <c r="X64" s="69"/>
    </row>
    <row r="65" spans="1:24" x14ac:dyDescent="0.25">
      <c r="A65" s="67"/>
      <c r="B65" s="108" t="s">
        <v>32</v>
      </c>
      <c r="C65" s="108"/>
      <c r="D65" s="108"/>
      <c r="E65" s="108"/>
      <c r="F65" s="123">
        <f>POWER(10,F64)</f>
        <v>100.52620337149851</v>
      </c>
      <c r="G65" s="124"/>
      <c r="H65" s="125"/>
      <c r="I65" s="68"/>
      <c r="J65" s="120" t="s">
        <v>32</v>
      </c>
      <c r="K65" s="121"/>
      <c r="L65" s="121"/>
      <c r="M65" s="122"/>
      <c r="N65" s="123">
        <f>POWER(10,N64)</f>
        <v>100.99369197529052</v>
      </c>
      <c r="O65" s="124"/>
      <c r="P65" s="125"/>
      <c r="Q65" s="68"/>
      <c r="R65" s="68"/>
      <c r="S65" s="68"/>
      <c r="T65" s="68"/>
      <c r="U65" s="68"/>
      <c r="V65" s="68"/>
      <c r="W65" s="68"/>
      <c r="X65" s="69"/>
    </row>
    <row r="66" spans="1:24" x14ac:dyDescent="0.25">
      <c r="A66" s="67"/>
      <c r="B66" s="108" t="s">
        <v>49</v>
      </c>
      <c r="C66" s="108"/>
      <c r="D66" s="108"/>
      <c r="E66" s="108"/>
      <c r="F66" s="126">
        <f>F65/100*1000000</f>
        <v>1005262.0337149851</v>
      </c>
      <c r="G66" s="127"/>
      <c r="H66" s="128"/>
      <c r="I66" s="68"/>
      <c r="J66" s="108" t="s">
        <v>49</v>
      </c>
      <c r="K66" s="108"/>
      <c r="L66" s="108"/>
      <c r="M66" s="108"/>
      <c r="N66" s="126">
        <f>N65/100*1000000</f>
        <v>1009936.9197529051</v>
      </c>
      <c r="O66" s="127"/>
      <c r="P66" s="128"/>
      <c r="Q66" s="68"/>
      <c r="R66" s="68"/>
      <c r="S66" s="68"/>
      <c r="T66" s="68"/>
      <c r="U66" s="68"/>
      <c r="V66" s="68"/>
      <c r="W66" s="68"/>
      <c r="X66" s="69"/>
    </row>
    <row r="67" spans="1:24" x14ac:dyDescent="0.25">
      <c r="A67" s="67"/>
      <c r="B67" s="21"/>
      <c r="C67" s="21"/>
      <c r="D67" s="21"/>
      <c r="E67" s="21"/>
      <c r="F67" s="22"/>
      <c r="G67" s="22"/>
      <c r="H67" s="22"/>
      <c r="I67" s="68"/>
      <c r="J67" s="21"/>
      <c r="K67" s="21"/>
      <c r="L67" s="21"/>
      <c r="M67" s="21"/>
      <c r="N67" s="22"/>
      <c r="O67" s="22"/>
      <c r="P67" s="22"/>
      <c r="Q67" s="68"/>
      <c r="R67" s="68"/>
      <c r="S67" s="68"/>
      <c r="T67" s="68"/>
      <c r="U67" s="68"/>
      <c r="V67" s="68"/>
      <c r="W67" s="68"/>
      <c r="X67" s="69"/>
    </row>
    <row r="68" spans="1:24" x14ac:dyDescent="0.25">
      <c r="A68" s="67"/>
      <c r="B68" s="119" t="s">
        <v>46</v>
      </c>
      <c r="C68" s="119"/>
      <c r="D68" s="21"/>
      <c r="E68" s="21"/>
      <c r="F68" s="24"/>
      <c r="G68" s="24"/>
      <c r="H68" s="24"/>
      <c r="I68" s="68"/>
      <c r="J68" s="68"/>
      <c r="K68" s="21"/>
      <c r="L68" s="119" t="s">
        <v>48</v>
      </c>
      <c r="M68" s="119"/>
      <c r="N68" s="21"/>
      <c r="O68" s="22"/>
      <c r="P68" s="22"/>
      <c r="Q68" s="68"/>
      <c r="R68" s="68"/>
      <c r="S68" s="68"/>
      <c r="T68" s="68"/>
      <c r="U68" s="68"/>
      <c r="V68" s="68"/>
      <c r="W68" s="68"/>
      <c r="X68" s="69"/>
    </row>
    <row r="69" spans="1:24" x14ac:dyDescent="0.25">
      <c r="A69" s="67"/>
      <c r="B69" s="119" t="s">
        <v>47</v>
      </c>
      <c r="C69" s="119"/>
      <c r="D69" s="21"/>
      <c r="E69" s="21"/>
      <c r="F69" s="22"/>
      <c r="G69" s="22"/>
      <c r="H69" s="22"/>
      <c r="I69" s="68"/>
      <c r="J69" s="68"/>
      <c r="K69" s="21"/>
      <c r="L69" s="119" t="s">
        <v>47</v>
      </c>
      <c r="M69" s="119"/>
      <c r="N69" s="21"/>
      <c r="O69" s="22"/>
      <c r="P69" s="22"/>
      <c r="Q69" s="68"/>
      <c r="R69" s="68"/>
      <c r="S69" s="68"/>
      <c r="T69" s="68"/>
      <c r="U69" s="68"/>
      <c r="V69" s="68"/>
      <c r="W69" s="68"/>
      <c r="X69" s="69"/>
    </row>
    <row r="70" spans="1:24" x14ac:dyDescent="0.25">
      <c r="A70" s="67"/>
      <c r="B70" s="21"/>
      <c r="C70" s="21"/>
      <c r="D70" s="21"/>
      <c r="E70" s="21"/>
      <c r="F70" s="22"/>
      <c r="G70" s="22"/>
      <c r="H70" s="22"/>
      <c r="I70" s="68"/>
      <c r="J70" s="21"/>
      <c r="K70" s="21"/>
      <c r="L70" s="21"/>
      <c r="M70" s="21"/>
      <c r="N70" s="22"/>
      <c r="O70" s="22"/>
      <c r="P70" s="22"/>
      <c r="Q70" s="68"/>
      <c r="R70" s="68"/>
      <c r="S70" s="68"/>
      <c r="T70" s="68"/>
      <c r="U70" s="68"/>
      <c r="V70" s="68"/>
      <c r="W70" s="68"/>
      <c r="X70" s="69"/>
    </row>
    <row r="71" spans="1:24" x14ac:dyDescent="0.25">
      <c r="A71" s="67"/>
      <c r="B71" s="114" t="s">
        <v>41</v>
      </c>
      <c r="C71" s="114"/>
      <c r="D71" s="114"/>
      <c r="E71" s="114"/>
      <c r="F71" s="114"/>
      <c r="G71" s="114"/>
      <c r="H71" s="114"/>
      <c r="I71" s="68"/>
      <c r="J71" s="68"/>
      <c r="K71" s="114" t="s">
        <v>42</v>
      </c>
      <c r="L71" s="114"/>
      <c r="M71" s="114"/>
      <c r="N71" s="114"/>
      <c r="O71" s="114"/>
      <c r="P71" s="114"/>
      <c r="Q71" s="114"/>
      <c r="R71" s="68"/>
      <c r="S71" s="68"/>
      <c r="T71" s="68"/>
      <c r="U71" s="68"/>
      <c r="V71" s="68"/>
      <c r="W71" s="68"/>
      <c r="X71" s="69"/>
    </row>
    <row r="72" spans="1:24" x14ac:dyDescent="0.25">
      <c r="A72" s="67"/>
      <c r="B72" s="114" t="s">
        <v>36</v>
      </c>
      <c r="C72" s="114"/>
      <c r="D72" s="114"/>
      <c r="E72" s="114"/>
      <c r="F72" s="114"/>
      <c r="G72" s="114"/>
      <c r="H72" s="114"/>
      <c r="I72" s="68"/>
      <c r="J72" s="68"/>
      <c r="K72" s="114" t="s">
        <v>36</v>
      </c>
      <c r="L72" s="114"/>
      <c r="M72" s="114"/>
      <c r="N72" s="114"/>
      <c r="O72" s="114"/>
      <c r="P72" s="114"/>
      <c r="Q72" s="114"/>
      <c r="R72" s="68"/>
      <c r="S72" s="68"/>
      <c r="T72" s="68"/>
      <c r="U72" s="68"/>
      <c r="V72" s="68"/>
      <c r="W72" s="68"/>
      <c r="X72" s="69"/>
    </row>
    <row r="73" spans="1:24" x14ac:dyDescent="0.25">
      <c r="A73" s="67"/>
      <c r="B73" s="2" t="s">
        <v>21</v>
      </c>
      <c r="C73" s="13" t="s">
        <v>0</v>
      </c>
      <c r="D73" s="13" t="s">
        <v>1</v>
      </c>
      <c r="E73" s="13" t="s">
        <v>2</v>
      </c>
      <c r="F73" s="13" t="s">
        <v>4</v>
      </c>
      <c r="G73" s="13" t="s">
        <v>3</v>
      </c>
      <c r="H73" s="13" t="s">
        <v>5</v>
      </c>
      <c r="I73" s="68"/>
      <c r="J73" s="68"/>
      <c r="K73" s="2" t="s">
        <v>21</v>
      </c>
      <c r="L73" s="13" t="s">
        <v>0</v>
      </c>
      <c r="M73" s="13" t="s">
        <v>1</v>
      </c>
      <c r="N73" s="13" t="s">
        <v>2</v>
      </c>
      <c r="O73" s="13" t="s">
        <v>4</v>
      </c>
      <c r="P73" s="13" t="s">
        <v>3</v>
      </c>
      <c r="Q73" s="13" t="s">
        <v>5</v>
      </c>
      <c r="R73" s="68"/>
      <c r="S73" s="68"/>
      <c r="T73" s="68"/>
      <c r="U73" s="68"/>
      <c r="V73" s="68"/>
      <c r="W73" s="68"/>
      <c r="X73" s="69"/>
    </row>
    <row r="74" spans="1:24" x14ac:dyDescent="0.25">
      <c r="A74" s="67"/>
      <c r="B74" s="2" t="s">
        <v>14</v>
      </c>
      <c r="C74" s="35">
        <v>18.34</v>
      </c>
      <c r="D74" s="36">
        <v>16.78</v>
      </c>
      <c r="E74" s="36">
        <v>12.67</v>
      </c>
      <c r="F74" s="35">
        <v>18.54</v>
      </c>
      <c r="G74" s="36">
        <v>15.37</v>
      </c>
      <c r="H74" s="36">
        <v>12.62</v>
      </c>
      <c r="I74" s="68"/>
      <c r="J74" s="68"/>
      <c r="K74" s="2" t="s">
        <v>14</v>
      </c>
      <c r="L74" s="35">
        <v>18.18</v>
      </c>
      <c r="M74" s="36">
        <v>16.64</v>
      </c>
      <c r="N74" s="36">
        <v>12.52</v>
      </c>
      <c r="O74" s="35">
        <v>18.22</v>
      </c>
      <c r="P74" s="36">
        <v>15.74</v>
      </c>
      <c r="Q74" s="36">
        <v>12.26</v>
      </c>
      <c r="R74" s="68"/>
      <c r="S74" s="68"/>
      <c r="T74" s="68"/>
      <c r="U74" s="68"/>
      <c r="V74" s="68"/>
      <c r="W74" s="68"/>
      <c r="X74" s="69"/>
    </row>
    <row r="75" spans="1:24" x14ac:dyDescent="0.25">
      <c r="A75" s="67"/>
      <c r="B75" s="2" t="s">
        <v>15</v>
      </c>
      <c r="C75" s="36">
        <v>17.96</v>
      </c>
      <c r="D75" s="36">
        <v>16.29</v>
      </c>
      <c r="E75" s="36">
        <v>12.56</v>
      </c>
      <c r="F75" s="35">
        <v>18.260000000000002</v>
      </c>
      <c r="G75" s="36">
        <v>15.75</v>
      </c>
      <c r="H75" s="36">
        <v>12.51</v>
      </c>
      <c r="I75" s="68"/>
      <c r="J75" s="68"/>
      <c r="K75" s="2" t="s">
        <v>15</v>
      </c>
      <c r="L75" s="36">
        <v>18.38</v>
      </c>
      <c r="M75" s="36">
        <v>16.21</v>
      </c>
      <c r="N75" s="36">
        <v>12.46</v>
      </c>
      <c r="O75" s="35">
        <v>18.440000000000001</v>
      </c>
      <c r="P75" s="36">
        <v>15.54</v>
      </c>
      <c r="Q75" s="36">
        <v>12.46</v>
      </c>
      <c r="R75" s="68"/>
      <c r="S75" s="68"/>
      <c r="T75" s="68"/>
      <c r="U75" s="68"/>
      <c r="V75" s="68"/>
      <c r="W75" s="68"/>
      <c r="X75" s="69"/>
    </row>
    <row r="76" spans="1:24" x14ac:dyDescent="0.25">
      <c r="A76" s="67"/>
      <c r="B76" s="2" t="s">
        <v>16</v>
      </c>
      <c r="C76" s="35">
        <v>18.28</v>
      </c>
      <c r="D76" s="36">
        <v>15.86</v>
      </c>
      <c r="E76" s="36">
        <v>12.54</v>
      </c>
      <c r="F76" s="36">
        <v>17.87</v>
      </c>
      <c r="G76" s="36">
        <v>16.73</v>
      </c>
      <c r="H76" s="35">
        <v>12.42</v>
      </c>
      <c r="I76" s="68"/>
      <c r="J76" s="68"/>
      <c r="K76" s="2" t="s">
        <v>16</v>
      </c>
      <c r="L76" s="35">
        <v>18.29</v>
      </c>
      <c r="M76" s="36">
        <v>15.64</v>
      </c>
      <c r="N76" s="36">
        <v>12.61</v>
      </c>
      <c r="O76" s="36">
        <v>17.96</v>
      </c>
      <c r="P76" s="36">
        <v>16.97</v>
      </c>
      <c r="Q76" s="35">
        <v>12.43</v>
      </c>
      <c r="R76" s="68"/>
      <c r="S76" s="68"/>
      <c r="T76" s="68"/>
      <c r="U76" s="68"/>
      <c r="V76" s="68"/>
      <c r="W76" s="68"/>
      <c r="X76" s="69"/>
    </row>
    <row r="77" spans="1:24" x14ac:dyDescent="0.25">
      <c r="A77" s="67"/>
      <c r="B77" s="2" t="s">
        <v>17</v>
      </c>
      <c r="C77" s="35">
        <v>17.940000000000001</v>
      </c>
      <c r="D77" s="36">
        <v>16.36</v>
      </c>
      <c r="E77" s="36">
        <v>12.38</v>
      </c>
      <c r="F77" s="36">
        <v>17.78</v>
      </c>
      <c r="G77" s="35">
        <v>16.91</v>
      </c>
      <c r="H77" s="35">
        <v>12.49</v>
      </c>
      <c r="I77" s="68"/>
      <c r="J77" s="68"/>
      <c r="K77" s="2" t="s">
        <v>17</v>
      </c>
      <c r="L77" s="35">
        <v>17.86</v>
      </c>
      <c r="M77" s="36">
        <v>16.38</v>
      </c>
      <c r="N77" s="36">
        <v>12.45</v>
      </c>
      <c r="O77" s="36">
        <v>18.170000000000002</v>
      </c>
      <c r="P77" s="35">
        <v>16.91</v>
      </c>
      <c r="Q77" s="35">
        <v>12.41</v>
      </c>
      <c r="R77" s="68"/>
      <c r="S77" s="68"/>
      <c r="T77" s="68"/>
      <c r="U77" s="68"/>
      <c r="V77" s="68"/>
      <c r="W77" s="68"/>
      <c r="X77" s="69"/>
    </row>
    <row r="78" spans="1:24" x14ac:dyDescent="0.25">
      <c r="A78" s="67"/>
      <c r="B78" s="2" t="s">
        <v>18</v>
      </c>
      <c r="C78" s="35">
        <v>18.75</v>
      </c>
      <c r="D78" s="36">
        <v>16.39</v>
      </c>
      <c r="E78" s="36">
        <v>12.39</v>
      </c>
      <c r="F78" s="36">
        <v>18.09</v>
      </c>
      <c r="G78" s="36">
        <v>16.309999999999999</v>
      </c>
      <c r="H78" s="35">
        <v>12.31</v>
      </c>
      <c r="I78" s="68"/>
      <c r="J78" s="68"/>
      <c r="K78" s="2" t="s">
        <v>18</v>
      </c>
      <c r="L78" s="35">
        <v>18.27</v>
      </c>
      <c r="M78" s="36">
        <v>16.45</v>
      </c>
      <c r="N78" s="36">
        <v>12.45</v>
      </c>
      <c r="O78" s="36">
        <v>18.079999999999998</v>
      </c>
      <c r="P78" s="36">
        <v>16.28</v>
      </c>
      <c r="Q78" s="35">
        <v>12.71</v>
      </c>
      <c r="R78" s="68"/>
      <c r="S78" s="68"/>
      <c r="T78" s="68"/>
      <c r="U78" s="68"/>
      <c r="V78" s="68"/>
      <c r="W78" s="68"/>
      <c r="X78" s="69"/>
    </row>
    <row r="79" spans="1:24" x14ac:dyDescent="0.25">
      <c r="A79" s="67"/>
      <c r="B79" s="2" t="s">
        <v>19</v>
      </c>
      <c r="C79" s="35">
        <v>18.32</v>
      </c>
      <c r="D79" s="36">
        <v>16.36</v>
      </c>
      <c r="E79" s="36">
        <v>12.65</v>
      </c>
      <c r="F79" s="36">
        <v>18.18</v>
      </c>
      <c r="G79" s="36">
        <v>16.43</v>
      </c>
      <c r="H79" s="35">
        <v>12.74</v>
      </c>
      <c r="I79" s="68"/>
      <c r="J79" s="68"/>
      <c r="K79" s="2" t="s">
        <v>19</v>
      </c>
      <c r="L79" s="35">
        <v>18.22</v>
      </c>
      <c r="M79" s="36">
        <v>16.48</v>
      </c>
      <c r="N79" s="36">
        <v>12.51</v>
      </c>
      <c r="O79" s="36">
        <v>18.36</v>
      </c>
      <c r="P79" s="36">
        <v>16.760000000000002</v>
      </c>
      <c r="Q79" s="35">
        <v>12.64</v>
      </c>
      <c r="R79" s="68"/>
      <c r="S79" s="68"/>
      <c r="T79" s="68"/>
      <c r="U79" s="68"/>
      <c r="V79" s="68"/>
      <c r="W79" s="68"/>
      <c r="X79" s="69"/>
    </row>
    <row r="80" spans="1:24" x14ac:dyDescent="0.25">
      <c r="A80" s="67"/>
      <c r="B80" s="1" t="s">
        <v>20</v>
      </c>
      <c r="C80" s="3">
        <f t="shared" ref="C80:H80" si="12">AVERAGE(C74:C79)</f>
        <v>18.265000000000001</v>
      </c>
      <c r="D80" s="3">
        <f t="shared" si="12"/>
        <v>16.34</v>
      </c>
      <c r="E80" s="3">
        <f t="shared" si="12"/>
        <v>12.531666666666666</v>
      </c>
      <c r="F80" s="3">
        <f t="shared" si="12"/>
        <v>18.12</v>
      </c>
      <c r="G80" s="3">
        <f t="shared" si="12"/>
        <v>16.25</v>
      </c>
      <c r="H80" s="3">
        <f t="shared" si="12"/>
        <v>12.515000000000001</v>
      </c>
      <c r="I80" s="68"/>
      <c r="J80" s="68"/>
      <c r="K80" s="1" t="s">
        <v>20</v>
      </c>
      <c r="L80" s="3">
        <f t="shared" ref="L80:Q80" si="13">AVERAGE(L74:L79)</f>
        <v>18.2</v>
      </c>
      <c r="M80" s="3">
        <f t="shared" si="13"/>
        <v>16.3</v>
      </c>
      <c r="N80" s="3">
        <f t="shared" si="13"/>
        <v>12.500000000000002</v>
      </c>
      <c r="O80" s="3">
        <f t="shared" si="13"/>
        <v>18.204999999999998</v>
      </c>
      <c r="P80" s="3">
        <f t="shared" si="13"/>
        <v>16.366666666666667</v>
      </c>
      <c r="Q80" s="3">
        <f t="shared" si="13"/>
        <v>12.484999999999999</v>
      </c>
      <c r="R80" s="68"/>
      <c r="S80" s="68"/>
      <c r="T80" s="68"/>
      <c r="U80" s="68"/>
      <c r="V80" s="68"/>
      <c r="W80" s="68"/>
      <c r="X80" s="69"/>
    </row>
    <row r="81" spans="1:24" x14ac:dyDescent="0.25">
      <c r="A81" s="67"/>
      <c r="B81" s="7" t="s">
        <v>6</v>
      </c>
      <c r="C81" s="8">
        <f t="shared" ref="C81:H81" si="14">STDEV(C74:C79)</f>
        <v>0.29757352032732975</v>
      </c>
      <c r="D81" s="8">
        <f t="shared" si="14"/>
        <v>0.2931893586063456</v>
      </c>
      <c r="E81" s="8">
        <f t="shared" si="14"/>
        <v>0.12416387021459423</v>
      </c>
      <c r="F81" s="8">
        <f t="shared" si="14"/>
        <v>0.27517267306184257</v>
      </c>
      <c r="G81" s="8">
        <f t="shared" si="14"/>
        <v>0.5876053097105236</v>
      </c>
      <c r="H81" s="8">
        <f t="shared" si="14"/>
        <v>0.15056560032092306</v>
      </c>
      <c r="I81" s="68"/>
      <c r="J81" s="68"/>
      <c r="K81" s="7" t="s">
        <v>6</v>
      </c>
      <c r="L81" s="8">
        <f t="shared" ref="L81:Q81" si="15">STDEV(L74:L79)</f>
        <v>0.17988885457415074</v>
      </c>
      <c r="M81" s="8">
        <f t="shared" si="15"/>
        <v>0.3523066845803523</v>
      </c>
      <c r="N81" s="8">
        <f t="shared" si="15"/>
        <v>6.1967733539318552E-2</v>
      </c>
      <c r="O81" s="8">
        <f t="shared" si="15"/>
        <v>0.17683325479106032</v>
      </c>
      <c r="P81" s="8">
        <f t="shared" si="15"/>
        <v>0.61604112416840062</v>
      </c>
      <c r="Q81" s="8">
        <f t="shared" si="15"/>
        <v>0.16404267737390815</v>
      </c>
      <c r="R81" s="68"/>
      <c r="S81" s="68"/>
      <c r="T81" s="68"/>
      <c r="U81" s="68"/>
      <c r="V81" s="68"/>
      <c r="W81" s="68"/>
      <c r="X81" s="69"/>
    </row>
    <row r="82" spans="1:24" x14ac:dyDescent="0.25">
      <c r="A82" s="67"/>
      <c r="B82" s="7" t="s">
        <v>7</v>
      </c>
      <c r="C82" s="8">
        <f>C81*100/C80</f>
        <v>1.6292007682854077</v>
      </c>
      <c r="D82" s="8">
        <f t="shared" ref="D82:H82" si="16">D81*100/D80</f>
        <v>1.7943045202346732</v>
      </c>
      <c r="E82" s="8">
        <f t="shared" si="16"/>
        <v>0.99080093268727942</v>
      </c>
      <c r="F82" s="8">
        <f t="shared" si="16"/>
        <v>1.5186129859925084</v>
      </c>
      <c r="G82" s="8">
        <f t="shared" si="16"/>
        <v>3.6160326751416836</v>
      </c>
      <c r="H82" s="8">
        <f t="shared" si="16"/>
        <v>1.2030811052410952</v>
      </c>
      <c r="I82" s="68"/>
      <c r="J82" s="68"/>
      <c r="K82" s="7" t="s">
        <v>7</v>
      </c>
      <c r="L82" s="8">
        <f>L81*100/L80</f>
        <v>0.98840029985797107</v>
      </c>
      <c r="M82" s="8">
        <f t="shared" ref="M82:Q82" si="17">M81*100/M80</f>
        <v>2.1613907029469468</v>
      </c>
      <c r="N82" s="8">
        <f t="shared" si="17"/>
        <v>0.49574186831454831</v>
      </c>
      <c r="O82" s="8">
        <f t="shared" si="17"/>
        <v>0.97134443719341024</v>
      </c>
      <c r="P82" s="8">
        <f t="shared" si="17"/>
        <v>3.7639987220065207</v>
      </c>
      <c r="Q82" s="8">
        <f t="shared" si="17"/>
        <v>1.3139181207361486</v>
      </c>
      <c r="R82" s="68"/>
      <c r="S82" s="68"/>
      <c r="T82" s="68"/>
      <c r="U82" s="68"/>
      <c r="V82" s="68"/>
      <c r="W82" s="68"/>
      <c r="X82" s="69"/>
    </row>
    <row r="83" spans="1:24" x14ac:dyDescent="0.25">
      <c r="A83" s="67"/>
      <c r="B83" s="59" t="s">
        <v>31</v>
      </c>
      <c r="C83" s="60"/>
      <c r="D83" s="60"/>
      <c r="E83" s="60"/>
      <c r="F83" s="60"/>
      <c r="G83" s="60"/>
      <c r="H83" s="61"/>
      <c r="I83" s="68"/>
      <c r="J83" s="68"/>
      <c r="K83" s="144" t="s">
        <v>31</v>
      </c>
      <c r="L83" s="145"/>
      <c r="M83" s="145"/>
      <c r="N83" s="145"/>
      <c r="O83" s="145"/>
      <c r="P83" s="145"/>
      <c r="Q83" s="146"/>
      <c r="R83" s="68"/>
      <c r="S83" s="68"/>
      <c r="T83" s="68"/>
      <c r="U83" s="68"/>
      <c r="V83" s="68"/>
      <c r="W83" s="68"/>
      <c r="X83" s="69"/>
    </row>
    <row r="84" spans="1:24" x14ac:dyDescent="0.25">
      <c r="A84" s="67"/>
      <c r="B84" s="147" t="s">
        <v>22</v>
      </c>
      <c r="C84" s="148"/>
      <c r="D84" s="148"/>
      <c r="E84" s="148"/>
      <c r="F84" s="148"/>
      <c r="G84" s="148"/>
      <c r="H84" s="149"/>
      <c r="I84" s="68"/>
      <c r="J84" s="68"/>
      <c r="K84" s="147" t="s">
        <v>22</v>
      </c>
      <c r="L84" s="148"/>
      <c r="M84" s="148"/>
      <c r="N84" s="148"/>
      <c r="O84" s="148"/>
      <c r="P84" s="148"/>
      <c r="Q84" s="149"/>
      <c r="R84" s="68"/>
      <c r="S84" s="68"/>
      <c r="T84" s="68"/>
      <c r="U84" s="68"/>
      <c r="V84" s="68"/>
      <c r="W84" s="68"/>
      <c r="X84" s="69"/>
    </row>
    <row r="85" spans="1:24" x14ac:dyDescent="0.25">
      <c r="A85" s="67"/>
      <c r="B85" s="132" t="s">
        <v>27</v>
      </c>
      <c r="C85" s="133"/>
      <c r="D85" s="133"/>
      <c r="E85" s="133"/>
      <c r="F85" s="133"/>
      <c r="G85" s="133"/>
      <c r="H85" s="134"/>
      <c r="I85" s="68"/>
      <c r="J85" s="68"/>
      <c r="K85" s="132" t="s">
        <v>27</v>
      </c>
      <c r="L85" s="133"/>
      <c r="M85" s="133"/>
      <c r="N85" s="133"/>
      <c r="O85" s="133"/>
      <c r="P85" s="133"/>
      <c r="Q85" s="134"/>
      <c r="R85" s="68"/>
      <c r="S85" s="68"/>
      <c r="T85" s="68"/>
      <c r="U85" s="68"/>
      <c r="V85" s="68"/>
      <c r="W85" s="68"/>
      <c r="X85" s="69"/>
    </row>
    <row r="86" spans="1:24" x14ac:dyDescent="0.25">
      <c r="A86" s="67"/>
      <c r="B86" s="132" t="s">
        <v>28</v>
      </c>
      <c r="C86" s="133"/>
      <c r="D86" s="133"/>
      <c r="E86" s="133"/>
      <c r="F86" s="133"/>
      <c r="G86" s="133"/>
      <c r="H86" s="134"/>
      <c r="I86" s="68"/>
      <c r="J86" s="68"/>
      <c r="K86" s="132" t="s">
        <v>28</v>
      </c>
      <c r="L86" s="133"/>
      <c r="M86" s="133"/>
      <c r="N86" s="133"/>
      <c r="O86" s="133"/>
      <c r="P86" s="133"/>
      <c r="Q86" s="134"/>
      <c r="R86" s="68"/>
      <c r="S86" s="68"/>
      <c r="T86" s="68"/>
      <c r="U86" s="68"/>
      <c r="V86" s="68"/>
      <c r="W86" s="68"/>
      <c r="X86" s="69"/>
    </row>
    <row r="87" spans="1:24" x14ac:dyDescent="0.25">
      <c r="A87" s="67"/>
      <c r="B87" s="138" t="s">
        <v>29</v>
      </c>
      <c r="C87" s="139"/>
      <c r="D87" s="139"/>
      <c r="E87" s="139"/>
      <c r="F87" s="139"/>
      <c r="G87" s="139"/>
      <c r="H87" s="140"/>
      <c r="I87" s="68"/>
      <c r="J87" s="68"/>
      <c r="K87" s="138" t="s">
        <v>29</v>
      </c>
      <c r="L87" s="133"/>
      <c r="M87" s="133"/>
      <c r="N87" s="133"/>
      <c r="O87" s="133"/>
      <c r="P87" s="133"/>
      <c r="Q87" s="134"/>
      <c r="R87" s="68"/>
      <c r="S87" s="68"/>
      <c r="T87" s="68"/>
      <c r="U87" s="68"/>
      <c r="V87" s="68"/>
      <c r="W87" s="68"/>
      <c r="X87" s="69"/>
    </row>
    <row r="88" spans="1:24" x14ac:dyDescent="0.25">
      <c r="A88" s="67"/>
      <c r="B88" s="141" t="s">
        <v>30</v>
      </c>
      <c r="C88" s="142"/>
      <c r="D88" s="142"/>
      <c r="E88" s="142"/>
      <c r="F88" s="142"/>
      <c r="G88" s="142"/>
      <c r="H88" s="143"/>
      <c r="I88" s="68"/>
      <c r="J88" s="68"/>
      <c r="K88" s="141" t="s">
        <v>30</v>
      </c>
      <c r="L88" s="142"/>
      <c r="M88" s="142"/>
      <c r="N88" s="142"/>
      <c r="O88" s="142"/>
      <c r="P88" s="142"/>
      <c r="Q88" s="143"/>
      <c r="R88" s="68"/>
      <c r="S88" s="68"/>
      <c r="T88" s="68"/>
      <c r="U88" s="68"/>
      <c r="V88" s="68"/>
      <c r="W88" s="68"/>
      <c r="X88" s="69"/>
    </row>
    <row r="89" spans="1:24" x14ac:dyDescent="0.25">
      <c r="A89" s="67"/>
      <c r="B89" s="132" t="s">
        <v>9</v>
      </c>
      <c r="C89" s="133"/>
      <c r="D89" s="133"/>
      <c r="E89" s="134"/>
      <c r="F89" s="135">
        <f>C80+F80</f>
        <v>36.385000000000005</v>
      </c>
      <c r="G89" s="137"/>
      <c r="H89" s="136"/>
      <c r="I89" s="68"/>
      <c r="J89" s="68"/>
      <c r="K89" s="112" t="s">
        <v>9</v>
      </c>
      <c r="L89" s="112"/>
      <c r="M89" s="112"/>
      <c r="N89" s="112"/>
      <c r="O89" s="135">
        <f>L80+O80</f>
        <v>36.405000000000001</v>
      </c>
      <c r="P89" s="137"/>
      <c r="Q89" s="136"/>
      <c r="R89" s="68"/>
      <c r="S89" s="68"/>
      <c r="T89" s="68"/>
      <c r="U89" s="68"/>
      <c r="V89" s="68"/>
      <c r="W89" s="68"/>
      <c r="X89" s="69"/>
    </row>
    <row r="90" spans="1:24" x14ac:dyDescent="0.25">
      <c r="A90" s="67"/>
      <c r="B90" s="132" t="s">
        <v>10</v>
      </c>
      <c r="C90" s="133"/>
      <c r="D90" s="133"/>
      <c r="E90" s="134"/>
      <c r="F90" s="135">
        <f>E80+H80</f>
        <v>25.046666666666667</v>
      </c>
      <c r="G90" s="137"/>
      <c r="H90" s="136"/>
      <c r="I90" s="68"/>
      <c r="J90" s="68"/>
      <c r="K90" s="112" t="s">
        <v>10</v>
      </c>
      <c r="L90" s="112"/>
      <c r="M90" s="112"/>
      <c r="N90" s="112"/>
      <c r="O90" s="135">
        <f>N80+Q80</f>
        <v>24.984999999999999</v>
      </c>
      <c r="P90" s="133"/>
      <c r="Q90" s="134"/>
      <c r="R90" s="68"/>
      <c r="S90" s="68"/>
      <c r="T90" s="68"/>
      <c r="U90" s="68"/>
      <c r="V90" s="68"/>
      <c r="W90" s="68"/>
      <c r="X90" s="69"/>
    </row>
    <row r="91" spans="1:24" x14ac:dyDescent="0.25">
      <c r="A91" s="67"/>
      <c r="B91" s="132" t="s">
        <v>11</v>
      </c>
      <c r="C91" s="133"/>
      <c r="D91" s="133"/>
      <c r="E91" s="134"/>
      <c r="F91" s="135">
        <f>F80+G80+H80</f>
        <v>46.885000000000005</v>
      </c>
      <c r="G91" s="137"/>
      <c r="H91" s="136"/>
      <c r="I91" s="68"/>
      <c r="J91" s="68"/>
      <c r="K91" s="112" t="s">
        <v>11</v>
      </c>
      <c r="L91" s="112"/>
      <c r="M91" s="112"/>
      <c r="N91" s="112"/>
      <c r="O91" s="135">
        <f>O80+P80+Q80</f>
        <v>47.056666666666665</v>
      </c>
      <c r="P91" s="137"/>
      <c r="Q91" s="136"/>
      <c r="R91" s="68"/>
      <c r="S91" s="68"/>
      <c r="T91" s="68"/>
      <c r="U91" s="68"/>
      <c r="V91" s="68"/>
      <c r="W91" s="68"/>
      <c r="X91" s="69"/>
    </row>
    <row r="92" spans="1:24" x14ac:dyDescent="0.25">
      <c r="A92" s="67"/>
      <c r="B92" s="132" t="s">
        <v>12</v>
      </c>
      <c r="C92" s="133"/>
      <c r="D92" s="133"/>
      <c r="E92" s="134"/>
      <c r="F92" s="135">
        <f>C80+D80+E80</f>
        <v>47.13666666666667</v>
      </c>
      <c r="G92" s="137"/>
      <c r="H92" s="136"/>
      <c r="I92" s="68"/>
      <c r="J92" s="68"/>
      <c r="K92" s="112" t="s">
        <v>12</v>
      </c>
      <c r="L92" s="112"/>
      <c r="M92" s="112"/>
      <c r="N92" s="112"/>
      <c r="O92" s="132">
        <f>L80+M80+N80</f>
        <v>47</v>
      </c>
      <c r="P92" s="133"/>
      <c r="Q92" s="134"/>
      <c r="R92" s="68"/>
      <c r="S92" s="68"/>
      <c r="T92" s="68"/>
      <c r="U92" s="68"/>
      <c r="V92" s="68"/>
      <c r="W92" s="68"/>
      <c r="X92" s="69"/>
    </row>
    <row r="93" spans="1:24" x14ac:dyDescent="0.25">
      <c r="A93" s="67"/>
      <c r="B93" s="132" t="s">
        <v>8</v>
      </c>
      <c r="C93" s="133"/>
      <c r="D93" s="133"/>
      <c r="E93" s="134"/>
      <c r="F93" s="5">
        <f>F89-F90</f>
        <v>11.338333333333338</v>
      </c>
      <c r="G93" s="135">
        <f>F93/4</f>
        <v>2.8345833333333346</v>
      </c>
      <c r="H93" s="136"/>
      <c r="I93" s="68"/>
      <c r="J93" s="68"/>
      <c r="K93" s="112" t="s">
        <v>8</v>
      </c>
      <c r="L93" s="112"/>
      <c r="M93" s="112"/>
      <c r="N93" s="112"/>
      <c r="O93" s="2">
        <f>O89-O90</f>
        <v>11.420000000000002</v>
      </c>
      <c r="P93" s="135">
        <f>O93/4</f>
        <v>2.8550000000000004</v>
      </c>
      <c r="Q93" s="136"/>
      <c r="R93" s="68"/>
      <c r="S93" s="68"/>
      <c r="T93" s="68"/>
      <c r="U93" s="68"/>
      <c r="V93" s="68"/>
      <c r="W93" s="68"/>
      <c r="X93" s="69"/>
    </row>
    <row r="94" spans="1:24" x14ac:dyDescent="0.25">
      <c r="A94" s="67"/>
      <c r="B94" s="132" t="s">
        <v>13</v>
      </c>
      <c r="C94" s="133"/>
      <c r="D94" s="133"/>
      <c r="E94" s="134"/>
      <c r="F94" s="58">
        <f>F91-F92</f>
        <v>-0.25166666666666515</v>
      </c>
      <c r="G94" s="135">
        <f>F94/3</f>
        <v>-8.3888888888888388E-2</v>
      </c>
      <c r="H94" s="136"/>
      <c r="I94" s="68"/>
      <c r="J94" s="68"/>
      <c r="K94" s="112" t="s">
        <v>13</v>
      </c>
      <c r="L94" s="112"/>
      <c r="M94" s="112"/>
      <c r="N94" s="112"/>
      <c r="O94" s="2">
        <f>O91-O92</f>
        <v>5.6666666666664867E-2</v>
      </c>
      <c r="P94" s="135">
        <f>O94/3</f>
        <v>1.8888888888888289E-2</v>
      </c>
      <c r="Q94" s="136"/>
      <c r="R94" s="68"/>
      <c r="S94" s="68"/>
      <c r="T94" s="68"/>
      <c r="U94" s="68"/>
      <c r="V94" s="68"/>
      <c r="W94" s="68"/>
      <c r="X94" s="69"/>
    </row>
    <row r="95" spans="1:24" x14ac:dyDescent="0.25">
      <c r="A95" s="67"/>
      <c r="B95" s="132" t="s">
        <v>23</v>
      </c>
      <c r="C95" s="133"/>
      <c r="D95" s="133"/>
      <c r="E95" s="134"/>
      <c r="F95" s="132">
        <v>0.30099999999999999</v>
      </c>
      <c r="G95" s="133"/>
      <c r="H95" s="134"/>
      <c r="I95" s="68"/>
      <c r="J95" s="68"/>
      <c r="K95" s="112" t="s">
        <v>23</v>
      </c>
      <c r="L95" s="112"/>
      <c r="M95" s="112"/>
      <c r="N95" s="112"/>
      <c r="O95" s="132">
        <v>0.30099999999999999</v>
      </c>
      <c r="P95" s="133"/>
      <c r="Q95" s="134"/>
      <c r="R95" s="68"/>
      <c r="S95" s="68"/>
      <c r="T95" s="68"/>
      <c r="U95" s="68"/>
      <c r="V95" s="68"/>
      <c r="W95" s="68"/>
      <c r="X95" s="69"/>
    </row>
    <row r="96" spans="1:24" x14ac:dyDescent="0.25">
      <c r="A96" s="67"/>
      <c r="B96" s="120" t="s">
        <v>25</v>
      </c>
      <c r="C96" s="121"/>
      <c r="D96" s="121"/>
      <c r="E96" s="122"/>
      <c r="F96" s="129">
        <f>G94/G93</f>
        <v>-2.9594786613748647E-2</v>
      </c>
      <c r="G96" s="130"/>
      <c r="H96" s="131"/>
      <c r="I96" s="68"/>
      <c r="J96" s="68"/>
      <c r="K96" s="108" t="s">
        <v>25</v>
      </c>
      <c r="L96" s="108"/>
      <c r="M96" s="108"/>
      <c r="N96" s="108"/>
      <c r="O96" s="129">
        <f>P94/P93</f>
        <v>6.6160731659853896E-3</v>
      </c>
      <c r="P96" s="130"/>
      <c r="Q96" s="131"/>
      <c r="R96" s="68"/>
      <c r="S96" s="68"/>
      <c r="T96" s="68"/>
      <c r="U96" s="68"/>
      <c r="V96" s="68"/>
      <c r="W96" s="68"/>
      <c r="X96" s="69"/>
    </row>
    <row r="97" spans="1:24" x14ac:dyDescent="0.25">
      <c r="A97" s="67"/>
      <c r="B97" s="120" t="s">
        <v>24</v>
      </c>
      <c r="C97" s="121"/>
      <c r="D97" s="121"/>
      <c r="E97" s="122"/>
      <c r="F97" s="129">
        <f>F96*F95</f>
        <v>-8.908030770738342E-3</v>
      </c>
      <c r="G97" s="130"/>
      <c r="H97" s="131"/>
      <c r="I97" s="68"/>
      <c r="J97" s="68"/>
      <c r="K97" s="108" t="s">
        <v>24</v>
      </c>
      <c r="L97" s="108"/>
      <c r="M97" s="108"/>
      <c r="N97" s="108"/>
      <c r="O97" s="129">
        <f>O96*O95</f>
        <v>1.9914380229616021E-3</v>
      </c>
      <c r="P97" s="130"/>
      <c r="Q97" s="131"/>
      <c r="R97" s="68"/>
      <c r="S97" s="68"/>
      <c r="T97" s="68"/>
      <c r="U97" s="68"/>
      <c r="V97" s="68"/>
      <c r="W97" s="68"/>
      <c r="X97" s="69"/>
    </row>
    <row r="98" spans="1:24" x14ac:dyDescent="0.25">
      <c r="A98" s="67"/>
      <c r="B98" s="120" t="s">
        <v>26</v>
      </c>
      <c r="C98" s="121"/>
      <c r="D98" s="121"/>
      <c r="E98" s="122"/>
      <c r="F98" s="129">
        <f>2+F97</f>
        <v>1.9910919692292617</v>
      </c>
      <c r="G98" s="130"/>
      <c r="H98" s="131"/>
      <c r="I98" s="68"/>
      <c r="J98" s="68"/>
      <c r="K98" s="108" t="s">
        <v>26</v>
      </c>
      <c r="L98" s="108"/>
      <c r="M98" s="108"/>
      <c r="N98" s="108"/>
      <c r="O98" s="129">
        <f>2+O97</f>
        <v>2.0019914380229618</v>
      </c>
      <c r="P98" s="130"/>
      <c r="Q98" s="131"/>
      <c r="R98" s="68"/>
      <c r="S98" s="68"/>
      <c r="T98" s="68"/>
      <c r="U98" s="68"/>
      <c r="V98" s="68"/>
      <c r="W98" s="68"/>
      <c r="X98" s="69"/>
    </row>
    <row r="99" spans="1:24" x14ac:dyDescent="0.25">
      <c r="A99" s="67"/>
      <c r="B99" s="120" t="s">
        <v>32</v>
      </c>
      <c r="C99" s="121"/>
      <c r="D99" s="121"/>
      <c r="E99" s="122"/>
      <c r="F99" s="123">
        <f>POWER(10,F98)</f>
        <v>97.96974310055252</v>
      </c>
      <c r="G99" s="124"/>
      <c r="H99" s="125"/>
      <c r="I99" s="68"/>
      <c r="J99" s="68"/>
      <c r="K99" s="108" t="s">
        <v>32</v>
      </c>
      <c r="L99" s="108"/>
      <c r="M99" s="108"/>
      <c r="N99" s="108"/>
      <c r="O99" s="123">
        <f>POWER(10,O98)</f>
        <v>100.45959847940996</v>
      </c>
      <c r="P99" s="124"/>
      <c r="Q99" s="125"/>
      <c r="R99" s="68"/>
      <c r="S99" s="68"/>
      <c r="T99" s="68"/>
      <c r="U99" s="68"/>
      <c r="V99" s="68"/>
      <c r="W99" s="68"/>
      <c r="X99" s="69"/>
    </row>
    <row r="100" spans="1:24" x14ac:dyDescent="0.25">
      <c r="A100" s="67"/>
      <c r="B100" s="108" t="s">
        <v>49</v>
      </c>
      <c r="C100" s="108"/>
      <c r="D100" s="108"/>
      <c r="E100" s="108"/>
      <c r="F100" s="126">
        <f>F99/100*1000000</f>
        <v>979697.43100552517</v>
      </c>
      <c r="G100" s="127"/>
      <c r="H100" s="128"/>
      <c r="I100" s="68"/>
      <c r="J100" s="23"/>
      <c r="K100" s="108" t="s">
        <v>49</v>
      </c>
      <c r="L100" s="108"/>
      <c r="M100" s="108"/>
      <c r="N100" s="108"/>
      <c r="O100" s="126">
        <f>O99/100*1000000</f>
        <v>1004595.9847940997</v>
      </c>
      <c r="P100" s="127"/>
      <c r="Q100" s="128"/>
      <c r="R100" s="68"/>
      <c r="S100" s="68"/>
      <c r="T100" s="68"/>
      <c r="U100" s="68"/>
      <c r="V100" s="68"/>
      <c r="W100" s="68"/>
      <c r="X100" s="69"/>
    </row>
    <row r="101" spans="1:24" x14ac:dyDescent="0.25">
      <c r="A101" s="67"/>
      <c r="B101" s="21"/>
      <c r="C101" s="21"/>
      <c r="D101" s="21"/>
      <c r="E101" s="21"/>
      <c r="F101" s="24"/>
      <c r="G101" s="24"/>
      <c r="H101" s="24"/>
      <c r="I101" s="68"/>
      <c r="J101" s="23"/>
      <c r="K101" s="21"/>
      <c r="L101" s="21"/>
      <c r="M101" s="21"/>
      <c r="N101" s="21"/>
      <c r="O101" s="24"/>
      <c r="P101" s="24"/>
      <c r="Q101" s="24"/>
      <c r="R101" s="68"/>
      <c r="S101" s="68"/>
      <c r="T101" s="68"/>
      <c r="U101" s="68"/>
      <c r="V101" s="68"/>
      <c r="W101" s="68"/>
      <c r="X101" s="69"/>
    </row>
    <row r="102" spans="1:24" x14ac:dyDescent="0.25">
      <c r="A102" s="67"/>
      <c r="B102" s="119" t="s">
        <v>46</v>
      </c>
      <c r="C102" s="119"/>
      <c r="D102" s="21"/>
      <c r="E102" s="21"/>
      <c r="F102" s="24"/>
      <c r="G102" s="24"/>
      <c r="H102" s="24"/>
      <c r="I102" s="68"/>
      <c r="J102" s="68"/>
      <c r="K102" s="21"/>
      <c r="L102" s="119" t="s">
        <v>48</v>
      </c>
      <c r="M102" s="119"/>
      <c r="N102" s="21"/>
      <c r="O102" s="24"/>
      <c r="P102" s="24"/>
      <c r="Q102" s="24"/>
      <c r="R102" s="68"/>
      <c r="S102" s="68"/>
      <c r="T102" s="68"/>
      <c r="U102" s="68"/>
      <c r="V102" s="68"/>
      <c r="W102" s="68"/>
      <c r="X102" s="69"/>
    </row>
    <row r="103" spans="1:24" x14ac:dyDescent="0.25">
      <c r="A103" s="67"/>
      <c r="B103" s="119" t="s">
        <v>47</v>
      </c>
      <c r="C103" s="119"/>
      <c r="D103" s="21"/>
      <c r="E103" s="21"/>
      <c r="F103" s="22"/>
      <c r="G103" s="22"/>
      <c r="H103" s="22"/>
      <c r="I103" s="68"/>
      <c r="J103" s="68"/>
      <c r="K103" s="21"/>
      <c r="L103" s="119" t="s">
        <v>47</v>
      </c>
      <c r="M103" s="119"/>
      <c r="N103" s="21"/>
      <c r="O103" s="24"/>
      <c r="P103" s="24"/>
      <c r="Q103" s="24"/>
      <c r="R103" s="68"/>
      <c r="S103" s="68"/>
      <c r="T103" s="68"/>
      <c r="U103" s="68"/>
      <c r="V103" s="68"/>
      <c r="W103" s="68"/>
      <c r="X103" s="69"/>
    </row>
    <row r="104" spans="1:24" x14ac:dyDescent="0.25">
      <c r="A104" s="67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9"/>
    </row>
    <row r="105" spans="1:24" s="84" customFormat="1" x14ac:dyDescent="0.25">
      <c r="B105" s="114" t="s">
        <v>43</v>
      </c>
      <c r="C105" s="114"/>
      <c r="D105" s="114"/>
      <c r="E105" s="114"/>
      <c r="F105" s="114"/>
      <c r="G105" s="114"/>
      <c r="H105" s="114"/>
      <c r="K105" s="114" t="s">
        <v>44</v>
      </c>
      <c r="L105" s="114"/>
      <c r="M105" s="114"/>
      <c r="N105" s="114"/>
      <c r="O105" s="114"/>
      <c r="P105" s="114"/>
      <c r="Q105" s="114"/>
      <c r="T105" s="68"/>
      <c r="U105" s="68"/>
      <c r="V105" s="68"/>
    </row>
    <row r="106" spans="1:24" s="84" customFormat="1" x14ac:dyDescent="0.25">
      <c r="B106" s="114" t="s">
        <v>99</v>
      </c>
      <c r="C106" s="114"/>
      <c r="D106" s="114"/>
      <c r="E106" s="114"/>
      <c r="F106" s="114"/>
      <c r="G106" s="114"/>
      <c r="H106" s="114"/>
      <c r="K106" s="114" t="s">
        <v>99</v>
      </c>
      <c r="L106" s="114"/>
      <c r="M106" s="114"/>
      <c r="N106" s="114"/>
      <c r="O106" s="114"/>
      <c r="P106" s="114"/>
      <c r="Q106" s="114"/>
      <c r="T106" s="68"/>
      <c r="U106" s="68"/>
      <c r="V106" s="68"/>
    </row>
    <row r="107" spans="1:24" s="84" customFormat="1" x14ac:dyDescent="0.25">
      <c r="B107" s="2" t="s">
        <v>21</v>
      </c>
      <c r="C107" s="13" t="s">
        <v>0</v>
      </c>
      <c r="D107" s="13" t="s">
        <v>1</v>
      </c>
      <c r="E107" s="13" t="s">
        <v>2</v>
      </c>
      <c r="F107" s="13" t="s">
        <v>4</v>
      </c>
      <c r="G107" s="13" t="s">
        <v>3</v>
      </c>
      <c r="H107" s="13" t="s">
        <v>5</v>
      </c>
      <c r="K107" s="2" t="s">
        <v>21</v>
      </c>
      <c r="L107" s="13" t="s">
        <v>0</v>
      </c>
      <c r="M107" s="13" t="s">
        <v>1</v>
      </c>
      <c r="N107" s="13" t="s">
        <v>2</v>
      </c>
      <c r="O107" s="13" t="s">
        <v>4</v>
      </c>
      <c r="P107" s="13" t="s">
        <v>3</v>
      </c>
      <c r="Q107" s="13" t="s">
        <v>5</v>
      </c>
      <c r="T107" s="68"/>
      <c r="U107" s="68"/>
      <c r="V107" s="68"/>
    </row>
    <row r="108" spans="1:24" s="84" customFormat="1" x14ac:dyDescent="0.25">
      <c r="B108" s="2" t="s">
        <v>14</v>
      </c>
      <c r="C108" s="35">
        <v>18.27</v>
      </c>
      <c r="D108" s="36">
        <v>16.38</v>
      </c>
      <c r="E108" s="36">
        <v>12.45</v>
      </c>
      <c r="F108" s="35">
        <v>18.309999999999999</v>
      </c>
      <c r="G108" s="36">
        <v>15.95</v>
      </c>
      <c r="H108" s="36">
        <v>12.51</v>
      </c>
      <c r="K108" s="2" t="s">
        <v>14</v>
      </c>
      <c r="L108" s="35">
        <v>18.28</v>
      </c>
      <c r="M108" s="36">
        <v>16.38</v>
      </c>
      <c r="N108" s="36">
        <v>12.51</v>
      </c>
      <c r="O108" s="35">
        <v>18.32</v>
      </c>
      <c r="P108" s="36">
        <v>15.94</v>
      </c>
      <c r="Q108" s="36">
        <v>12.41</v>
      </c>
      <c r="T108" s="68"/>
      <c r="U108" s="68"/>
      <c r="V108" s="68"/>
    </row>
    <row r="109" spans="1:24" s="84" customFormat="1" x14ac:dyDescent="0.25">
      <c r="B109" s="2" t="s">
        <v>15</v>
      </c>
      <c r="C109" s="36">
        <v>18.41</v>
      </c>
      <c r="D109" s="36">
        <v>16.350000000000001</v>
      </c>
      <c r="E109" s="36">
        <v>12.59</v>
      </c>
      <c r="F109" s="35">
        <v>18.39</v>
      </c>
      <c r="G109" s="36">
        <v>15.92</v>
      </c>
      <c r="H109" s="36">
        <v>11.95</v>
      </c>
      <c r="K109" s="2" t="s">
        <v>15</v>
      </c>
      <c r="L109" s="36">
        <v>18.53</v>
      </c>
      <c r="M109" s="36">
        <v>16.48</v>
      </c>
      <c r="N109" s="36">
        <v>12.53</v>
      </c>
      <c r="O109" s="35">
        <v>18.41</v>
      </c>
      <c r="P109" s="36">
        <v>15.81</v>
      </c>
      <c r="Q109" s="36">
        <v>12.46</v>
      </c>
    </row>
    <row r="110" spans="1:24" s="84" customFormat="1" x14ac:dyDescent="0.25">
      <c r="B110" s="2" t="s">
        <v>16</v>
      </c>
      <c r="C110" s="35">
        <v>18.170000000000002</v>
      </c>
      <c r="D110" s="36">
        <v>16.21</v>
      </c>
      <c r="E110" s="36">
        <v>12.61</v>
      </c>
      <c r="F110" s="36">
        <v>17.97</v>
      </c>
      <c r="G110" s="36">
        <v>16.36</v>
      </c>
      <c r="H110" s="35">
        <v>12.38</v>
      </c>
      <c r="K110" s="2" t="s">
        <v>16</v>
      </c>
      <c r="L110" s="35">
        <v>18.739999999999998</v>
      </c>
      <c r="M110" s="36">
        <v>15.78</v>
      </c>
      <c r="N110" s="36">
        <v>12.69</v>
      </c>
      <c r="O110" s="36">
        <v>17.89</v>
      </c>
      <c r="P110" s="36">
        <v>16.739999999999998</v>
      </c>
      <c r="Q110" s="35">
        <v>12.42</v>
      </c>
    </row>
    <row r="111" spans="1:24" s="84" customFormat="1" x14ac:dyDescent="0.25">
      <c r="B111" s="2" t="s">
        <v>17</v>
      </c>
      <c r="C111" s="35">
        <v>18.05</v>
      </c>
      <c r="D111" s="36">
        <v>15.68</v>
      </c>
      <c r="E111" s="36">
        <v>12.47</v>
      </c>
      <c r="F111" s="36">
        <v>17.93</v>
      </c>
      <c r="G111" s="35">
        <v>16.36</v>
      </c>
      <c r="H111" s="35">
        <v>12.53</v>
      </c>
      <c r="K111" s="2" t="s">
        <v>17</v>
      </c>
      <c r="L111" s="35">
        <v>17.96</v>
      </c>
      <c r="M111" s="36">
        <v>16.32</v>
      </c>
      <c r="N111" s="36">
        <v>12.38</v>
      </c>
      <c r="O111" s="36">
        <v>17.98</v>
      </c>
      <c r="P111" s="35">
        <v>16.920000000000002</v>
      </c>
      <c r="Q111" s="35">
        <v>12.46</v>
      </c>
    </row>
    <row r="112" spans="1:24" s="84" customFormat="1" x14ac:dyDescent="0.25">
      <c r="B112" s="2" t="s">
        <v>18</v>
      </c>
      <c r="C112" s="35">
        <v>18.239999999999998</v>
      </c>
      <c r="D112" s="36">
        <v>16.41</v>
      </c>
      <c r="E112" s="36">
        <v>12.41</v>
      </c>
      <c r="F112" s="36">
        <v>18.11</v>
      </c>
      <c r="G112" s="36">
        <v>16.670000000000002</v>
      </c>
      <c r="H112" s="35">
        <v>12.51</v>
      </c>
      <c r="K112" s="2" t="s">
        <v>18</v>
      </c>
      <c r="L112" s="35">
        <v>18.2</v>
      </c>
      <c r="M112" s="36">
        <v>16.64</v>
      </c>
      <c r="N112" s="36">
        <v>12.64</v>
      </c>
      <c r="O112" s="36">
        <v>17.989999999999998</v>
      </c>
      <c r="P112" s="36">
        <v>16.43</v>
      </c>
      <c r="Q112" s="35">
        <v>12.71</v>
      </c>
    </row>
    <row r="113" spans="2:17" s="84" customFormat="1" x14ac:dyDescent="0.25">
      <c r="B113" s="2" t="s">
        <v>19</v>
      </c>
      <c r="C113" s="35">
        <v>17.95</v>
      </c>
      <c r="D113" s="36">
        <v>16.28</v>
      </c>
      <c r="E113" s="36">
        <v>12.26</v>
      </c>
      <c r="F113" s="36">
        <v>18.149999999999999</v>
      </c>
      <c r="G113" s="36">
        <v>16.54</v>
      </c>
      <c r="H113" s="35">
        <v>12.84</v>
      </c>
      <c r="K113" s="2" t="s">
        <v>19</v>
      </c>
      <c r="L113" s="35">
        <v>18.29</v>
      </c>
      <c r="M113" s="36">
        <v>16.32</v>
      </c>
      <c r="N113" s="36">
        <v>12.45</v>
      </c>
      <c r="O113" s="36">
        <v>18.309999999999999</v>
      </c>
      <c r="P113" s="36">
        <v>16.920000000000002</v>
      </c>
      <c r="Q113" s="35">
        <v>12.84</v>
      </c>
    </row>
    <row r="114" spans="2:17" s="84" customFormat="1" x14ac:dyDescent="0.25">
      <c r="B114" s="1" t="s">
        <v>20</v>
      </c>
      <c r="C114" s="3">
        <f t="shared" ref="C114:H114" si="18">AVERAGE(C108:C113)</f>
        <v>18.181666666666668</v>
      </c>
      <c r="D114" s="3">
        <f t="shared" si="18"/>
        <v>16.218333333333334</v>
      </c>
      <c r="E114" s="3">
        <f t="shared" si="18"/>
        <v>12.465000000000002</v>
      </c>
      <c r="F114" s="3">
        <f t="shared" si="18"/>
        <v>18.143333333333331</v>
      </c>
      <c r="G114" s="3">
        <f t="shared" si="18"/>
        <v>16.3</v>
      </c>
      <c r="H114" s="3">
        <f t="shared" si="18"/>
        <v>12.453333333333333</v>
      </c>
      <c r="K114" s="1" t="s">
        <v>20</v>
      </c>
      <c r="L114" s="3">
        <f t="shared" ref="L114:Q114" si="19">AVERAGE(L108:L113)</f>
        <v>18.333333333333332</v>
      </c>
      <c r="M114" s="3">
        <f t="shared" si="19"/>
        <v>16.320000000000004</v>
      </c>
      <c r="N114" s="3">
        <f t="shared" si="19"/>
        <v>12.533333333333333</v>
      </c>
      <c r="O114" s="3">
        <f t="shared" si="19"/>
        <v>18.150000000000002</v>
      </c>
      <c r="P114" s="3">
        <f t="shared" si="19"/>
        <v>16.46</v>
      </c>
      <c r="Q114" s="3">
        <f t="shared" si="19"/>
        <v>12.549999999999999</v>
      </c>
    </row>
    <row r="115" spans="2:17" s="84" customFormat="1" x14ac:dyDescent="0.25">
      <c r="B115" s="7" t="s">
        <v>6</v>
      </c>
      <c r="C115" s="8">
        <f t="shared" ref="C115:H115" si="20">STDEV(C108:C113)</f>
        <v>0.16400203250773035</v>
      </c>
      <c r="D115" s="8">
        <f t="shared" si="20"/>
        <v>0.2734532257382728</v>
      </c>
      <c r="E115" s="8">
        <f t="shared" si="20"/>
        <v>0.12802343535462551</v>
      </c>
      <c r="F115" s="8">
        <f t="shared" si="20"/>
        <v>0.18184242262647829</v>
      </c>
      <c r="G115" s="8">
        <f t="shared" si="20"/>
        <v>0.30613722413323124</v>
      </c>
      <c r="H115" s="8">
        <f t="shared" si="20"/>
        <v>0.29001149402509335</v>
      </c>
      <c r="K115" s="7" t="s">
        <v>6</v>
      </c>
      <c r="L115" s="8">
        <f t="shared" ref="L115:Q115" si="21">STDEV(L108:L113)</f>
        <v>0.27053034333816683</v>
      </c>
      <c r="M115" s="8">
        <f t="shared" si="21"/>
        <v>0.29092954473549132</v>
      </c>
      <c r="N115" s="8">
        <f t="shared" si="21"/>
        <v>0.11570076346622195</v>
      </c>
      <c r="O115" s="8">
        <f t="shared" si="21"/>
        <v>0.22099773754498023</v>
      </c>
      <c r="P115" s="8">
        <f t="shared" si="21"/>
        <v>0.48895807591244511</v>
      </c>
      <c r="Q115" s="8">
        <f t="shared" si="21"/>
        <v>0.1802220852171009</v>
      </c>
    </row>
    <row r="116" spans="2:17" s="84" customFormat="1" x14ac:dyDescent="0.25">
      <c r="B116" s="7" t="s">
        <v>7</v>
      </c>
      <c r="C116" s="8">
        <f>C115*100/C114</f>
        <v>0.90201869561498027</v>
      </c>
      <c r="D116" s="8">
        <f t="shared" ref="D116:F116" si="22">D115*100/D114</f>
        <v>1.6860747656249477</v>
      </c>
      <c r="E116" s="8">
        <f t="shared" si="22"/>
        <v>1.0270632599649057</v>
      </c>
      <c r="F116" s="8">
        <f t="shared" si="22"/>
        <v>1.0022547636954526</v>
      </c>
      <c r="G116" s="8">
        <f>G115*100/G114</f>
        <v>1.8781424793449768</v>
      </c>
      <c r="H116" s="8">
        <f t="shared" ref="H116" si="23">H115*100/H114</f>
        <v>2.3287860869252679</v>
      </c>
      <c r="K116" s="7" t="s">
        <v>7</v>
      </c>
      <c r="L116" s="8">
        <f>L115*100/L114</f>
        <v>1.4756200545718192</v>
      </c>
      <c r="M116" s="8">
        <f t="shared" ref="M116:O116" si="24">M115*100/M114</f>
        <v>1.7826565241145296</v>
      </c>
      <c r="N116" s="8">
        <f t="shared" si="24"/>
        <v>0.92314438935815379</v>
      </c>
      <c r="O116" s="8">
        <f t="shared" si="24"/>
        <v>1.2176183886775769</v>
      </c>
      <c r="P116" s="8">
        <f>P115*100/P114</f>
        <v>2.9705836932712337</v>
      </c>
      <c r="Q116" s="8">
        <f t="shared" ref="Q116" si="25">Q115*100/Q114</f>
        <v>1.4360325515306847</v>
      </c>
    </row>
    <row r="117" spans="2:17" s="84" customFormat="1" x14ac:dyDescent="0.25">
      <c r="B117" s="116" t="s">
        <v>31</v>
      </c>
      <c r="C117" s="116"/>
      <c r="D117" s="116"/>
      <c r="E117" s="116"/>
      <c r="F117" s="116"/>
      <c r="G117" s="116"/>
      <c r="H117" s="116"/>
      <c r="K117" s="116" t="s">
        <v>31</v>
      </c>
      <c r="L117" s="116"/>
      <c r="M117" s="116"/>
      <c r="N117" s="116"/>
      <c r="O117" s="116"/>
      <c r="P117" s="116"/>
      <c r="Q117" s="116"/>
    </row>
    <row r="118" spans="2:17" s="84" customFormat="1" x14ac:dyDescent="0.25">
      <c r="B118" s="117" t="s">
        <v>22</v>
      </c>
      <c r="C118" s="117"/>
      <c r="D118" s="117"/>
      <c r="E118" s="117"/>
      <c r="F118" s="117"/>
      <c r="G118" s="117"/>
      <c r="H118" s="117"/>
      <c r="K118" s="117" t="s">
        <v>22</v>
      </c>
      <c r="L118" s="117"/>
      <c r="M118" s="117"/>
      <c r="N118" s="117"/>
      <c r="O118" s="117"/>
      <c r="P118" s="117"/>
      <c r="Q118" s="117"/>
    </row>
    <row r="119" spans="2:17" s="84" customFormat="1" x14ac:dyDescent="0.25">
      <c r="B119" s="112" t="s">
        <v>27</v>
      </c>
      <c r="C119" s="112"/>
      <c r="D119" s="112"/>
      <c r="E119" s="112"/>
      <c r="F119" s="112"/>
      <c r="G119" s="112"/>
      <c r="H119" s="112"/>
      <c r="K119" s="112" t="s">
        <v>27</v>
      </c>
      <c r="L119" s="112"/>
      <c r="M119" s="112"/>
      <c r="N119" s="112"/>
      <c r="O119" s="112"/>
      <c r="P119" s="112"/>
      <c r="Q119" s="112"/>
    </row>
    <row r="120" spans="2:17" s="84" customFormat="1" x14ac:dyDescent="0.25">
      <c r="B120" s="112" t="s">
        <v>28</v>
      </c>
      <c r="C120" s="112"/>
      <c r="D120" s="112"/>
      <c r="E120" s="112"/>
      <c r="F120" s="112"/>
      <c r="G120" s="112"/>
      <c r="H120" s="112"/>
      <c r="K120" s="112" t="s">
        <v>28</v>
      </c>
      <c r="L120" s="112"/>
      <c r="M120" s="112"/>
      <c r="N120" s="112"/>
      <c r="O120" s="112"/>
      <c r="P120" s="112"/>
      <c r="Q120" s="112"/>
    </row>
    <row r="121" spans="2:17" s="84" customFormat="1" x14ac:dyDescent="0.25">
      <c r="B121" s="115" t="s">
        <v>29</v>
      </c>
      <c r="C121" s="112"/>
      <c r="D121" s="112"/>
      <c r="E121" s="112"/>
      <c r="F121" s="112"/>
      <c r="G121" s="112"/>
      <c r="H121" s="112"/>
      <c r="K121" s="115" t="s">
        <v>29</v>
      </c>
      <c r="L121" s="112"/>
      <c r="M121" s="112"/>
      <c r="N121" s="112"/>
      <c r="O121" s="112"/>
      <c r="P121" s="112"/>
      <c r="Q121" s="112"/>
    </row>
    <row r="122" spans="2:17" s="84" customFormat="1" x14ac:dyDescent="0.25">
      <c r="B122" s="114" t="s">
        <v>30</v>
      </c>
      <c r="C122" s="114"/>
      <c r="D122" s="114"/>
      <c r="E122" s="114"/>
      <c r="F122" s="114"/>
      <c r="G122" s="114"/>
      <c r="H122" s="114"/>
      <c r="K122" s="114" t="s">
        <v>30</v>
      </c>
      <c r="L122" s="114"/>
      <c r="M122" s="114"/>
      <c r="N122" s="114"/>
      <c r="O122" s="114"/>
      <c r="P122" s="114"/>
      <c r="Q122" s="114"/>
    </row>
    <row r="123" spans="2:17" s="84" customFormat="1" x14ac:dyDescent="0.25">
      <c r="B123" s="112" t="s">
        <v>9</v>
      </c>
      <c r="C123" s="112"/>
      <c r="D123" s="112"/>
      <c r="E123" s="112"/>
      <c r="F123" s="113">
        <f>C114+F114</f>
        <v>36.325000000000003</v>
      </c>
      <c r="G123" s="113"/>
      <c r="H123" s="113"/>
      <c r="K123" s="112" t="s">
        <v>9</v>
      </c>
      <c r="L123" s="112"/>
      <c r="M123" s="112"/>
      <c r="N123" s="112"/>
      <c r="O123" s="113">
        <f>L114+O114</f>
        <v>36.483333333333334</v>
      </c>
      <c r="P123" s="113"/>
      <c r="Q123" s="113"/>
    </row>
    <row r="124" spans="2:17" s="84" customFormat="1" x14ac:dyDescent="0.25">
      <c r="B124" s="112" t="s">
        <v>10</v>
      </c>
      <c r="C124" s="112"/>
      <c r="D124" s="112"/>
      <c r="E124" s="112"/>
      <c r="F124" s="113">
        <f>E114+H114</f>
        <v>24.918333333333337</v>
      </c>
      <c r="G124" s="112"/>
      <c r="H124" s="112"/>
      <c r="K124" s="112" t="s">
        <v>10</v>
      </c>
      <c r="L124" s="112"/>
      <c r="M124" s="112"/>
      <c r="N124" s="112"/>
      <c r="O124" s="113">
        <f>N114+Q114</f>
        <v>25.083333333333332</v>
      </c>
      <c r="P124" s="112"/>
      <c r="Q124" s="112"/>
    </row>
    <row r="125" spans="2:17" s="84" customFormat="1" x14ac:dyDescent="0.25">
      <c r="B125" s="112" t="s">
        <v>11</v>
      </c>
      <c r="C125" s="112"/>
      <c r="D125" s="112"/>
      <c r="E125" s="112"/>
      <c r="F125" s="113">
        <f>F114+G114+H114</f>
        <v>46.896666666666661</v>
      </c>
      <c r="G125" s="113"/>
      <c r="H125" s="113"/>
      <c r="K125" s="112" t="s">
        <v>11</v>
      </c>
      <c r="L125" s="112"/>
      <c r="M125" s="112"/>
      <c r="N125" s="112"/>
      <c r="O125" s="113">
        <f>O114+P114+Q114</f>
        <v>47.16</v>
      </c>
      <c r="P125" s="113"/>
      <c r="Q125" s="113"/>
    </row>
    <row r="126" spans="2:17" s="84" customFormat="1" x14ac:dyDescent="0.25">
      <c r="B126" s="112" t="s">
        <v>12</v>
      </c>
      <c r="C126" s="112"/>
      <c r="D126" s="112"/>
      <c r="E126" s="112"/>
      <c r="F126" s="113">
        <f>C114+D114+E114</f>
        <v>46.865000000000009</v>
      </c>
      <c r="G126" s="112"/>
      <c r="H126" s="112"/>
      <c r="K126" s="112" t="s">
        <v>12</v>
      </c>
      <c r="L126" s="112"/>
      <c r="M126" s="112"/>
      <c r="N126" s="112"/>
      <c r="O126" s="113">
        <f>L114+M114+N114</f>
        <v>47.186666666666667</v>
      </c>
      <c r="P126" s="112"/>
      <c r="Q126" s="112"/>
    </row>
    <row r="127" spans="2:17" s="84" customFormat="1" x14ac:dyDescent="0.25">
      <c r="B127" s="112" t="s">
        <v>8</v>
      </c>
      <c r="C127" s="112"/>
      <c r="D127" s="112"/>
      <c r="E127" s="112"/>
      <c r="F127" s="6">
        <f>F123-F124</f>
        <v>11.406666666666666</v>
      </c>
      <c r="G127" s="113">
        <f>F127/4</f>
        <v>2.8516666666666666</v>
      </c>
      <c r="H127" s="113"/>
      <c r="K127" s="112" t="s">
        <v>8</v>
      </c>
      <c r="L127" s="112"/>
      <c r="M127" s="112"/>
      <c r="N127" s="112"/>
      <c r="O127" s="6">
        <f>O123-O124</f>
        <v>11.400000000000002</v>
      </c>
      <c r="P127" s="113">
        <f>O127/4</f>
        <v>2.8500000000000005</v>
      </c>
      <c r="Q127" s="113"/>
    </row>
    <row r="128" spans="2:17" s="84" customFormat="1" x14ac:dyDescent="0.25">
      <c r="B128" s="112" t="s">
        <v>13</v>
      </c>
      <c r="C128" s="112"/>
      <c r="D128" s="112"/>
      <c r="E128" s="112"/>
      <c r="F128" s="6">
        <f>F125-F126</f>
        <v>3.1666666666652077E-2</v>
      </c>
      <c r="G128" s="113">
        <f>F128/3</f>
        <v>1.0555555555550692E-2</v>
      </c>
      <c r="H128" s="113"/>
      <c r="K128" s="112" t="s">
        <v>13</v>
      </c>
      <c r="L128" s="112"/>
      <c r="M128" s="112"/>
      <c r="N128" s="112"/>
      <c r="O128" s="6">
        <f>O125-O126</f>
        <v>-2.6666666666670835E-2</v>
      </c>
      <c r="P128" s="113">
        <f>O128/3</f>
        <v>-8.8888888888902784E-3</v>
      </c>
      <c r="Q128" s="113"/>
    </row>
    <row r="129" spans="1:18" s="84" customFormat="1" x14ac:dyDescent="0.25">
      <c r="B129" s="112" t="s">
        <v>23</v>
      </c>
      <c r="C129" s="112"/>
      <c r="D129" s="112"/>
      <c r="E129" s="112"/>
      <c r="F129" s="112">
        <v>0.30099999999999999</v>
      </c>
      <c r="G129" s="112"/>
      <c r="H129" s="112"/>
      <c r="K129" s="112" t="s">
        <v>23</v>
      </c>
      <c r="L129" s="112"/>
      <c r="M129" s="112"/>
      <c r="N129" s="112"/>
      <c r="O129" s="112">
        <v>0.30099999999999999</v>
      </c>
      <c r="P129" s="112"/>
      <c r="Q129" s="112"/>
    </row>
    <row r="130" spans="1:18" s="84" customFormat="1" x14ac:dyDescent="0.25">
      <c r="B130" s="108" t="s">
        <v>25</v>
      </c>
      <c r="C130" s="108"/>
      <c r="D130" s="108"/>
      <c r="E130" s="108"/>
      <c r="F130" s="110">
        <f>G128/G127</f>
        <v>3.7015390609762802E-3</v>
      </c>
      <c r="G130" s="110"/>
      <c r="H130" s="110"/>
      <c r="K130" s="108" t="s">
        <v>25</v>
      </c>
      <c r="L130" s="108"/>
      <c r="M130" s="108"/>
      <c r="N130" s="108"/>
      <c r="O130" s="110">
        <f>P128/P127</f>
        <v>-3.1189083820667637E-3</v>
      </c>
      <c r="P130" s="110"/>
      <c r="Q130" s="110"/>
    </row>
    <row r="131" spans="1:18" s="84" customFormat="1" x14ac:dyDescent="0.25">
      <c r="B131" s="108" t="s">
        <v>24</v>
      </c>
      <c r="C131" s="108"/>
      <c r="D131" s="108"/>
      <c r="E131" s="108"/>
      <c r="F131" s="110">
        <f>F130*F129</f>
        <v>1.1141632573538603E-3</v>
      </c>
      <c r="G131" s="110"/>
      <c r="H131" s="110"/>
      <c r="K131" s="108" t="s">
        <v>24</v>
      </c>
      <c r="L131" s="108"/>
      <c r="M131" s="108"/>
      <c r="N131" s="108"/>
      <c r="O131" s="110">
        <f>O130*O129</f>
        <v>-9.3879142300209583E-4</v>
      </c>
      <c r="P131" s="110"/>
      <c r="Q131" s="110"/>
    </row>
    <row r="132" spans="1:18" s="84" customFormat="1" x14ac:dyDescent="0.25">
      <c r="B132" s="108" t="s">
        <v>26</v>
      </c>
      <c r="C132" s="108"/>
      <c r="D132" s="108"/>
      <c r="E132" s="108"/>
      <c r="F132" s="110">
        <f>2+F131</f>
        <v>2.0011141632573537</v>
      </c>
      <c r="G132" s="110"/>
      <c r="H132" s="110"/>
      <c r="K132" s="108" t="s">
        <v>26</v>
      </c>
      <c r="L132" s="108"/>
      <c r="M132" s="108"/>
      <c r="N132" s="108"/>
      <c r="O132" s="110">
        <f>2+O131</f>
        <v>1.9990612085769979</v>
      </c>
      <c r="P132" s="110"/>
      <c r="Q132" s="110"/>
    </row>
    <row r="133" spans="1:18" s="84" customFormat="1" x14ac:dyDescent="0.25">
      <c r="B133" s="108" t="s">
        <v>32</v>
      </c>
      <c r="C133" s="108"/>
      <c r="D133" s="108"/>
      <c r="E133" s="108"/>
      <c r="F133" s="111">
        <f>POWER(10,F132)</f>
        <v>100.25687493049622</v>
      </c>
      <c r="G133" s="111"/>
      <c r="H133" s="111"/>
      <c r="K133" s="108" t="s">
        <v>32</v>
      </c>
      <c r="L133" s="108"/>
      <c r="M133" s="108"/>
      <c r="N133" s="108"/>
      <c r="O133" s="111">
        <f>POWER(10,O132)</f>
        <v>99.784068754058325</v>
      </c>
      <c r="P133" s="111"/>
      <c r="Q133" s="111"/>
    </row>
    <row r="134" spans="1:18" s="84" customFormat="1" x14ac:dyDescent="0.25">
      <c r="B134" s="108" t="s">
        <v>49</v>
      </c>
      <c r="C134" s="108"/>
      <c r="D134" s="108"/>
      <c r="E134" s="108"/>
      <c r="F134" s="109">
        <f>F133/100*1000000</f>
        <v>1002568.7493049622</v>
      </c>
      <c r="G134" s="109"/>
      <c r="H134" s="109"/>
      <c r="K134" s="108" t="s">
        <v>49</v>
      </c>
      <c r="L134" s="108"/>
      <c r="M134" s="108"/>
      <c r="N134" s="108"/>
      <c r="O134" s="109">
        <f>O133/100*1000000</f>
        <v>997840.6875405832</v>
      </c>
      <c r="P134" s="109"/>
      <c r="Q134" s="109"/>
    </row>
    <row r="135" spans="1:18" s="84" customFormat="1" x14ac:dyDescent="0.25">
      <c r="B135" s="21"/>
      <c r="C135" s="21"/>
      <c r="D135" s="21"/>
      <c r="E135" s="21"/>
      <c r="F135" s="24"/>
      <c r="G135" s="24"/>
      <c r="H135" s="24"/>
      <c r="I135" s="88"/>
      <c r="J135" s="88"/>
      <c r="K135" s="88"/>
      <c r="L135" s="88"/>
      <c r="M135" s="88"/>
      <c r="N135" s="88"/>
      <c r="O135" s="88"/>
      <c r="P135" s="88"/>
      <c r="Q135" s="88"/>
    </row>
    <row r="136" spans="1:18" s="84" customFormat="1" x14ac:dyDescent="0.25">
      <c r="A136" s="85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86"/>
    </row>
    <row r="137" spans="1:18" s="84" customFormat="1" x14ac:dyDescent="0.25">
      <c r="B137" s="118" t="s">
        <v>45</v>
      </c>
      <c r="C137" s="118"/>
      <c r="D137" s="118"/>
      <c r="E137" s="118"/>
      <c r="F137" s="118"/>
      <c r="G137" s="118"/>
      <c r="H137" s="118"/>
      <c r="I137" s="87"/>
      <c r="J137" s="87"/>
      <c r="K137" s="118" t="s">
        <v>100</v>
      </c>
      <c r="L137" s="118"/>
      <c r="M137" s="118"/>
      <c r="N137" s="118"/>
      <c r="O137" s="118"/>
      <c r="P137" s="118"/>
      <c r="Q137" s="118"/>
    </row>
    <row r="138" spans="1:18" s="84" customFormat="1" x14ac:dyDescent="0.25">
      <c r="B138" s="114" t="s">
        <v>99</v>
      </c>
      <c r="C138" s="114"/>
      <c r="D138" s="114"/>
      <c r="E138" s="114"/>
      <c r="F138" s="114"/>
      <c r="G138" s="114"/>
      <c r="H138" s="114"/>
      <c r="K138" s="114" t="s">
        <v>99</v>
      </c>
      <c r="L138" s="114"/>
      <c r="M138" s="114"/>
      <c r="N138" s="114"/>
      <c r="O138" s="114"/>
      <c r="P138" s="114"/>
      <c r="Q138" s="114"/>
    </row>
    <row r="139" spans="1:18" s="84" customFormat="1" x14ac:dyDescent="0.25">
      <c r="B139" s="2" t="s">
        <v>21</v>
      </c>
      <c r="C139" s="13" t="s">
        <v>0</v>
      </c>
      <c r="D139" s="13" t="s">
        <v>1</v>
      </c>
      <c r="E139" s="13" t="s">
        <v>2</v>
      </c>
      <c r="F139" s="13" t="s">
        <v>4</v>
      </c>
      <c r="G139" s="13" t="s">
        <v>3</v>
      </c>
      <c r="H139" s="13" t="s">
        <v>5</v>
      </c>
      <c r="K139" s="2" t="s">
        <v>21</v>
      </c>
      <c r="L139" s="13" t="s">
        <v>0</v>
      </c>
      <c r="M139" s="13" t="s">
        <v>1</v>
      </c>
      <c r="N139" s="13" t="s">
        <v>2</v>
      </c>
      <c r="O139" s="13" t="s">
        <v>4</v>
      </c>
      <c r="P139" s="13" t="s">
        <v>3</v>
      </c>
      <c r="Q139" s="13" t="s">
        <v>5</v>
      </c>
    </row>
    <row r="140" spans="1:18" s="84" customFormat="1" x14ac:dyDescent="0.25">
      <c r="B140" s="2" t="s">
        <v>14</v>
      </c>
      <c r="C140" s="35">
        <v>18.32</v>
      </c>
      <c r="D140" s="36">
        <v>16.39</v>
      </c>
      <c r="E140" s="36">
        <v>12.76</v>
      </c>
      <c r="F140" s="35">
        <v>18.34</v>
      </c>
      <c r="G140" s="36">
        <v>15.91</v>
      </c>
      <c r="H140" s="36">
        <v>12.46</v>
      </c>
      <c r="K140" s="2" t="s">
        <v>14</v>
      </c>
      <c r="L140" s="35">
        <v>18.260000000000002</v>
      </c>
      <c r="M140" s="36">
        <v>16.329999999999998</v>
      </c>
      <c r="N140" s="36">
        <v>12.64</v>
      </c>
      <c r="O140" s="35">
        <v>18.38</v>
      </c>
      <c r="P140" s="36">
        <v>15.97</v>
      </c>
      <c r="Q140" s="36">
        <v>12.56</v>
      </c>
    </row>
    <row r="141" spans="1:18" s="84" customFormat="1" x14ac:dyDescent="0.25">
      <c r="B141" s="2" t="s">
        <v>15</v>
      </c>
      <c r="C141" s="36">
        <v>17.940000000000001</v>
      </c>
      <c r="D141" s="36">
        <v>16.41</v>
      </c>
      <c r="E141" s="36">
        <v>12.45</v>
      </c>
      <c r="F141" s="35">
        <v>18.63</v>
      </c>
      <c r="G141" s="36">
        <v>15.87</v>
      </c>
      <c r="H141" s="36">
        <v>12.44</v>
      </c>
      <c r="K141" s="2" t="s">
        <v>15</v>
      </c>
      <c r="L141" s="36">
        <v>18.329999999999998</v>
      </c>
      <c r="M141" s="36">
        <v>16.52</v>
      </c>
      <c r="N141" s="36">
        <v>12.52</v>
      </c>
      <c r="O141" s="35">
        <v>18.440000000000001</v>
      </c>
      <c r="P141" s="36">
        <v>15.87</v>
      </c>
      <c r="Q141" s="36">
        <v>12.58</v>
      </c>
    </row>
    <row r="142" spans="1:18" s="84" customFormat="1" x14ac:dyDescent="0.25">
      <c r="B142" s="2" t="s">
        <v>16</v>
      </c>
      <c r="C142" s="35">
        <v>18.309999999999999</v>
      </c>
      <c r="D142" s="36">
        <v>15.89</v>
      </c>
      <c r="E142" s="36">
        <v>12.56</v>
      </c>
      <c r="F142" s="36">
        <v>17.87</v>
      </c>
      <c r="G142" s="36">
        <v>16.48</v>
      </c>
      <c r="H142" s="35">
        <v>12.39</v>
      </c>
      <c r="K142" s="2" t="s">
        <v>16</v>
      </c>
      <c r="L142" s="35">
        <v>18.46</v>
      </c>
      <c r="M142" s="36">
        <v>15.51</v>
      </c>
      <c r="N142" s="36">
        <v>12.45</v>
      </c>
      <c r="O142" s="36">
        <v>17.91</v>
      </c>
      <c r="P142" s="36">
        <v>16.63</v>
      </c>
      <c r="Q142" s="35">
        <v>12.51</v>
      </c>
    </row>
    <row r="143" spans="1:18" s="84" customFormat="1" x14ac:dyDescent="0.25">
      <c r="B143" s="2" t="s">
        <v>17</v>
      </c>
      <c r="C143" s="35">
        <v>17.96</v>
      </c>
      <c r="D143" s="36">
        <v>16.350000000000001</v>
      </c>
      <c r="E143" s="36">
        <v>12.67</v>
      </c>
      <c r="F143" s="36">
        <v>17.89</v>
      </c>
      <c r="G143" s="35">
        <v>16.93</v>
      </c>
      <c r="H143" s="35">
        <v>12.84</v>
      </c>
      <c r="K143" s="2" t="s">
        <v>17</v>
      </c>
      <c r="L143" s="35">
        <v>17.87</v>
      </c>
      <c r="M143" s="36">
        <v>16.43</v>
      </c>
      <c r="N143" s="36">
        <v>12.75</v>
      </c>
      <c r="O143" s="36">
        <v>17.88</v>
      </c>
      <c r="P143" s="35">
        <v>16.53</v>
      </c>
      <c r="Q143" s="35">
        <v>12.65</v>
      </c>
    </row>
    <row r="144" spans="1:18" s="84" customFormat="1" x14ac:dyDescent="0.25">
      <c r="B144" s="2" t="s">
        <v>18</v>
      </c>
      <c r="C144" s="35">
        <v>18.28</v>
      </c>
      <c r="D144" s="36">
        <v>16.38</v>
      </c>
      <c r="E144" s="36">
        <v>12.43</v>
      </c>
      <c r="F144" s="36">
        <v>18.12</v>
      </c>
      <c r="G144" s="36">
        <v>16.84</v>
      </c>
      <c r="H144" s="35">
        <v>12.64</v>
      </c>
      <c r="K144" s="2" t="s">
        <v>18</v>
      </c>
      <c r="L144" s="35">
        <v>18.21</v>
      </c>
      <c r="M144" s="36">
        <v>16.68</v>
      </c>
      <c r="N144" s="36">
        <v>12.13</v>
      </c>
      <c r="O144" s="36">
        <v>18.239999999999998</v>
      </c>
      <c r="P144" s="36">
        <v>16.690000000000001</v>
      </c>
      <c r="Q144" s="35">
        <v>12.38</v>
      </c>
    </row>
    <row r="145" spans="2:17" s="84" customFormat="1" x14ac:dyDescent="0.25">
      <c r="B145" s="2" t="s">
        <v>19</v>
      </c>
      <c r="C145" s="35">
        <v>18.32</v>
      </c>
      <c r="D145" s="36">
        <v>16.350000000000001</v>
      </c>
      <c r="E145" s="36">
        <v>12.63</v>
      </c>
      <c r="F145" s="36">
        <v>18.34</v>
      </c>
      <c r="G145" s="36">
        <v>16.649999999999999</v>
      </c>
      <c r="H145" s="35">
        <v>12.76</v>
      </c>
      <c r="K145" s="2" t="s">
        <v>19</v>
      </c>
      <c r="L145" s="35">
        <v>18.260000000000002</v>
      </c>
      <c r="M145" s="36">
        <v>15.98</v>
      </c>
      <c r="N145" s="36">
        <v>12.42</v>
      </c>
      <c r="O145" s="36">
        <v>18.38</v>
      </c>
      <c r="P145" s="36">
        <v>16.86</v>
      </c>
      <c r="Q145" s="35">
        <v>12.56</v>
      </c>
    </row>
    <row r="146" spans="2:17" s="84" customFormat="1" x14ac:dyDescent="0.25">
      <c r="B146" s="1" t="s">
        <v>20</v>
      </c>
      <c r="C146" s="3">
        <f t="shared" ref="C146:H146" si="26">AVERAGE(C140:C145)</f>
        <v>18.188333333333333</v>
      </c>
      <c r="D146" s="3">
        <f t="shared" si="26"/>
        <v>16.294999999999998</v>
      </c>
      <c r="E146" s="3">
        <f t="shared" si="26"/>
        <v>12.583333333333334</v>
      </c>
      <c r="F146" s="3">
        <f t="shared" si="26"/>
        <v>18.198333333333334</v>
      </c>
      <c r="G146" s="3">
        <f t="shared" si="26"/>
        <v>16.446666666666669</v>
      </c>
      <c r="H146" s="3">
        <f t="shared" si="26"/>
        <v>12.588333333333333</v>
      </c>
      <c r="K146" s="1" t="s">
        <v>20</v>
      </c>
      <c r="L146" s="3">
        <f t="shared" ref="L146:Q146" si="27">AVERAGE(L140:L145)</f>
        <v>18.231666666666666</v>
      </c>
      <c r="M146" s="3">
        <f t="shared" si="27"/>
        <v>16.241666666666667</v>
      </c>
      <c r="N146" s="3">
        <f t="shared" si="27"/>
        <v>12.484999999999999</v>
      </c>
      <c r="O146" s="3">
        <f t="shared" si="27"/>
        <v>18.204999999999998</v>
      </c>
      <c r="P146" s="3">
        <f t="shared" si="27"/>
        <v>16.425000000000001</v>
      </c>
      <c r="Q146" s="3">
        <f t="shared" si="27"/>
        <v>12.54</v>
      </c>
    </row>
    <row r="147" spans="2:17" s="84" customFormat="1" x14ac:dyDescent="0.25">
      <c r="B147" s="7" t="s">
        <v>6</v>
      </c>
      <c r="C147" s="8">
        <f t="shared" ref="C147:H147" si="28">STDEV(C140:C145)</f>
        <v>0.18530155602872436</v>
      </c>
      <c r="D147" s="8">
        <f t="shared" si="28"/>
        <v>0.19977487329491656</v>
      </c>
      <c r="E147" s="8">
        <f t="shared" si="28"/>
        <v>0.1286338472823802</v>
      </c>
      <c r="F147" s="8">
        <f t="shared" si="28"/>
        <v>0.29512144392887862</v>
      </c>
      <c r="G147" s="8">
        <f t="shared" si="28"/>
        <v>0.45854843437380383</v>
      </c>
      <c r="H147" s="8">
        <f t="shared" si="28"/>
        <v>0.1861630110055878</v>
      </c>
      <c r="K147" s="7" t="s">
        <v>6</v>
      </c>
      <c r="L147" s="8">
        <f t="shared" ref="L147:Q147" si="29">STDEV(L140:L145)</f>
        <v>0.19732376102909291</v>
      </c>
      <c r="M147" s="8">
        <f t="shared" si="29"/>
        <v>0.42817831176586524</v>
      </c>
      <c r="N147" s="8">
        <f t="shared" si="29"/>
        <v>0.21304929007156989</v>
      </c>
      <c r="O147" s="8">
        <f t="shared" si="29"/>
        <v>0.24913851568956588</v>
      </c>
      <c r="P147" s="8">
        <f t="shared" si="29"/>
        <v>0.40682920249165999</v>
      </c>
      <c r="Q147" s="8">
        <f t="shared" si="29"/>
        <v>9.0553851381374034E-2</v>
      </c>
    </row>
    <row r="148" spans="2:17" s="84" customFormat="1" x14ac:dyDescent="0.25">
      <c r="B148" s="7" t="s">
        <v>7</v>
      </c>
      <c r="C148" s="8">
        <f>C147*100/C146</f>
        <v>1.0187934904905582</v>
      </c>
      <c r="D148" s="8">
        <f t="shared" ref="D148:F148" si="30">D147*100/D146</f>
        <v>1.2259887897816297</v>
      </c>
      <c r="E148" s="8">
        <f t="shared" si="30"/>
        <v>1.0222557399924252</v>
      </c>
      <c r="F148" s="8">
        <f t="shared" si="30"/>
        <v>1.6216949020727829</v>
      </c>
      <c r="G148" s="8">
        <f>G147*100/G146</f>
        <v>2.7880934396461519</v>
      </c>
      <c r="H148" s="8">
        <f t="shared" ref="H148" si="31">H147*100/H146</f>
        <v>1.4788535231477913</v>
      </c>
      <c r="K148" s="7" t="s">
        <v>7</v>
      </c>
      <c r="L148" s="8">
        <f>L147*100/L146</f>
        <v>1.0823133432439507</v>
      </c>
      <c r="M148" s="8">
        <f t="shared" ref="M148:O148" si="32">M147*100/M146</f>
        <v>2.6362954033814177</v>
      </c>
      <c r="N148" s="8">
        <f t="shared" si="32"/>
        <v>1.7064420510337999</v>
      </c>
      <c r="O148" s="8">
        <f t="shared" si="32"/>
        <v>1.3685169771467502</v>
      </c>
      <c r="P148" s="8">
        <f>P147*100/P146</f>
        <v>2.4768901217148249</v>
      </c>
      <c r="Q148" s="8">
        <f t="shared" ref="Q148" si="33">Q147*100/Q146</f>
        <v>0.72212002696470523</v>
      </c>
    </row>
    <row r="149" spans="2:17" s="84" customFormat="1" x14ac:dyDescent="0.25">
      <c r="B149" s="116" t="s">
        <v>31</v>
      </c>
      <c r="C149" s="116"/>
      <c r="D149" s="116"/>
      <c r="E149" s="116"/>
      <c r="F149" s="116"/>
      <c r="G149" s="116"/>
      <c r="H149" s="116"/>
      <c r="K149" s="116" t="s">
        <v>31</v>
      </c>
      <c r="L149" s="116"/>
      <c r="M149" s="116"/>
      <c r="N149" s="116"/>
      <c r="O149" s="116"/>
      <c r="P149" s="116"/>
      <c r="Q149" s="116"/>
    </row>
    <row r="150" spans="2:17" s="84" customFormat="1" x14ac:dyDescent="0.25">
      <c r="B150" s="117" t="s">
        <v>22</v>
      </c>
      <c r="C150" s="117"/>
      <c r="D150" s="117"/>
      <c r="E150" s="117"/>
      <c r="F150" s="117"/>
      <c r="G150" s="117"/>
      <c r="H150" s="117"/>
      <c r="K150" s="117" t="s">
        <v>22</v>
      </c>
      <c r="L150" s="117"/>
      <c r="M150" s="117"/>
      <c r="N150" s="117"/>
      <c r="O150" s="117"/>
      <c r="P150" s="117"/>
      <c r="Q150" s="117"/>
    </row>
    <row r="151" spans="2:17" s="84" customFormat="1" x14ac:dyDescent="0.25">
      <c r="B151" s="112" t="s">
        <v>27</v>
      </c>
      <c r="C151" s="112"/>
      <c r="D151" s="112"/>
      <c r="E151" s="112"/>
      <c r="F151" s="112"/>
      <c r="G151" s="112"/>
      <c r="H151" s="112"/>
      <c r="K151" s="112" t="s">
        <v>27</v>
      </c>
      <c r="L151" s="112"/>
      <c r="M151" s="112"/>
      <c r="N151" s="112"/>
      <c r="O151" s="112"/>
      <c r="P151" s="112"/>
      <c r="Q151" s="112"/>
    </row>
    <row r="152" spans="2:17" s="84" customFormat="1" x14ac:dyDescent="0.25">
      <c r="B152" s="112" t="s">
        <v>28</v>
      </c>
      <c r="C152" s="112"/>
      <c r="D152" s="112"/>
      <c r="E152" s="112"/>
      <c r="F152" s="112"/>
      <c r="G152" s="112"/>
      <c r="H152" s="112"/>
      <c r="K152" s="112" t="s">
        <v>28</v>
      </c>
      <c r="L152" s="112"/>
      <c r="M152" s="112"/>
      <c r="N152" s="112"/>
      <c r="O152" s="112"/>
      <c r="P152" s="112"/>
      <c r="Q152" s="112"/>
    </row>
    <row r="153" spans="2:17" s="84" customFormat="1" x14ac:dyDescent="0.25">
      <c r="B153" s="115" t="s">
        <v>29</v>
      </c>
      <c r="C153" s="112"/>
      <c r="D153" s="112"/>
      <c r="E153" s="112"/>
      <c r="F153" s="112"/>
      <c r="G153" s="112"/>
      <c r="H153" s="112"/>
      <c r="K153" s="115" t="s">
        <v>29</v>
      </c>
      <c r="L153" s="112"/>
      <c r="M153" s="112"/>
      <c r="N153" s="112"/>
      <c r="O153" s="112"/>
      <c r="P153" s="112"/>
      <c r="Q153" s="112"/>
    </row>
    <row r="154" spans="2:17" s="84" customFormat="1" x14ac:dyDescent="0.25">
      <c r="B154" s="114" t="s">
        <v>30</v>
      </c>
      <c r="C154" s="114"/>
      <c r="D154" s="114"/>
      <c r="E154" s="114"/>
      <c r="F154" s="114"/>
      <c r="G154" s="114"/>
      <c r="H154" s="114"/>
      <c r="K154" s="114" t="s">
        <v>30</v>
      </c>
      <c r="L154" s="114"/>
      <c r="M154" s="114"/>
      <c r="N154" s="114"/>
      <c r="O154" s="114"/>
      <c r="P154" s="114"/>
      <c r="Q154" s="114"/>
    </row>
    <row r="155" spans="2:17" s="84" customFormat="1" x14ac:dyDescent="0.25">
      <c r="B155" s="112" t="s">
        <v>9</v>
      </c>
      <c r="C155" s="112"/>
      <c r="D155" s="112"/>
      <c r="E155" s="112"/>
      <c r="F155" s="113">
        <f>C146+F146</f>
        <v>36.38666666666667</v>
      </c>
      <c r="G155" s="113"/>
      <c r="H155" s="113"/>
      <c r="K155" s="112" t="s">
        <v>9</v>
      </c>
      <c r="L155" s="112"/>
      <c r="M155" s="112"/>
      <c r="N155" s="112"/>
      <c r="O155" s="113">
        <f>L146+O146</f>
        <v>36.436666666666667</v>
      </c>
      <c r="P155" s="113"/>
      <c r="Q155" s="113"/>
    </row>
    <row r="156" spans="2:17" s="84" customFormat="1" x14ac:dyDescent="0.25">
      <c r="B156" s="112" t="s">
        <v>10</v>
      </c>
      <c r="C156" s="112"/>
      <c r="D156" s="112"/>
      <c r="E156" s="112"/>
      <c r="F156" s="113">
        <f>E146+H146</f>
        <v>25.171666666666667</v>
      </c>
      <c r="G156" s="112"/>
      <c r="H156" s="112"/>
      <c r="K156" s="112" t="s">
        <v>10</v>
      </c>
      <c r="L156" s="112"/>
      <c r="M156" s="112"/>
      <c r="N156" s="112"/>
      <c r="O156" s="113">
        <f>N146+Q146</f>
        <v>25.024999999999999</v>
      </c>
      <c r="P156" s="112"/>
      <c r="Q156" s="112"/>
    </row>
    <row r="157" spans="2:17" s="84" customFormat="1" x14ac:dyDescent="0.25">
      <c r="B157" s="112" t="s">
        <v>11</v>
      </c>
      <c r="C157" s="112"/>
      <c r="D157" s="112"/>
      <c r="E157" s="112"/>
      <c r="F157" s="113">
        <f>F146+G146+H146</f>
        <v>47.233333333333334</v>
      </c>
      <c r="G157" s="113"/>
      <c r="H157" s="113"/>
      <c r="K157" s="112" t="s">
        <v>11</v>
      </c>
      <c r="L157" s="112"/>
      <c r="M157" s="112"/>
      <c r="N157" s="112"/>
      <c r="O157" s="113">
        <f>O146+P146+Q146</f>
        <v>47.169999999999995</v>
      </c>
      <c r="P157" s="113"/>
      <c r="Q157" s="113"/>
    </row>
    <row r="158" spans="2:17" s="84" customFormat="1" x14ac:dyDescent="0.25">
      <c r="B158" s="112" t="s">
        <v>12</v>
      </c>
      <c r="C158" s="112"/>
      <c r="D158" s="112"/>
      <c r="E158" s="112"/>
      <c r="F158" s="113">
        <f>C146+D146+E146</f>
        <v>47.06666666666667</v>
      </c>
      <c r="G158" s="112"/>
      <c r="H158" s="112"/>
      <c r="K158" s="112" t="s">
        <v>12</v>
      </c>
      <c r="L158" s="112"/>
      <c r="M158" s="112"/>
      <c r="N158" s="112"/>
      <c r="O158" s="113">
        <f>L146+M146+N146</f>
        <v>46.958333333333329</v>
      </c>
      <c r="P158" s="112"/>
      <c r="Q158" s="112"/>
    </row>
    <row r="159" spans="2:17" s="84" customFormat="1" x14ac:dyDescent="0.25">
      <c r="B159" s="112" t="s">
        <v>8</v>
      </c>
      <c r="C159" s="112"/>
      <c r="D159" s="112"/>
      <c r="E159" s="112"/>
      <c r="F159" s="6">
        <f>F155-F156</f>
        <v>11.215000000000003</v>
      </c>
      <c r="G159" s="113">
        <f>F159/4</f>
        <v>2.8037500000000009</v>
      </c>
      <c r="H159" s="113"/>
      <c r="K159" s="112" t="s">
        <v>8</v>
      </c>
      <c r="L159" s="112"/>
      <c r="M159" s="112"/>
      <c r="N159" s="112"/>
      <c r="O159" s="6">
        <f>O155-O156</f>
        <v>11.411666666666669</v>
      </c>
      <c r="P159" s="113">
        <f>O159/4</f>
        <v>2.8529166666666672</v>
      </c>
      <c r="Q159" s="113"/>
    </row>
    <row r="160" spans="2:17" s="84" customFormat="1" x14ac:dyDescent="0.25">
      <c r="B160" s="112" t="s">
        <v>13</v>
      </c>
      <c r="C160" s="112"/>
      <c r="D160" s="112"/>
      <c r="E160" s="112"/>
      <c r="F160" s="6">
        <f>F157-F158</f>
        <v>0.1666666666666643</v>
      </c>
      <c r="G160" s="113">
        <f>F160/3</f>
        <v>5.5555555555554768E-2</v>
      </c>
      <c r="H160" s="113"/>
      <c r="K160" s="112" t="s">
        <v>13</v>
      </c>
      <c r="L160" s="112"/>
      <c r="M160" s="112"/>
      <c r="N160" s="112"/>
      <c r="O160" s="6">
        <f>O157-O158</f>
        <v>0.211666666666666</v>
      </c>
      <c r="P160" s="113">
        <f>O160/3</f>
        <v>7.055555555555533E-2</v>
      </c>
      <c r="Q160" s="113"/>
    </row>
    <row r="161" spans="2:17" s="84" customFormat="1" x14ac:dyDescent="0.25">
      <c r="B161" s="112" t="s">
        <v>23</v>
      </c>
      <c r="C161" s="112"/>
      <c r="D161" s="112"/>
      <c r="E161" s="112"/>
      <c r="F161" s="112">
        <v>0.30099999999999999</v>
      </c>
      <c r="G161" s="112"/>
      <c r="H161" s="112"/>
      <c r="K161" s="112" t="s">
        <v>23</v>
      </c>
      <c r="L161" s="112"/>
      <c r="M161" s="112"/>
      <c r="N161" s="112"/>
      <c r="O161" s="112">
        <v>0.30099999999999999</v>
      </c>
      <c r="P161" s="112"/>
      <c r="Q161" s="112"/>
    </row>
    <row r="162" spans="2:17" s="84" customFormat="1" x14ac:dyDescent="0.25">
      <c r="B162" s="108" t="s">
        <v>25</v>
      </c>
      <c r="C162" s="108"/>
      <c r="D162" s="108"/>
      <c r="E162" s="108"/>
      <c r="F162" s="110">
        <f>G160/G159</f>
        <v>1.981473225343014E-2</v>
      </c>
      <c r="G162" s="110"/>
      <c r="H162" s="110"/>
      <c r="K162" s="108" t="s">
        <v>25</v>
      </c>
      <c r="L162" s="108"/>
      <c r="M162" s="108"/>
      <c r="N162" s="108"/>
      <c r="O162" s="110">
        <f>P160/P159</f>
        <v>2.4731025753371223E-2</v>
      </c>
      <c r="P162" s="110"/>
      <c r="Q162" s="110"/>
    </row>
    <row r="163" spans="2:17" s="84" customFormat="1" x14ac:dyDescent="0.25">
      <c r="B163" s="108" t="s">
        <v>24</v>
      </c>
      <c r="C163" s="108"/>
      <c r="D163" s="108"/>
      <c r="E163" s="108"/>
      <c r="F163" s="110">
        <f>F162*F161</f>
        <v>5.9642344082824717E-3</v>
      </c>
      <c r="G163" s="110"/>
      <c r="H163" s="110"/>
      <c r="K163" s="108" t="s">
        <v>24</v>
      </c>
      <c r="L163" s="108"/>
      <c r="M163" s="108"/>
      <c r="N163" s="108"/>
      <c r="O163" s="110">
        <f>O162*O161</f>
        <v>7.4440387517647382E-3</v>
      </c>
      <c r="P163" s="110"/>
      <c r="Q163" s="110"/>
    </row>
    <row r="164" spans="2:17" s="84" customFormat="1" x14ac:dyDescent="0.25">
      <c r="B164" s="108" t="s">
        <v>26</v>
      </c>
      <c r="C164" s="108"/>
      <c r="D164" s="108"/>
      <c r="E164" s="108"/>
      <c r="F164" s="110">
        <f>2+F163</f>
        <v>2.0059642344082826</v>
      </c>
      <c r="G164" s="110"/>
      <c r="H164" s="110"/>
      <c r="K164" s="108" t="s">
        <v>26</v>
      </c>
      <c r="L164" s="108"/>
      <c r="M164" s="108"/>
      <c r="N164" s="108"/>
      <c r="O164" s="110">
        <f>2+O163</f>
        <v>2.0074440387517649</v>
      </c>
      <c r="P164" s="110"/>
      <c r="Q164" s="110"/>
    </row>
    <row r="165" spans="2:17" s="84" customFormat="1" x14ac:dyDescent="0.25">
      <c r="B165" s="108" t="s">
        <v>32</v>
      </c>
      <c r="C165" s="108"/>
      <c r="D165" s="108"/>
      <c r="E165" s="108"/>
      <c r="F165" s="111">
        <f>POWER(10,F164)</f>
        <v>101.38278902076857</v>
      </c>
      <c r="G165" s="111"/>
      <c r="H165" s="111"/>
      <c r="K165" s="108" t="s">
        <v>32</v>
      </c>
      <c r="L165" s="108"/>
      <c r="M165" s="108"/>
      <c r="N165" s="108"/>
      <c r="O165" s="111">
        <f>POWER(10,O164)</f>
        <v>101.72882745089939</v>
      </c>
      <c r="P165" s="111"/>
      <c r="Q165" s="111"/>
    </row>
    <row r="166" spans="2:17" s="84" customFormat="1" x14ac:dyDescent="0.25">
      <c r="B166" s="108" t="s">
        <v>49</v>
      </c>
      <c r="C166" s="108"/>
      <c r="D166" s="108"/>
      <c r="E166" s="108"/>
      <c r="F166" s="109">
        <f>F165/100*1000000</f>
        <v>1013827.8902076856</v>
      </c>
      <c r="G166" s="109"/>
      <c r="H166" s="109"/>
      <c r="K166" s="108" t="s">
        <v>49</v>
      </c>
      <c r="L166" s="108"/>
      <c r="M166" s="108"/>
      <c r="N166" s="108"/>
      <c r="O166" s="109">
        <f>O165/100*1000000</f>
        <v>1017288.274508994</v>
      </c>
      <c r="P166" s="109"/>
      <c r="Q166" s="109"/>
    </row>
    <row r="167" spans="2:17" s="84" customFormat="1" x14ac:dyDescent="0.25"/>
    <row r="168" spans="2:17" s="84" customFormat="1" x14ac:dyDescent="0.25"/>
    <row r="169" spans="2:17" s="84" customFormat="1" x14ac:dyDescent="0.25"/>
    <row r="170" spans="2:17" s="84" customFormat="1" x14ac:dyDescent="0.25"/>
    <row r="171" spans="2:17" s="84" customFormat="1" x14ac:dyDescent="0.25"/>
    <row r="172" spans="2:17" s="84" customFormat="1" x14ac:dyDescent="0.25"/>
    <row r="173" spans="2:17" s="84" customFormat="1" x14ac:dyDescent="0.25"/>
    <row r="174" spans="2:17" s="84" customFormat="1" x14ac:dyDescent="0.25"/>
    <row r="175" spans="2:17" s="84" customFormat="1" x14ac:dyDescent="0.25"/>
    <row r="176" spans="2:17" s="84" customFormat="1" x14ac:dyDescent="0.25"/>
    <row r="177" s="84" customFormat="1" x14ac:dyDescent="0.25"/>
    <row r="178" s="84" customFormat="1" x14ac:dyDescent="0.25"/>
    <row r="179" s="84" customFormat="1" x14ac:dyDescent="0.25"/>
    <row r="180" s="84" customFormat="1" x14ac:dyDescent="0.25"/>
    <row r="181" s="84" customFormat="1" x14ac:dyDescent="0.25"/>
    <row r="182" s="84" customFormat="1" x14ac:dyDescent="0.25"/>
    <row r="183" s="84" customFormat="1" x14ac:dyDescent="0.25"/>
    <row r="184" s="84" customFormat="1" x14ac:dyDescent="0.25"/>
    <row r="185" s="84" customFormat="1" x14ac:dyDescent="0.25"/>
    <row r="186" s="84" customFormat="1" x14ac:dyDescent="0.25"/>
    <row r="187" s="84" customFormat="1" x14ac:dyDescent="0.25"/>
    <row r="188" s="84" customFormat="1" x14ac:dyDescent="0.25"/>
    <row r="189" s="84" customFormat="1" x14ac:dyDescent="0.25"/>
    <row r="190" s="84" customFormat="1" x14ac:dyDescent="0.25"/>
    <row r="191" s="84" customFormat="1" x14ac:dyDescent="0.25"/>
    <row r="192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  <row r="236" s="84" customFormat="1" x14ac:dyDescent="0.25"/>
    <row r="237" s="84" customFormat="1" x14ac:dyDescent="0.25"/>
    <row r="238" s="84" customFormat="1" x14ac:dyDescent="0.25"/>
    <row r="239" s="84" customFormat="1" x14ac:dyDescent="0.25"/>
    <row r="240" s="84" customFormat="1" x14ac:dyDescent="0.25"/>
    <row r="241" s="84" customFormat="1" x14ac:dyDescent="0.25"/>
    <row r="242" s="84" customFormat="1" x14ac:dyDescent="0.25"/>
    <row r="243" s="84" customFormat="1" x14ac:dyDescent="0.25"/>
    <row r="244" s="84" customFormat="1" x14ac:dyDescent="0.25"/>
    <row r="245" s="84" customFormat="1" x14ac:dyDescent="0.25"/>
    <row r="246" s="84" customFormat="1" x14ac:dyDescent="0.25"/>
    <row r="247" s="84" customFormat="1" x14ac:dyDescent="0.25"/>
    <row r="248" s="84" customFormat="1" x14ac:dyDescent="0.25"/>
    <row r="249" s="84" customFormat="1" x14ac:dyDescent="0.25"/>
    <row r="250" s="84" customFormat="1" x14ac:dyDescent="0.25"/>
    <row r="251" s="84" customFormat="1" x14ac:dyDescent="0.25"/>
    <row r="252" s="84" customFormat="1" x14ac:dyDescent="0.25"/>
    <row r="253" s="84" customFormat="1" x14ac:dyDescent="0.25"/>
    <row r="254" s="84" customFormat="1" x14ac:dyDescent="0.25"/>
    <row r="255" s="84" customFormat="1" x14ac:dyDescent="0.25"/>
    <row r="256" s="84" customFormat="1" x14ac:dyDescent="0.25"/>
    <row r="257" s="84" customFormat="1" x14ac:dyDescent="0.25"/>
    <row r="258" s="84" customFormat="1" x14ac:dyDescent="0.25"/>
    <row r="259" s="84" customFormat="1" x14ac:dyDescent="0.25"/>
    <row r="260" s="84" customFormat="1" x14ac:dyDescent="0.25"/>
    <row r="261" s="84" customFormat="1" x14ac:dyDescent="0.25"/>
    <row r="262" s="84" customFormat="1" x14ac:dyDescent="0.25"/>
    <row r="263" s="84" customFormat="1" x14ac:dyDescent="0.25"/>
    <row r="264" s="84" customFormat="1" x14ac:dyDescent="0.25"/>
    <row r="265" s="84" customFormat="1" x14ac:dyDescent="0.25"/>
    <row r="266" s="84" customFormat="1" x14ac:dyDescent="0.25"/>
    <row r="267" s="84" customFormat="1" x14ac:dyDescent="0.25"/>
    <row r="268" s="84" customFormat="1" x14ac:dyDescent="0.25"/>
    <row r="269" s="84" customFormat="1" x14ac:dyDescent="0.25"/>
    <row r="270" s="84" customFormat="1" x14ac:dyDescent="0.25"/>
    <row r="271" s="84" customFormat="1" x14ac:dyDescent="0.25"/>
    <row r="272" s="84" customFormat="1" x14ac:dyDescent="0.25"/>
    <row r="273" s="84" customFormat="1" x14ac:dyDescent="0.25"/>
    <row r="274" s="84" customFormat="1" x14ac:dyDescent="0.25"/>
    <row r="275" s="84" customFormat="1" x14ac:dyDescent="0.25"/>
    <row r="276" s="84" customFormat="1" x14ac:dyDescent="0.25"/>
    <row r="277" s="84" customFormat="1" x14ac:dyDescent="0.25"/>
    <row r="278" s="84" customFormat="1" x14ac:dyDescent="0.25"/>
    <row r="279" s="84" customFormat="1" x14ac:dyDescent="0.25"/>
    <row r="280" s="84" customFormat="1" x14ac:dyDescent="0.25"/>
    <row r="281" s="84" customFormat="1" x14ac:dyDescent="0.25"/>
    <row r="282" s="84" customFormat="1" x14ac:dyDescent="0.25"/>
    <row r="283" s="84" customFormat="1" x14ac:dyDescent="0.25"/>
    <row r="284" s="84" customFormat="1" x14ac:dyDescent="0.25"/>
    <row r="285" s="84" customFormat="1" x14ac:dyDescent="0.25"/>
    <row r="286" s="84" customFormat="1" x14ac:dyDescent="0.25"/>
    <row r="287" s="84" customFormat="1" x14ac:dyDescent="0.25"/>
    <row r="288" s="84" customFormat="1" x14ac:dyDescent="0.25"/>
    <row r="289" s="84" customFormat="1" x14ac:dyDescent="0.25"/>
    <row r="290" s="84" customFormat="1" x14ac:dyDescent="0.25"/>
    <row r="291" s="84" customFormat="1" x14ac:dyDescent="0.25"/>
    <row r="292" s="84" customFormat="1" x14ac:dyDescent="0.25"/>
    <row r="293" s="84" customFormat="1" x14ac:dyDescent="0.25"/>
    <row r="294" s="84" customFormat="1" x14ac:dyDescent="0.25"/>
    <row r="295" s="84" customFormat="1" x14ac:dyDescent="0.25"/>
    <row r="296" s="84" customFormat="1" x14ac:dyDescent="0.25"/>
    <row r="297" s="84" customFormat="1" x14ac:dyDescent="0.25"/>
    <row r="298" s="84" customFormat="1" x14ac:dyDescent="0.25"/>
    <row r="299" s="84" customFormat="1" x14ac:dyDescent="0.25"/>
    <row r="300" s="84" customFormat="1" x14ac:dyDescent="0.25"/>
    <row r="301" s="84" customFormat="1" x14ac:dyDescent="0.25"/>
    <row r="302" s="84" customFormat="1" x14ac:dyDescent="0.25"/>
    <row r="303" s="84" customFormat="1" x14ac:dyDescent="0.25"/>
    <row r="304" s="84" customFormat="1" x14ac:dyDescent="0.25"/>
    <row r="305" s="84" customFormat="1" x14ac:dyDescent="0.25"/>
    <row r="306" s="84" customFormat="1" x14ac:dyDescent="0.25"/>
    <row r="307" s="84" customFormat="1" x14ac:dyDescent="0.25"/>
    <row r="308" s="84" customFormat="1" x14ac:dyDescent="0.25"/>
    <row r="309" s="84" customFormat="1" x14ac:dyDescent="0.25"/>
    <row r="310" s="84" customFormat="1" x14ac:dyDescent="0.25"/>
    <row r="311" s="84" customFormat="1" x14ac:dyDescent="0.25"/>
    <row r="312" s="84" customFormat="1" x14ac:dyDescent="0.25"/>
    <row r="313" s="84" customFormat="1" x14ac:dyDescent="0.25"/>
    <row r="314" s="84" customFormat="1" x14ac:dyDescent="0.25"/>
    <row r="315" s="84" customFormat="1" x14ac:dyDescent="0.25"/>
    <row r="316" s="84" customFormat="1" x14ac:dyDescent="0.25"/>
    <row r="317" s="84" customFormat="1" x14ac:dyDescent="0.25"/>
    <row r="318" s="84" customFormat="1" x14ac:dyDescent="0.25"/>
    <row r="319" s="84" customFormat="1" x14ac:dyDescent="0.25"/>
    <row r="320" s="84" customFormat="1" x14ac:dyDescent="0.25"/>
    <row r="321" s="84" customFormat="1" x14ac:dyDescent="0.25"/>
    <row r="322" s="84" customFormat="1" x14ac:dyDescent="0.25"/>
    <row r="323" s="84" customFormat="1" x14ac:dyDescent="0.25"/>
    <row r="324" s="84" customFormat="1" x14ac:dyDescent="0.25"/>
    <row r="325" s="84" customFormat="1" x14ac:dyDescent="0.25"/>
    <row r="326" s="84" customFormat="1" x14ac:dyDescent="0.25"/>
    <row r="327" s="84" customFormat="1" x14ac:dyDescent="0.25"/>
    <row r="328" s="84" customFormat="1" x14ac:dyDescent="0.25"/>
    <row r="329" s="84" customFormat="1" x14ac:dyDescent="0.25"/>
    <row r="330" s="84" customFormat="1" x14ac:dyDescent="0.25"/>
    <row r="331" s="84" customFormat="1" x14ac:dyDescent="0.25"/>
    <row r="332" s="84" customFormat="1" x14ac:dyDescent="0.25"/>
    <row r="333" s="84" customFormat="1" x14ac:dyDescent="0.25"/>
    <row r="334" s="84" customFormat="1" x14ac:dyDescent="0.25"/>
    <row r="335" s="84" customFormat="1" x14ac:dyDescent="0.25"/>
    <row r="336" s="84" customFormat="1" x14ac:dyDescent="0.25"/>
    <row r="337" s="84" customFormat="1" x14ac:dyDescent="0.25"/>
    <row r="338" s="84" customFormat="1" x14ac:dyDescent="0.25"/>
    <row r="339" s="84" customFormat="1" x14ac:dyDescent="0.25"/>
    <row r="340" s="84" customFormat="1" x14ac:dyDescent="0.25"/>
    <row r="341" s="84" customFormat="1" x14ac:dyDescent="0.25"/>
    <row r="342" s="84" customFormat="1" x14ac:dyDescent="0.25"/>
    <row r="343" s="84" customFormat="1" x14ac:dyDescent="0.25"/>
    <row r="344" s="84" customFormat="1" x14ac:dyDescent="0.25"/>
    <row r="345" s="84" customFormat="1" x14ac:dyDescent="0.25"/>
    <row r="346" s="84" customFormat="1" x14ac:dyDescent="0.25"/>
    <row r="347" s="84" customFormat="1" x14ac:dyDescent="0.25"/>
    <row r="348" s="84" customFormat="1" x14ac:dyDescent="0.25"/>
    <row r="349" s="84" customFormat="1" x14ac:dyDescent="0.25"/>
    <row r="350" s="84" customFormat="1" x14ac:dyDescent="0.25"/>
    <row r="351" s="84" customFormat="1" x14ac:dyDescent="0.25"/>
    <row r="352" s="84" customFormat="1" x14ac:dyDescent="0.25"/>
    <row r="353" s="84" customFormat="1" x14ac:dyDescent="0.25"/>
    <row r="354" s="84" customFormat="1" x14ac:dyDescent="0.25"/>
    <row r="355" s="84" customFormat="1" x14ac:dyDescent="0.25"/>
    <row r="356" s="84" customFormat="1" x14ac:dyDescent="0.25"/>
    <row r="357" s="84" customFormat="1" x14ac:dyDescent="0.25"/>
    <row r="358" s="84" customFormat="1" x14ac:dyDescent="0.25"/>
    <row r="359" s="84" customFormat="1" x14ac:dyDescent="0.25"/>
    <row r="360" s="84" customFormat="1" x14ac:dyDescent="0.25"/>
    <row r="361" s="84" customFormat="1" x14ac:dyDescent="0.25"/>
    <row r="362" s="84" customFormat="1" x14ac:dyDescent="0.25"/>
    <row r="363" s="84" customFormat="1" x14ac:dyDescent="0.25"/>
    <row r="364" s="84" customFormat="1" x14ac:dyDescent="0.25"/>
    <row r="365" s="84" customFormat="1" x14ac:dyDescent="0.25"/>
    <row r="366" s="84" customFormat="1" x14ac:dyDescent="0.25"/>
    <row r="367" s="84" customFormat="1" x14ac:dyDescent="0.25"/>
    <row r="368" s="84" customFormat="1" x14ac:dyDescent="0.25"/>
    <row r="369" s="84" customFormat="1" x14ac:dyDescent="0.25"/>
    <row r="370" s="84" customFormat="1" x14ac:dyDescent="0.25"/>
    <row r="371" s="84" customFormat="1" x14ac:dyDescent="0.25"/>
    <row r="372" s="84" customFormat="1" x14ac:dyDescent="0.25"/>
    <row r="373" s="84" customFormat="1" x14ac:dyDescent="0.25"/>
    <row r="374" s="84" customFormat="1" x14ac:dyDescent="0.25"/>
    <row r="375" s="84" customFormat="1" x14ac:dyDescent="0.25"/>
    <row r="376" s="84" customFormat="1" x14ac:dyDescent="0.25"/>
    <row r="377" s="84" customFormat="1" x14ac:dyDescent="0.25"/>
    <row r="378" s="84" customFormat="1" x14ac:dyDescent="0.25"/>
    <row r="379" s="84" customFormat="1" x14ac:dyDescent="0.25"/>
    <row r="380" s="84" customFormat="1" x14ac:dyDescent="0.25"/>
    <row r="381" s="84" customFormat="1" x14ac:dyDescent="0.25"/>
    <row r="382" s="84" customFormat="1" x14ac:dyDescent="0.25"/>
    <row r="383" s="84" customFormat="1" x14ac:dyDescent="0.25"/>
    <row r="384" s="84" customFormat="1" x14ac:dyDescent="0.25"/>
    <row r="385" s="84" customFormat="1" x14ac:dyDescent="0.25"/>
    <row r="386" s="84" customFormat="1" x14ac:dyDescent="0.25"/>
    <row r="387" s="84" customFormat="1" x14ac:dyDescent="0.25"/>
    <row r="388" s="84" customFormat="1" x14ac:dyDescent="0.25"/>
    <row r="389" s="84" customFormat="1" x14ac:dyDescent="0.25"/>
    <row r="390" s="84" customFormat="1" x14ac:dyDescent="0.25"/>
    <row r="391" s="84" customFormat="1" x14ac:dyDescent="0.25"/>
    <row r="392" s="84" customFormat="1" x14ac:dyDescent="0.25"/>
    <row r="393" s="84" customFormat="1" x14ac:dyDescent="0.25"/>
    <row r="394" s="84" customFormat="1" x14ac:dyDescent="0.25"/>
    <row r="395" s="84" customFormat="1" x14ac:dyDescent="0.25"/>
    <row r="396" s="84" customFormat="1" x14ac:dyDescent="0.25"/>
    <row r="397" s="84" customFormat="1" x14ac:dyDescent="0.25"/>
    <row r="398" s="84" customFormat="1" x14ac:dyDescent="0.25"/>
    <row r="399" s="84" customFormat="1" x14ac:dyDescent="0.25"/>
    <row r="400" s="84" customFormat="1" x14ac:dyDescent="0.25"/>
    <row r="401" s="84" customFormat="1" x14ac:dyDescent="0.25"/>
    <row r="402" s="84" customFormat="1" x14ac:dyDescent="0.25"/>
    <row r="403" s="84" customFormat="1" x14ac:dyDescent="0.25"/>
    <row r="404" s="84" customFormat="1" x14ac:dyDescent="0.25"/>
    <row r="405" s="84" customFormat="1" x14ac:dyDescent="0.25"/>
    <row r="406" s="84" customFormat="1" x14ac:dyDescent="0.25"/>
    <row r="407" s="84" customFormat="1" x14ac:dyDescent="0.25"/>
    <row r="408" s="84" customFormat="1" x14ac:dyDescent="0.25"/>
    <row r="409" s="84" customFormat="1" x14ac:dyDescent="0.25"/>
    <row r="410" s="84" customFormat="1" x14ac:dyDescent="0.25"/>
    <row r="411" s="84" customFormat="1" x14ac:dyDescent="0.25"/>
    <row r="412" s="84" customFormat="1" x14ac:dyDescent="0.25"/>
    <row r="413" s="84" customFormat="1" x14ac:dyDescent="0.25"/>
    <row r="414" s="84" customFormat="1" x14ac:dyDescent="0.25"/>
    <row r="415" s="84" customFormat="1" x14ac:dyDescent="0.25"/>
    <row r="416" s="84" customFormat="1" x14ac:dyDescent="0.25"/>
    <row r="417" s="84" customFormat="1" x14ac:dyDescent="0.25"/>
    <row r="418" s="84" customFormat="1" x14ac:dyDescent="0.25"/>
    <row r="419" s="84" customFormat="1" x14ac:dyDescent="0.25"/>
    <row r="420" s="84" customFormat="1" x14ac:dyDescent="0.25"/>
    <row r="421" s="84" customFormat="1" x14ac:dyDescent="0.25"/>
    <row r="422" s="84" customFormat="1" x14ac:dyDescent="0.25"/>
    <row r="423" s="84" customFormat="1" x14ac:dyDescent="0.25"/>
    <row r="424" s="84" customFormat="1" x14ac:dyDescent="0.25"/>
    <row r="425" s="84" customFormat="1" x14ac:dyDescent="0.25"/>
    <row r="426" s="84" customFormat="1" x14ac:dyDescent="0.25"/>
    <row r="427" s="84" customFormat="1" x14ac:dyDescent="0.25"/>
    <row r="428" s="84" customFormat="1" x14ac:dyDescent="0.25"/>
    <row r="429" s="84" customFormat="1" x14ac:dyDescent="0.25"/>
    <row r="430" s="84" customFormat="1" x14ac:dyDescent="0.25"/>
    <row r="431" s="84" customFormat="1" x14ac:dyDescent="0.25"/>
    <row r="432" s="84" customFormat="1" x14ac:dyDescent="0.25"/>
    <row r="433" s="84" customFormat="1" x14ac:dyDescent="0.25"/>
    <row r="434" s="84" customFormat="1" x14ac:dyDescent="0.25"/>
    <row r="435" s="84" customFormat="1" x14ac:dyDescent="0.25"/>
    <row r="436" s="84" customFormat="1" x14ac:dyDescent="0.25"/>
    <row r="437" s="84" customFormat="1" x14ac:dyDescent="0.25"/>
    <row r="438" s="84" customFormat="1" x14ac:dyDescent="0.25"/>
    <row r="439" s="84" customFormat="1" x14ac:dyDescent="0.25"/>
    <row r="440" s="84" customFormat="1" x14ac:dyDescent="0.25"/>
    <row r="441" s="84" customFormat="1" x14ac:dyDescent="0.25"/>
    <row r="442" s="84" customFormat="1" x14ac:dyDescent="0.25"/>
    <row r="443" s="84" customFormat="1" x14ac:dyDescent="0.25"/>
    <row r="444" s="84" customFormat="1" x14ac:dyDescent="0.25"/>
    <row r="445" s="84" customFormat="1" x14ac:dyDescent="0.25"/>
    <row r="446" s="84" customFormat="1" x14ac:dyDescent="0.25"/>
    <row r="447" s="84" customFormat="1" x14ac:dyDescent="0.25"/>
    <row r="448" s="84" customFormat="1" x14ac:dyDescent="0.25"/>
    <row r="449" s="84" customFormat="1" x14ac:dyDescent="0.25"/>
    <row r="450" s="84" customFormat="1" x14ac:dyDescent="0.25"/>
    <row r="451" s="84" customFormat="1" x14ac:dyDescent="0.25"/>
    <row r="452" s="84" customFormat="1" x14ac:dyDescent="0.25"/>
    <row r="453" s="84" customFormat="1" x14ac:dyDescent="0.25"/>
    <row r="454" s="84" customFormat="1" x14ac:dyDescent="0.25"/>
    <row r="455" s="84" customFormat="1" x14ac:dyDescent="0.25"/>
    <row r="456" s="84" customFormat="1" x14ac:dyDescent="0.25"/>
    <row r="457" s="84" customFormat="1" x14ac:dyDescent="0.25"/>
    <row r="458" s="84" customFormat="1" x14ac:dyDescent="0.25"/>
    <row r="459" s="84" customFormat="1" x14ac:dyDescent="0.25"/>
    <row r="460" s="84" customFormat="1" x14ac:dyDescent="0.25"/>
    <row r="461" s="84" customFormat="1" x14ac:dyDescent="0.25"/>
    <row r="462" s="84" customFormat="1" x14ac:dyDescent="0.25"/>
    <row r="463" s="84" customFormat="1" x14ac:dyDescent="0.25"/>
    <row r="464" s="84" customFormat="1" x14ac:dyDescent="0.25"/>
    <row r="465" s="84" customFormat="1" x14ac:dyDescent="0.25"/>
    <row r="466" s="84" customFormat="1" x14ac:dyDescent="0.25"/>
    <row r="467" s="84" customFormat="1" x14ac:dyDescent="0.25"/>
    <row r="468" s="84" customFormat="1" x14ac:dyDescent="0.25"/>
    <row r="469" s="84" customFormat="1" x14ac:dyDescent="0.25"/>
    <row r="470" s="84" customFormat="1" x14ac:dyDescent="0.25"/>
    <row r="471" s="84" customFormat="1" x14ac:dyDescent="0.25"/>
    <row r="472" s="84" customFormat="1" x14ac:dyDescent="0.25"/>
    <row r="473" s="84" customFormat="1" x14ac:dyDescent="0.25"/>
    <row r="474" s="84" customFormat="1" x14ac:dyDescent="0.25"/>
    <row r="475" s="84" customFormat="1" x14ac:dyDescent="0.25"/>
    <row r="476" s="84" customFormat="1" x14ac:dyDescent="0.25"/>
    <row r="477" s="84" customFormat="1" x14ac:dyDescent="0.25"/>
    <row r="478" s="84" customFormat="1" x14ac:dyDescent="0.25"/>
    <row r="479" s="84" customFormat="1" x14ac:dyDescent="0.25"/>
    <row r="480" s="84" customFormat="1" x14ac:dyDescent="0.25"/>
    <row r="481" s="84" customFormat="1" x14ac:dyDescent="0.25"/>
    <row r="482" s="84" customFormat="1" x14ac:dyDescent="0.25"/>
    <row r="483" s="84" customFormat="1" x14ac:dyDescent="0.25"/>
    <row r="484" s="84" customFormat="1" x14ac:dyDescent="0.25"/>
    <row r="485" s="84" customFormat="1" x14ac:dyDescent="0.25"/>
    <row r="486" s="84" customFormat="1" x14ac:dyDescent="0.25"/>
    <row r="487" s="84" customFormat="1" x14ac:dyDescent="0.25"/>
    <row r="488" s="84" customFormat="1" x14ac:dyDescent="0.25"/>
    <row r="489" s="84" customFormat="1" x14ac:dyDescent="0.25"/>
    <row r="490" s="84" customFormat="1" x14ac:dyDescent="0.25"/>
    <row r="491" s="84" customFormat="1" x14ac:dyDescent="0.25"/>
    <row r="492" s="84" customFormat="1" x14ac:dyDescent="0.25"/>
    <row r="493" s="84" customFormat="1" x14ac:dyDescent="0.25"/>
    <row r="494" s="84" customFormat="1" x14ac:dyDescent="0.25"/>
    <row r="495" s="84" customFormat="1" x14ac:dyDescent="0.25"/>
    <row r="496" s="84" customFormat="1" x14ac:dyDescent="0.25"/>
    <row r="497" s="84" customFormat="1" x14ac:dyDescent="0.25"/>
    <row r="498" s="84" customFormat="1" x14ac:dyDescent="0.25"/>
    <row r="499" s="84" customFormat="1" x14ac:dyDescent="0.25"/>
    <row r="500" s="84" customFormat="1" x14ac:dyDescent="0.25"/>
    <row r="501" s="84" customFormat="1" x14ac:dyDescent="0.25"/>
    <row r="502" s="84" customFormat="1" x14ac:dyDescent="0.25"/>
    <row r="503" s="84" customFormat="1" x14ac:dyDescent="0.25"/>
    <row r="504" s="84" customFormat="1" x14ac:dyDescent="0.25"/>
    <row r="505" s="84" customFormat="1" x14ac:dyDescent="0.25"/>
    <row r="506" s="84" customFormat="1" x14ac:dyDescent="0.25"/>
    <row r="507" s="84" customFormat="1" x14ac:dyDescent="0.25"/>
    <row r="508" s="84" customFormat="1" x14ac:dyDescent="0.25"/>
    <row r="509" s="84" customFormat="1" x14ac:dyDescent="0.25"/>
    <row r="510" s="84" customFormat="1" x14ac:dyDescent="0.25"/>
    <row r="511" s="84" customFormat="1" x14ac:dyDescent="0.25"/>
    <row r="512" s="84" customFormat="1" x14ac:dyDescent="0.25"/>
    <row r="513" s="84" customFormat="1" x14ac:dyDescent="0.25"/>
    <row r="514" s="84" customFormat="1" x14ac:dyDescent="0.25"/>
    <row r="515" s="84" customFormat="1" x14ac:dyDescent="0.25"/>
    <row r="516" s="84" customFormat="1" x14ac:dyDescent="0.25"/>
    <row r="517" s="84" customFormat="1" x14ac:dyDescent="0.25"/>
    <row r="518" s="84" customFormat="1" x14ac:dyDescent="0.25"/>
    <row r="519" s="84" customFormat="1" x14ac:dyDescent="0.25"/>
    <row r="520" s="84" customFormat="1" x14ac:dyDescent="0.25"/>
    <row r="521" s="84" customFormat="1" x14ac:dyDescent="0.25"/>
    <row r="522" s="84" customFormat="1" x14ac:dyDescent="0.25"/>
    <row r="523" s="84" customFormat="1" x14ac:dyDescent="0.25"/>
    <row r="524" s="84" customFormat="1" x14ac:dyDescent="0.25"/>
    <row r="525" s="84" customFormat="1" x14ac:dyDescent="0.25"/>
    <row r="526" s="84" customFormat="1" x14ac:dyDescent="0.25"/>
    <row r="527" s="84" customFormat="1" x14ac:dyDescent="0.25"/>
    <row r="528" s="84" customFormat="1" x14ac:dyDescent="0.25"/>
    <row r="529" s="84" customFormat="1" x14ac:dyDescent="0.25"/>
    <row r="530" s="84" customFormat="1" x14ac:dyDescent="0.25"/>
    <row r="531" s="84" customFormat="1" x14ac:dyDescent="0.25"/>
    <row r="532" s="84" customFormat="1" x14ac:dyDescent="0.25"/>
    <row r="533" s="84" customFormat="1" x14ac:dyDescent="0.25"/>
    <row r="534" s="84" customFormat="1" x14ac:dyDescent="0.25"/>
    <row r="535" s="84" customFormat="1" x14ac:dyDescent="0.25"/>
    <row r="536" s="84" customFormat="1" x14ac:dyDescent="0.25"/>
    <row r="537" s="84" customFormat="1" x14ac:dyDescent="0.25"/>
    <row r="538" s="84" customFormat="1" x14ac:dyDescent="0.25"/>
    <row r="539" s="84" customFormat="1" x14ac:dyDescent="0.25"/>
    <row r="540" s="84" customFormat="1" x14ac:dyDescent="0.25"/>
    <row r="541" s="84" customFormat="1" x14ac:dyDescent="0.25"/>
    <row r="542" s="84" customFormat="1" x14ac:dyDescent="0.25"/>
    <row r="543" s="84" customFormat="1" x14ac:dyDescent="0.25"/>
    <row r="544" s="84" customFormat="1" x14ac:dyDescent="0.25"/>
    <row r="545" s="84" customFormat="1" x14ac:dyDescent="0.25"/>
    <row r="546" s="84" customFormat="1" x14ac:dyDescent="0.25"/>
    <row r="547" s="84" customFormat="1" x14ac:dyDescent="0.25"/>
    <row r="548" s="84" customFormat="1" x14ac:dyDescent="0.25"/>
    <row r="549" s="84" customFormat="1" x14ac:dyDescent="0.25"/>
    <row r="550" s="84" customFormat="1" x14ac:dyDescent="0.25"/>
    <row r="551" s="84" customFormat="1" x14ac:dyDescent="0.25"/>
    <row r="552" s="84" customFormat="1" x14ac:dyDescent="0.25"/>
    <row r="553" s="84" customFormat="1" x14ac:dyDescent="0.25"/>
    <row r="554" s="84" customFormat="1" x14ac:dyDescent="0.25"/>
    <row r="555" s="84" customFormat="1" x14ac:dyDescent="0.25"/>
    <row r="556" s="84" customFormat="1" x14ac:dyDescent="0.25"/>
    <row r="557" s="84" customFormat="1" x14ac:dyDescent="0.25"/>
    <row r="558" s="84" customFormat="1" x14ac:dyDescent="0.25"/>
    <row r="559" s="84" customFormat="1" x14ac:dyDescent="0.25"/>
    <row r="560" s="84" customFormat="1" x14ac:dyDescent="0.25"/>
    <row r="561" s="84" customFormat="1" x14ac:dyDescent="0.25"/>
    <row r="562" s="84" customFormat="1" x14ac:dyDescent="0.25"/>
    <row r="563" s="84" customFormat="1" x14ac:dyDescent="0.25"/>
    <row r="564" s="84" customFormat="1" x14ac:dyDescent="0.25"/>
    <row r="565" s="84" customFormat="1" x14ac:dyDescent="0.25"/>
    <row r="566" s="84" customFormat="1" x14ac:dyDescent="0.25"/>
    <row r="567" s="84" customFormat="1" x14ac:dyDescent="0.25"/>
    <row r="568" s="84" customFormat="1" x14ac:dyDescent="0.25"/>
    <row r="569" s="84" customFormat="1" x14ac:dyDescent="0.25"/>
    <row r="570" s="84" customFormat="1" x14ac:dyDescent="0.25"/>
    <row r="571" s="84" customFormat="1" x14ac:dyDescent="0.25"/>
    <row r="572" s="84" customFormat="1" x14ac:dyDescent="0.25"/>
    <row r="573" s="84" customFormat="1" x14ac:dyDescent="0.25"/>
    <row r="574" s="84" customFormat="1" x14ac:dyDescent="0.25"/>
    <row r="575" s="84" customFormat="1" x14ac:dyDescent="0.25"/>
    <row r="576" s="84" customFormat="1" x14ac:dyDescent="0.25"/>
    <row r="577" spans="20:22" s="84" customFormat="1" x14ac:dyDescent="0.25"/>
    <row r="578" spans="20:22" s="84" customFormat="1" x14ac:dyDescent="0.25"/>
    <row r="579" spans="20:22" s="84" customFormat="1" x14ac:dyDescent="0.25"/>
    <row r="580" spans="20:22" s="84" customFormat="1" x14ac:dyDescent="0.25"/>
    <row r="581" spans="20:22" s="84" customFormat="1" x14ac:dyDescent="0.25"/>
    <row r="582" spans="20:22" s="84" customFormat="1" x14ac:dyDescent="0.25"/>
    <row r="583" spans="20:22" s="84" customFormat="1" x14ac:dyDescent="0.25"/>
    <row r="584" spans="20:22" s="84" customFormat="1" x14ac:dyDescent="0.25"/>
    <row r="585" spans="20:22" s="84" customFormat="1" x14ac:dyDescent="0.25"/>
    <row r="586" spans="20:22" x14ac:dyDescent="0.25">
      <c r="T586" s="84"/>
      <c r="U586" s="84"/>
      <c r="V586" s="84"/>
    </row>
    <row r="587" spans="20:22" x14ac:dyDescent="0.25">
      <c r="T587" s="84"/>
      <c r="U587" s="84"/>
      <c r="V587" s="84"/>
    </row>
    <row r="588" spans="20:22" x14ac:dyDescent="0.25">
      <c r="T588" s="84"/>
      <c r="U588" s="84"/>
      <c r="V588" s="84"/>
    </row>
    <row r="589" spans="20:22" x14ac:dyDescent="0.25">
      <c r="T589" s="84"/>
      <c r="U589" s="84"/>
      <c r="V589" s="84"/>
    </row>
  </sheetData>
  <mergeCells count="331">
    <mergeCell ref="B103:C103"/>
    <mergeCell ref="L103:M103"/>
    <mergeCell ref="K95:N95"/>
    <mergeCell ref="O95:Q95"/>
    <mergeCell ref="J63:M63"/>
    <mergeCell ref="K91:N91"/>
    <mergeCell ref="O91:Q91"/>
    <mergeCell ref="K92:N92"/>
    <mergeCell ref="O92:Q92"/>
    <mergeCell ref="K93:N93"/>
    <mergeCell ref="P93:Q93"/>
    <mergeCell ref="K94:N94"/>
    <mergeCell ref="P94:Q94"/>
    <mergeCell ref="K83:Q83"/>
    <mergeCell ref="K71:Q71"/>
    <mergeCell ref="K72:Q72"/>
    <mergeCell ref="K87:Q87"/>
    <mergeCell ref="B100:E100"/>
    <mergeCell ref="F100:H100"/>
    <mergeCell ref="O100:Q100"/>
    <mergeCell ref="K100:N100"/>
    <mergeCell ref="O89:Q89"/>
    <mergeCell ref="K84:Q84"/>
    <mergeCell ref="K85:Q85"/>
    <mergeCell ref="B102:C102"/>
    <mergeCell ref="L102:M102"/>
    <mergeCell ref="O59:P59"/>
    <mergeCell ref="K99:N99"/>
    <mergeCell ref="O99:Q99"/>
    <mergeCell ref="N62:P62"/>
    <mergeCell ref="K96:N96"/>
    <mergeCell ref="O96:Q96"/>
    <mergeCell ref="K97:N97"/>
    <mergeCell ref="O97:Q97"/>
    <mergeCell ref="K98:N98"/>
    <mergeCell ref="O98:Q98"/>
    <mergeCell ref="K90:N90"/>
    <mergeCell ref="J62:M62"/>
    <mergeCell ref="N65:P65"/>
    <mergeCell ref="J65:M65"/>
    <mergeCell ref="N64:P64"/>
    <mergeCell ref="J64:M64"/>
    <mergeCell ref="N63:P63"/>
    <mergeCell ref="O90:Q90"/>
    <mergeCell ref="K88:Q88"/>
    <mergeCell ref="K89:N89"/>
    <mergeCell ref="K86:Q86"/>
    <mergeCell ref="L68:M68"/>
    <mergeCell ref="L69:M69"/>
    <mergeCell ref="J66:M66"/>
    <mergeCell ref="N66:P66"/>
    <mergeCell ref="J50:P50"/>
    <mergeCell ref="J51:P51"/>
    <mergeCell ref="J52:P52"/>
    <mergeCell ref="J31:M31"/>
    <mergeCell ref="N31:P31"/>
    <mergeCell ref="J53:P53"/>
    <mergeCell ref="J54:P54"/>
    <mergeCell ref="J55:M55"/>
    <mergeCell ref="N55:P55"/>
    <mergeCell ref="J56:M56"/>
    <mergeCell ref="N56:P56"/>
    <mergeCell ref="N61:P61"/>
    <mergeCell ref="J61:M61"/>
    <mergeCell ref="O60:P60"/>
    <mergeCell ref="J60:M60"/>
    <mergeCell ref="J57:M57"/>
    <mergeCell ref="N57:P57"/>
    <mergeCell ref="J58:M58"/>
    <mergeCell ref="N58:P58"/>
    <mergeCell ref="J59:M59"/>
    <mergeCell ref="N21:P21"/>
    <mergeCell ref="J22:M22"/>
    <mergeCell ref="N22:P22"/>
    <mergeCell ref="J23:M23"/>
    <mergeCell ref="N23:P23"/>
    <mergeCell ref="J24:M24"/>
    <mergeCell ref="N24:P24"/>
    <mergeCell ref="J25:M25"/>
    <mergeCell ref="J49:P49"/>
    <mergeCell ref="J28:M28"/>
    <mergeCell ref="N28:P28"/>
    <mergeCell ref="J29:M29"/>
    <mergeCell ref="N29:P29"/>
    <mergeCell ref="J30:M30"/>
    <mergeCell ref="N30:P30"/>
    <mergeCell ref="L34:M34"/>
    <mergeCell ref="J32:M32"/>
    <mergeCell ref="N32:P32"/>
    <mergeCell ref="L35:M35"/>
    <mergeCell ref="B20:H20"/>
    <mergeCell ref="B21:E21"/>
    <mergeCell ref="F21:H21"/>
    <mergeCell ref="B22:E22"/>
    <mergeCell ref="F22:H22"/>
    <mergeCell ref="F30:H30"/>
    <mergeCell ref="B31:E31"/>
    <mergeCell ref="F31:H31"/>
    <mergeCell ref="B26:E26"/>
    <mergeCell ref="G26:H26"/>
    <mergeCell ref="B27:E27"/>
    <mergeCell ref="F27:H27"/>
    <mergeCell ref="B28:E28"/>
    <mergeCell ref="F28:H28"/>
    <mergeCell ref="G25:H25"/>
    <mergeCell ref="B29:E29"/>
    <mergeCell ref="F29:H29"/>
    <mergeCell ref="B30:E30"/>
    <mergeCell ref="F23:H23"/>
    <mergeCell ref="B24:E24"/>
    <mergeCell ref="F24:H24"/>
    <mergeCell ref="B25:E25"/>
    <mergeCell ref="B52:H52"/>
    <mergeCell ref="B53:H53"/>
    <mergeCell ref="B54:H54"/>
    <mergeCell ref="B55:E55"/>
    <mergeCell ref="F55:H55"/>
    <mergeCell ref="B49:H49"/>
    <mergeCell ref="B34:C34"/>
    <mergeCell ref="B32:E32"/>
    <mergeCell ref="F32:H32"/>
    <mergeCell ref="B35:C35"/>
    <mergeCell ref="F63:H63"/>
    <mergeCell ref="B94:E94"/>
    <mergeCell ref="B71:H71"/>
    <mergeCell ref="B72:H72"/>
    <mergeCell ref="B68:C68"/>
    <mergeCell ref="B69:C69"/>
    <mergeCell ref="B50:H50"/>
    <mergeCell ref="B64:E64"/>
    <mergeCell ref="F64:H64"/>
    <mergeCell ref="B65:E65"/>
    <mergeCell ref="F65:H65"/>
    <mergeCell ref="B59:E59"/>
    <mergeCell ref="G59:H59"/>
    <mergeCell ref="B60:E60"/>
    <mergeCell ref="G60:H60"/>
    <mergeCell ref="B56:E56"/>
    <mergeCell ref="F56:H56"/>
    <mergeCell ref="B57:E57"/>
    <mergeCell ref="B66:E66"/>
    <mergeCell ref="F66:H66"/>
    <mergeCell ref="B93:E93"/>
    <mergeCell ref="B87:H87"/>
    <mergeCell ref="B88:H88"/>
    <mergeCell ref="B51:H51"/>
    <mergeCell ref="B3:H3"/>
    <mergeCell ref="J3:P3"/>
    <mergeCell ref="B37:H37"/>
    <mergeCell ref="B38:H38"/>
    <mergeCell ref="J37:P37"/>
    <mergeCell ref="J38:P38"/>
    <mergeCell ref="O25:P25"/>
    <mergeCell ref="J26:M26"/>
    <mergeCell ref="O26:P26"/>
    <mergeCell ref="J27:M27"/>
    <mergeCell ref="N27:P27"/>
    <mergeCell ref="J15:P15"/>
    <mergeCell ref="J16:P16"/>
    <mergeCell ref="J17:P17"/>
    <mergeCell ref="J18:P18"/>
    <mergeCell ref="J19:P19"/>
    <mergeCell ref="J20:P20"/>
    <mergeCell ref="J21:M21"/>
    <mergeCell ref="B15:H15"/>
    <mergeCell ref="B16:H16"/>
    <mergeCell ref="B17:H17"/>
    <mergeCell ref="B18:H18"/>
    <mergeCell ref="B19:H19"/>
    <mergeCell ref="B23:E23"/>
    <mergeCell ref="B96:E96"/>
    <mergeCell ref="B97:E97"/>
    <mergeCell ref="B98:E98"/>
    <mergeCell ref="B99:E99"/>
    <mergeCell ref="F99:H99"/>
    <mergeCell ref="B4:H4"/>
    <mergeCell ref="J4:P4"/>
    <mergeCell ref="F98:H98"/>
    <mergeCell ref="F97:H97"/>
    <mergeCell ref="F96:H96"/>
    <mergeCell ref="F95:H95"/>
    <mergeCell ref="G93:H93"/>
    <mergeCell ref="G94:H94"/>
    <mergeCell ref="B84:H84"/>
    <mergeCell ref="B85:H85"/>
    <mergeCell ref="F57:H57"/>
    <mergeCell ref="B58:E58"/>
    <mergeCell ref="F58:H58"/>
    <mergeCell ref="B61:E61"/>
    <mergeCell ref="F61:H61"/>
    <mergeCell ref="B62:E62"/>
    <mergeCell ref="F62:H62"/>
    <mergeCell ref="B86:H86"/>
    <mergeCell ref="B63:E63"/>
    <mergeCell ref="F89:H89"/>
    <mergeCell ref="F90:H90"/>
    <mergeCell ref="F91:H91"/>
    <mergeCell ref="F92:H92"/>
    <mergeCell ref="B89:E89"/>
    <mergeCell ref="B90:E90"/>
    <mergeCell ref="B91:E91"/>
    <mergeCell ref="B92:E92"/>
    <mergeCell ref="B95:E95"/>
    <mergeCell ref="B105:H105"/>
    <mergeCell ref="B106:H106"/>
    <mergeCell ref="B117:H117"/>
    <mergeCell ref="B118:H118"/>
    <mergeCell ref="B119:H119"/>
    <mergeCell ref="B120:H120"/>
    <mergeCell ref="B121:H121"/>
    <mergeCell ref="B122:H122"/>
    <mergeCell ref="B123:E123"/>
    <mergeCell ref="F123:H123"/>
    <mergeCell ref="B124:E124"/>
    <mergeCell ref="F124:H124"/>
    <mergeCell ref="B125:E125"/>
    <mergeCell ref="F125:H125"/>
    <mergeCell ref="B126:E126"/>
    <mergeCell ref="F126:H126"/>
    <mergeCell ref="B127:E127"/>
    <mergeCell ref="G127:H127"/>
    <mergeCell ref="B128:E128"/>
    <mergeCell ref="G128:H128"/>
    <mergeCell ref="B129:E129"/>
    <mergeCell ref="F129:H129"/>
    <mergeCell ref="B130:E130"/>
    <mergeCell ref="F130:H130"/>
    <mergeCell ref="B131:E131"/>
    <mergeCell ref="F131:H131"/>
    <mergeCell ref="B132:E132"/>
    <mergeCell ref="F132:H132"/>
    <mergeCell ref="B133:E133"/>
    <mergeCell ref="F133:H133"/>
    <mergeCell ref="B134:E134"/>
    <mergeCell ref="F134:H134"/>
    <mergeCell ref="K105:Q105"/>
    <mergeCell ref="K106:Q106"/>
    <mergeCell ref="K117:Q117"/>
    <mergeCell ref="K118:Q118"/>
    <mergeCell ref="K119:Q119"/>
    <mergeCell ref="K120:Q120"/>
    <mergeCell ref="K121:Q121"/>
    <mergeCell ref="K122:Q122"/>
    <mergeCell ref="K123:N123"/>
    <mergeCell ref="O123:Q123"/>
    <mergeCell ref="K124:N124"/>
    <mergeCell ref="O124:Q124"/>
    <mergeCell ref="K125:N125"/>
    <mergeCell ref="O125:Q125"/>
    <mergeCell ref="K126:N126"/>
    <mergeCell ref="O126:Q126"/>
    <mergeCell ref="K127:N127"/>
    <mergeCell ref="P127:Q127"/>
    <mergeCell ref="K128:N128"/>
    <mergeCell ref="P128:Q128"/>
    <mergeCell ref="K129:N129"/>
    <mergeCell ref="O129:Q129"/>
    <mergeCell ref="K130:N130"/>
    <mergeCell ref="O130:Q130"/>
    <mergeCell ref="K131:N131"/>
    <mergeCell ref="O131:Q131"/>
    <mergeCell ref="K132:N132"/>
    <mergeCell ref="O132:Q132"/>
    <mergeCell ref="K133:N133"/>
    <mergeCell ref="O133:Q133"/>
    <mergeCell ref="K134:N134"/>
    <mergeCell ref="O134:Q134"/>
    <mergeCell ref="B137:H137"/>
    <mergeCell ref="B138:H138"/>
    <mergeCell ref="B149:H149"/>
    <mergeCell ref="B150:H150"/>
    <mergeCell ref="B151:H151"/>
    <mergeCell ref="B152:H152"/>
    <mergeCell ref="B153:H153"/>
    <mergeCell ref="B154:H154"/>
    <mergeCell ref="B155:E155"/>
    <mergeCell ref="F155:H155"/>
    <mergeCell ref="B156:E156"/>
    <mergeCell ref="F156:H156"/>
    <mergeCell ref="B157:E157"/>
    <mergeCell ref="F157:H157"/>
    <mergeCell ref="B158:E158"/>
    <mergeCell ref="F158:H158"/>
    <mergeCell ref="B159:E159"/>
    <mergeCell ref="G159:H159"/>
    <mergeCell ref="B160:E160"/>
    <mergeCell ref="G160:H160"/>
    <mergeCell ref="B161:E161"/>
    <mergeCell ref="F161:H161"/>
    <mergeCell ref="B162:E162"/>
    <mergeCell ref="F162:H162"/>
    <mergeCell ref="B163:E163"/>
    <mergeCell ref="F163:H163"/>
    <mergeCell ref="B164:E164"/>
    <mergeCell ref="F164:H164"/>
    <mergeCell ref="B165:E165"/>
    <mergeCell ref="F165:H165"/>
    <mergeCell ref="B166:E166"/>
    <mergeCell ref="F166:H166"/>
    <mergeCell ref="K137:Q137"/>
    <mergeCell ref="K138:Q138"/>
    <mergeCell ref="K149:Q149"/>
    <mergeCell ref="K150:Q150"/>
    <mergeCell ref="K151:Q151"/>
    <mergeCell ref="K152:Q152"/>
    <mergeCell ref="K153:Q153"/>
    <mergeCell ref="K154:Q154"/>
    <mergeCell ref="K155:N155"/>
    <mergeCell ref="O155:Q155"/>
    <mergeCell ref="K156:N156"/>
    <mergeCell ref="O156:Q156"/>
    <mergeCell ref="K157:N157"/>
    <mergeCell ref="O157:Q157"/>
    <mergeCell ref="K158:N158"/>
    <mergeCell ref="O158:Q158"/>
    <mergeCell ref="K159:N159"/>
    <mergeCell ref="P159:Q159"/>
    <mergeCell ref="K160:N160"/>
    <mergeCell ref="P160:Q160"/>
    <mergeCell ref="K161:N161"/>
    <mergeCell ref="O161:Q161"/>
    <mergeCell ref="K162:N162"/>
    <mergeCell ref="O162:Q162"/>
    <mergeCell ref="K163:N163"/>
    <mergeCell ref="O163:Q163"/>
    <mergeCell ref="K164:N164"/>
    <mergeCell ref="O164:Q164"/>
    <mergeCell ref="K165:N165"/>
    <mergeCell ref="O165:Q165"/>
    <mergeCell ref="K166:N166"/>
    <mergeCell ref="O166:Q166"/>
  </mergeCells>
  <pageMargins left="0.9055118110236221" right="0.31496062992125984" top="1.1417322834645669" bottom="1.3779527559055118" header="0.31496062992125984" footer="0.31496062992125984"/>
  <pageSetup paperSize="9" scale="83" fitToHeight="0" orientation="landscape" r:id="rId1"/>
  <rowBreaks count="2" manualBreakCount="2">
    <brk id="35" max="16" man="1"/>
    <brk id="69" max="1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2:W113"/>
  <sheetViews>
    <sheetView topLeftCell="A79" workbookViewId="0">
      <selection activeCell="H98" sqref="H98:J98"/>
    </sheetView>
  </sheetViews>
  <sheetFormatPr defaultRowHeight="15" x14ac:dyDescent="0.25"/>
  <cols>
    <col min="2" max="2" width="13.28515625" customWidth="1"/>
    <col min="7" max="7" width="9.5703125" bestFit="1" customWidth="1"/>
    <col min="21" max="21" width="14" customWidth="1"/>
    <col min="22" max="22" width="18.42578125" customWidth="1"/>
    <col min="23" max="23" width="23" customWidth="1"/>
    <col min="25" max="25" width="20.42578125" customWidth="1"/>
    <col min="26" max="26" width="6.5703125" customWidth="1"/>
    <col min="27" max="27" width="7" customWidth="1"/>
    <col min="28" max="28" width="6.28515625" customWidth="1"/>
    <col min="29" max="29" width="8.5703125" customWidth="1"/>
    <col min="30" max="30" width="8.140625" customWidth="1"/>
    <col min="31" max="31" width="6.7109375" customWidth="1"/>
    <col min="33" max="33" width="11.5703125" customWidth="1"/>
    <col min="34" max="34" width="14.85546875" customWidth="1"/>
    <col min="35" max="35" width="13.28515625" customWidth="1"/>
  </cols>
  <sheetData>
    <row r="2" spans="3:17" x14ac:dyDescent="0.25">
      <c r="C2" s="114" t="s">
        <v>37</v>
      </c>
      <c r="D2" s="114"/>
      <c r="E2" s="114"/>
      <c r="F2" s="114"/>
      <c r="G2" s="114"/>
      <c r="H2" s="114"/>
      <c r="I2" s="114"/>
      <c r="K2" s="114" t="s">
        <v>38</v>
      </c>
      <c r="L2" s="114"/>
      <c r="M2" s="114"/>
      <c r="N2" s="114"/>
      <c r="O2" s="114"/>
      <c r="P2" s="114"/>
      <c r="Q2" s="114"/>
    </row>
    <row r="3" spans="3:17" x14ac:dyDescent="0.25">
      <c r="C3" s="114" t="s">
        <v>36</v>
      </c>
      <c r="D3" s="114"/>
      <c r="E3" s="114"/>
      <c r="F3" s="114"/>
      <c r="G3" s="114"/>
      <c r="H3" s="114"/>
      <c r="I3" s="114"/>
      <c r="K3" s="114" t="s">
        <v>36</v>
      </c>
      <c r="L3" s="114"/>
      <c r="M3" s="114"/>
      <c r="N3" s="114"/>
      <c r="O3" s="114"/>
      <c r="P3" s="114"/>
      <c r="Q3" s="114"/>
    </row>
    <row r="4" spans="3:17" x14ac:dyDescent="0.25">
      <c r="C4" s="2" t="s">
        <v>21</v>
      </c>
      <c r="D4" s="4" t="s">
        <v>0</v>
      </c>
      <c r="E4" s="4" t="s">
        <v>1</v>
      </c>
      <c r="F4" s="4" t="s">
        <v>2</v>
      </c>
      <c r="G4" s="4" t="s">
        <v>4</v>
      </c>
      <c r="H4" s="4" t="s">
        <v>3</v>
      </c>
      <c r="I4" s="4" t="s">
        <v>5</v>
      </c>
      <c r="K4" s="2" t="s">
        <v>21</v>
      </c>
      <c r="L4" s="4" t="s">
        <v>0</v>
      </c>
      <c r="M4" s="4" t="s">
        <v>1</v>
      </c>
      <c r="N4" s="4" t="s">
        <v>2</v>
      </c>
      <c r="O4" s="4" t="s">
        <v>4</v>
      </c>
      <c r="P4" s="4" t="s">
        <v>3</v>
      </c>
      <c r="Q4" s="4" t="s">
        <v>5</v>
      </c>
    </row>
    <row r="5" spans="3:17" x14ac:dyDescent="0.25">
      <c r="C5" s="2" t="s">
        <v>14</v>
      </c>
      <c r="D5" s="12">
        <v>16.32</v>
      </c>
      <c r="E5" s="12">
        <v>13.51</v>
      </c>
      <c r="F5" s="12">
        <v>11.18</v>
      </c>
      <c r="G5" s="5">
        <v>16.18</v>
      </c>
      <c r="H5" s="12">
        <v>13.88</v>
      </c>
      <c r="I5" s="12">
        <v>10.39</v>
      </c>
      <c r="K5" s="2" t="s">
        <v>14</v>
      </c>
      <c r="L5" s="13">
        <v>16.41</v>
      </c>
      <c r="M5" s="13">
        <v>14.33</v>
      </c>
      <c r="N5" s="13">
        <v>11.28</v>
      </c>
      <c r="O5" s="13">
        <v>15.78</v>
      </c>
      <c r="P5" s="13">
        <v>13.54</v>
      </c>
      <c r="Q5" s="5">
        <v>10.51</v>
      </c>
    </row>
    <row r="6" spans="3:17" x14ac:dyDescent="0.25">
      <c r="C6" s="2" t="s">
        <v>15</v>
      </c>
      <c r="D6" s="5">
        <v>16.29</v>
      </c>
      <c r="E6" s="5">
        <v>13.21</v>
      </c>
      <c r="F6" s="12">
        <v>10.65</v>
      </c>
      <c r="G6" s="5">
        <v>16.22</v>
      </c>
      <c r="H6" s="12">
        <v>14.21</v>
      </c>
      <c r="I6" s="12">
        <v>10.33</v>
      </c>
      <c r="K6" s="2" t="s">
        <v>15</v>
      </c>
      <c r="L6" s="5">
        <v>16.38</v>
      </c>
      <c r="M6" s="5">
        <v>14.54</v>
      </c>
      <c r="N6" s="13">
        <v>11.39</v>
      </c>
      <c r="O6" s="13">
        <v>15.98</v>
      </c>
      <c r="P6" s="13">
        <v>13.81</v>
      </c>
      <c r="Q6" s="5">
        <v>11.21</v>
      </c>
    </row>
    <row r="7" spans="3:17" x14ac:dyDescent="0.25">
      <c r="C7" s="2" t="s">
        <v>16</v>
      </c>
      <c r="D7" s="5">
        <v>16.54</v>
      </c>
      <c r="E7" s="12">
        <v>14.03</v>
      </c>
      <c r="F7" s="12">
        <v>10.19</v>
      </c>
      <c r="G7" s="12">
        <v>16.32</v>
      </c>
      <c r="H7" s="12">
        <v>14.09</v>
      </c>
      <c r="I7" s="5">
        <v>10.09</v>
      </c>
      <c r="K7" s="2" t="s">
        <v>16</v>
      </c>
      <c r="L7" s="5">
        <v>16.22</v>
      </c>
      <c r="M7" s="13">
        <v>14.19</v>
      </c>
      <c r="N7" s="13">
        <v>11.48</v>
      </c>
      <c r="O7" s="13">
        <v>16.09</v>
      </c>
      <c r="P7" s="13">
        <v>14.32</v>
      </c>
      <c r="Q7" s="5">
        <v>10.35</v>
      </c>
    </row>
    <row r="8" spans="3:17" x14ac:dyDescent="0.25">
      <c r="C8" s="2" t="s">
        <v>17</v>
      </c>
      <c r="D8" s="5">
        <v>16.22</v>
      </c>
      <c r="E8" s="12">
        <v>14.39</v>
      </c>
      <c r="F8" s="12">
        <v>10.08</v>
      </c>
      <c r="G8" s="12">
        <v>16.510000000000002</v>
      </c>
      <c r="H8" s="12">
        <v>14.34</v>
      </c>
      <c r="I8" s="5">
        <v>10.84</v>
      </c>
      <c r="K8" s="2" t="s">
        <v>17</v>
      </c>
      <c r="L8" s="5">
        <v>15.91</v>
      </c>
      <c r="M8" s="13">
        <v>14.84</v>
      </c>
      <c r="N8" s="13">
        <v>11.73</v>
      </c>
      <c r="O8" s="13">
        <v>15.34</v>
      </c>
      <c r="P8" s="13">
        <v>14.23</v>
      </c>
      <c r="Q8" s="5">
        <v>10.68</v>
      </c>
    </row>
    <row r="9" spans="3:17" x14ac:dyDescent="0.25">
      <c r="C9" s="2" t="s">
        <v>18</v>
      </c>
      <c r="D9" s="5">
        <v>16.18</v>
      </c>
      <c r="E9" s="12">
        <v>14.62</v>
      </c>
      <c r="F9" s="12">
        <v>10.73</v>
      </c>
      <c r="G9" s="12">
        <v>16.18</v>
      </c>
      <c r="H9" s="12">
        <v>13.98</v>
      </c>
      <c r="I9" s="5">
        <v>10.29</v>
      </c>
      <c r="K9" s="2" t="s">
        <v>18</v>
      </c>
      <c r="L9" s="5">
        <v>15.46</v>
      </c>
      <c r="M9" s="13">
        <v>14.02</v>
      </c>
      <c r="N9" s="13">
        <v>10.98</v>
      </c>
      <c r="O9" s="13">
        <v>16.47</v>
      </c>
      <c r="P9" s="13">
        <v>13.79</v>
      </c>
      <c r="Q9" s="5">
        <v>10.91</v>
      </c>
    </row>
    <row r="10" spans="3:17" x14ac:dyDescent="0.25">
      <c r="C10" s="2" t="s">
        <v>19</v>
      </c>
      <c r="D10" s="5">
        <v>16.89</v>
      </c>
      <c r="E10" s="12">
        <v>14.17</v>
      </c>
      <c r="F10" s="12">
        <v>11.34</v>
      </c>
      <c r="G10" s="12">
        <v>15.98</v>
      </c>
      <c r="H10" s="12">
        <v>14.09</v>
      </c>
      <c r="I10" s="5">
        <v>10.64</v>
      </c>
      <c r="K10" s="2" t="s">
        <v>19</v>
      </c>
      <c r="L10" s="5">
        <v>15.87</v>
      </c>
      <c r="M10" s="13">
        <v>14.18</v>
      </c>
      <c r="N10" s="13">
        <v>11.29</v>
      </c>
      <c r="O10" s="13">
        <v>16.23</v>
      </c>
      <c r="P10" s="13">
        <v>14.97</v>
      </c>
      <c r="Q10" s="5">
        <v>11.18</v>
      </c>
    </row>
    <row r="11" spans="3:17" x14ac:dyDescent="0.25">
      <c r="C11" s="1" t="s">
        <v>20</v>
      </c>
      <c r="D11" s="3">
        <f t="shared" ref="D11:I11" si="0">AVERAGE(D5:D10)</f>
        <v>16.40666666666667</v>
      </c>
      <c r="E11" s="3">
        <f t="shared" si="0"/>
        <v>13.988333333333335</v>
      </c>
      <c r="F11" s="3">
        <f t="shared" si="0"/>
        <v>10.695</v>
      </c>
      <c r="G11" s="3">
        <f t="shared" si="0"/>
        <v>16.231666666666666</v>
      </c>
      <c r="H11" s="3">
        <f t="shared" si="0"/>
        <v>14.098333333333336</v>
      </c>
      <c r="I11" s="3">
        <f t="shared" si="0"/>
        <v>10.43</v>
      </c>
      <c r="K11" s="1" t="s">
        <v>20</v>
      </c>
      <c r="L11" s="3">
        <f t="shared" ref="L11:P11" si="1">AVERAGE(L5:L10)</f>
        <v>16.041666666666668</v>
      </c>
      <c r="M11" s="3">
        <f t="shared" si="1"/>
        <v>14.35</v>
      </c>
      <c r="N11" s="3">
        <f t="shared" si="1"/>
        <v>11.358333333333334</v>
      </c>
      <c r="O11" s="3">
        <f t="shared" si="1"/>
        <v>15.981666666666667</v>
      </c>
      <c r="P11" s="3">
        <f t="shared" si="1"/>
        <v>14.11</v>
      </c>
      <c r="Q11" s="3">
        <f>AVERAGE(Q5:Q10)</f>
        <v>10.806666666666667</v>
      </c>
    </row>
    <row r="12" spans="3:17" x14ac:dyDescent="0.25">
      <c r="C12" s="7" t="s">
        <v>6</v>
      </c>
      <c r="D12" s="8">
        <f t="shared" ref="D12:I12" si="2">STDEV(D5:D10)</f>
        <v>0.26785568253570219</v>
      </c>
      <c r="E12" s="8">
        <f t="shared" si="2"/>
        <v>0.5347304616969808</v>
      </c>
      <c r="F12" s="8">
        <f t="shared" si="2"/>
        <v>0.50749384232717543</v>
      </c>
      <c r="G12" s="8">
        <f t="shared" si="2"/>
        <v>0.17554676489946155</v>
      </c>
      <c r="H12" s="8">
        <f t="shared" si="2"/>
        <v>0.16290078780247383</v>
      </c>
      <c r="I12" s="8">
        <f t="shared" si="2"/>
        <v>0.26795522013948542</v>
      </c>
      <c r="K12" s="7" t="s">
        <v>6</v>
      </c>
      <c r="L12" s="8">
        <f t="shared" ref="L12:Q12" si="3">STDEV(L5:L10)</f>
        <v>0.36526246271231638</v>
      </c>
      <c r="M12" s="8">
        <f t="shared" si="3"/>
        <v>0.29664793948382651</v>
      </c>
      <c r="N12" s="8">
        <f t="shared" si="3"/>
        <v>0.24814646212804795</v>
      </c>
      <c r="O12" s="8">
        <f t="shared" si="3"/>
        <v>0.39096888196717983</v>
      </c>
      <c r="P12" s="8">
        <f t="shared" si="3"/>
        <v>0.51291324802543414</v>
      </c>
      <c r="Q12" s="8">
        <f t="shared" si="3"/>
        <v>0.35364765892999611</v>
      </c>
    </row>
    <row r="13" spans="3:17" x14ac:dyDescent="0.25">
      <c r="C13" s="7" t="s">
        <v>7</v>
      </c>
      <c r="D13" s="8">
        <f>D12*100/D11</f>
        <v>1.6326026972919676</v>
      </c>
      <c r="E13" s="8">
        <f t="shared" ref="E13:I13" si="4">E12*100/E11</f>
        <v>3.8226888718954894</v>
      </c>
      <c r="F13" s="8">
        <f t="shared" si="4"/>
        <v>4.7451504658922437</v>
      </c>
      <c r="G13" s="8">
        <f t="shared" si="4"/>
        <v>1.0815079468084705</v>
      </c>
      <c r="H13" s="8">
        <f>H12*100/H11</f>
        <v>1.1554613155394762</v>
      </c>
      <c r="I13" s="8">
        <f t="shared" si="4"/>
        <v>2.569081688777425</v>
      </c>
      <c r="K13" s="7" t="s">
        <v>7</v>
      </c>
      <c r="L13" s="8">
        <f>L12*100/L11</f>
        <v>2.2769608065183355</v>
      </c>
      <c r="M13" s="8">
        <f t="shared" ref="M13:Q13" si="5">M12*100/M11</f>
        <v>2.0672330277618571</v>
      </c>
      <c r="N13" s="8">
        <f t="shared" si="5"/>
        <v>2.1847083973122343</v>
      </c>
      <c r="O13" s="8">
        <f t="shared" si="5"/>
        <v>2.4463586315602033</v>
      </c>
      <c r="P13" s="8">
        <f t="shared" si="5"/>
        <v>3.6351045217961317</v>
      </c>
      <c r="Q13" s="8">
        <f t="shared" si="5"/>
        <v>3.2724953016347578</v>
      </c>
    </row>
    <row r="14" spans="3:17" x14ac:dyDescent="0.25">
      <c r="C14" s="144" t="s">
        <v>31</v>
      </c>
      <c r="D14" s="145"/>
      <c r="E14" s="145"/>
      <c r="F14" s="145"/>
      <c r="G14" s="145"/>
      <c r="H14" s="145"/>
      <c r="I14" s="146"/>
      <c r="K14" s="144" t="s">
        <v>31</v>
      </c>
      <c r="L14" s="145"/>
      <c r="M14" s="145"/>
      <c r="N14" s="145"/>
      <c r="O14" s="145"/>
      <c r="P14" s="145"/>
      <c r="Q14" s="146"/>
    </row>
    <row r="15" spans="3:17" x14ac:dyDescent="0.25">
      <c r="C15" s="147" t="s">
        <v>22</v>
      </c>
      <c r="D15" s="148"/>
      <c r="E15" s="148"/>
      <c r="F15" s="148"/>
      <c r="G15" s="148"/>
      <c r="H15" s="148"/>
      <c r="I15" s="149"/>
      <c r="K15" s="147" t="s">
        <v>22</v>
      </c>
      <c r="L15" s="148"/>
      <c r="M15" s="148"/>
      <c r="N15" s="148"/>
      <c r="O15" s="148"/>
      <c r="P15" s="148"/>
      <c r="Q15" s="149"/>
    </row>
    <row r="16" spans="3:17" x14ac:dyDescent="0.25">
      <c r="C16" s="132" t="s">
        <v>27</v>
      </c>
      <c r="D16" s="133"/>
      <c r="E16" s="133"/>
      <c r="F16" s="133"/>
      <c r="G16" s="133"/>
      <c r="H16" s="133"/>
      <c r="I16" s="134"/>
      <c r="K16" s="132" t="s">
        <v>27</v>
      </c>
      <c r="L16" s="133"/>
      <c r="M16" s="133"/>
      <c r="N16" s="133"/>
      <c r="O16" s="133"/>
      <c r="P16" s="133"/>
      <c r="Q16" s="134"/>
    </row>
    <row r="17" spans="3:17" x14ac:dyDescent="0.25">
      <c r="C17" s="132" t="s">
        <v>28</v>
      </c>
      <c r="D17" s="133"/>
      <c r="E17" s="133"/>
      <c r="F17" s="133"/>
      <c r="G17" s="133"/>
      <c r="H17" s="133"/>
      <c r="I17" s="134"/>
      <c r="K17" s="132" t="s">
        <v>28</v>
      </c>
      <c r="L17" s="133"/>
      <c r="M17" s="133"/>
      <c r="N17" s="133"/>
      <c r="O17" s="133"/>
      <c r="P17" s="133"/>
      <c r="Q17" s="134"/>
    </row>
    <row r="18" spans="3:17" x14ac:dyDescent="0.25">
      <c r="C18" s="138" t="s">
        <v>29</v>
      </c>
      <c r="D18" s="133"/>
      <c r="E18" s="133"/>
      <c r="F18" s="133"/>
      <c r="G18" s="133"/>
      <c r="H18" s="133"/>
      <c r="I18" s="134"/>
      <c r="K18" s="138" t="s">
        <v>29</v>
      </c>
      <c r="L18" s="133"/>
      <c r="M18" s="133"/>
      <c r="N18" s="133"/>
      <c r="O18" s="133"/>
      <c r="P18" s="133"/>
      <c r="Q18" s="134"/>
    </row>
    <row r="19" spans="3:17" x14ac:dyDescent="0.25">
      <c r="C19" s="141" t="s">
        <v>30</v>
      </c>
      <c r="D19" s="142"/>
      <c r="E19" s="142"/>
      <c r="F19" s="142"/>
      <c r="G19" s="142"/>
      <c r="H19" s="142"/>
      <c r="I19" s="143"/>
      <c r="K19" s="141" t="s">
        <v>30</v>
      </c>
      <c r="L19" s="142"/>
      <c r="M19" s="142"/>
      <c r="N19" s="142"/>
      <c r="O19" s="142"/>
      <c r="P19" s="142"/>
      <c r="Q19" s="143"/>
    </row>
    <row r="20" spans="3:17" x14ac:dyDescent="0.25">
      <c r="C20" s="112" t="s">
        <v>9</v>
      </c>
      <c r="D20" s="112"/>
      <c r="E20" s="112"/>
      <c r="F20" s="112"/>
      <c r="G20" s="135">
        <f>D11+G11</f>
        <v>32.638333333333335</v>
      </c>
      <c r="H20" s="137"/>
      <c r="I20" s="136"/>
      <c r="K20" s="112" t="s">
        <v>9</v>
      </c>
      <c r="L20" s="112"/>
      <c r="M20" s="112"/>
      <c r="N20" s="112"/>
      <c r="O20" s="135">
        <f>L11+O11</f>
        <v>32.023333333333333</v>
      </c>
      <c r="P20" s="137"/>
      <c r="Q20" s="136"/>
    </row>
    <row r="21" spans="3:17" x14ac:dyDescent="0.25">
      <c r="C21" s="112" t="s">
        <v>10</v>
      </c>
      <c r="D21" s="112"/>
      <c r="E21" s="112"/>
      <c r="F21" s="112"/>
      <c r="G21" s="135">
        <f>F11+I11</f>
        <v>21.125</v>
      </c>
      <c r="H21" s="133"/>
      <c r="I21" s="134"/>
      <c r="K21" s="112" t="s">
        <v>10</v>
      </c>
      <c r="L21" s="112"/>
      <c r="M21" s="112"/>
      <c r="N21" s="112"/>
      <c r="O21" s="135">
        <f>N11+Q11</f>
        <v>22.164999999999999</v>
      </c>
      <c r="P21" s="133"/>
      <c r="Q21" s="134"/>
    </row>
    <row r="22" spans="3:17" x14ac:dyDescent="0.25">
      <c r="C22" s="112" t="s">
        <v>11</v>
      </c>
      <c r="D22" s="112"/>
      <c r="E22" s="112"/>
      <c r="F22" s="112"/>
      <c r="G22" s="135">
        <f>G11+H11+I11</f>
        <v>40.760000000000005</v>
      </c>
      <c r="H22" s="137"/>
      <c r="I22" s="136"/>
      <c r="K22" s="112" t="s">
        <v>11</v>
      </c>
      <c r="L22" s="112"/>
      <c r="M22" s="112"/>
      <c r="N22" s="112"/>
      <c r="O22" s="135">
        <f>O11+P11+Q11</f>
        <v>40.898333333333333</v>
      </c>
      <c r="P22" s="137"/>
      <c r="Q22" s="136"/>
    </row>
    <row r="23" spans="3:17" x14ac:dyDescent="0.25">
      <c r="C23" s="112" t="s">
        <v>12</v>
      </c>
      <c r="D23" s="112"/>
      <c r="E23" s="112"/>
      <c r="F23" s="112"/>
      <c r="G23" s="135">
        <f>D11+E11+F11</f>
        <v>41.09</v>
      </c>
      <c r="H23" s="133"/>
      <c r="I23" s="134"/>
      <c r="K23" s="112" t="s">
        <v>12</v>
      </c>
      <c r="L23" s="112"/>
      <c r="M23" s="112"/>
      <c r="N23" s="112"/>
      <c r="O23" s="135">
        <f>L11+M11+N11</f>
        <v>41.75</v>
      </c>
      <c r="P23" s="137"/>
      <c r="Q23" s="136"/>
    </row>
    <row r="24" spans="3:17" x14ac:dyDescent="0.25">
      <c r="C24" s="112" t="s">
        <v>8</v>
      </c>
      <c r="D24" s="112"/>
      <c r="E24" s="112"/>
      <c r="F24" s="112"/>
      <c r="G24" s="6">
        <f>G20-G21</f>
        <v>11.513333333333335</v>
      </c>
      <c r="H24" s="135">
        <f>G24/4</f>
        <v>2.8783333333333339</v>
      </c>
      <c r="I24" s="136"/>
      <c r="K24" s="112" t="s">
        <v>8</v>
      </c>
      <c r="L24" s="112"/>
      <c r="M24" s="112"/>
      <c r="N24" s="112"/>
      <c r="O24" s="6">
        <f>O20-O21</f>
        <v>9.8583333333333343</v>
      </c>
      <c r="P24" s="135">
        <f>O24/4</f>
        <v>2.4645833333333336</v>
      </c>
      <c r="Q24" s="136"/>
    </row>
    <row r="25" spans="3:17" x14ac:dyDescent="0.25">
      <c r="C25" s="112" t="s">
        <v>13</v>
      </c>
      <c r="D25" s="112"/>
      <c r="E25" s="112"/>
      <c r="F25" s="112"/>
      <c r="G25" s="11">
        <f>G22-G23</f>
        <v>-0.32999999999999829</v>
      </c>
      <c r="H25" s="135">
        <f>G25/3</f>
        <v>-0.10999999999999943</v>
      </c>
      <c r="I25" s="136"/>
      <c r="K25" s="112" t="s">
        <v>13</v>
      </c>
      <c r="L25" s="112"/>
      <c r="M25" s="112"/>
      <c r="N25" s="112"/>
      <c r="O25" s="2">
        <f>O22-O23</f>
        <v>-0.85166666666666657</v>
      </c>
      <c r="P25" s="135">
        <f>O25/3</f>
        <v>-0.28388888888888886</v>
      </c>
      <c r="Q25" s="136"/>
    </row>
    <row r="26" spans="3:17" x14ac:dyDescent="0.25">
      <c r="C26" s="112" t="s">
        <v>23</v>
      </c>
      <c r="D26" s="112"/>
      <c r="E26" s="112"/>
      <c r="F26" s="112"/>
      <c r="G26" s="132">
        <v>0.30099999999999999</v>
      </c>
      <c r="H26" s="133"/>
      <c r="I26" s="134"/>
      <c r="K26" s="112" t="s">
        <v>23</v>
      </c>
      <c r="L26" s="112"/>
      <c r="M26" s="112"/>
      <c r="N26" s="112"/>
      <c r="O26" s="132">
        <v>0.30099999999999999</v>
      </c>
      <c r="P26" s="133"/>
      <c r="Q26" s="134"/>
    </row>
    <row r="27" spans="3:17" x14ac:dyDescent="0.25">
      <c r="C27" s="108" t="s">
        <v>25</v>
      </c>
      <c r="D27" s="108"/>
      <c r="E27" s="108"/>
      <c r="F27" s="108"/>
      <c r="G27" s="129">
        <f>H25/H24</f>
        <v>-3.8216560509553937E-2</v>
      </c>
      <c r="H27" s="130"/>
      <c r="I27" s="131"/>
      <c r="K27" s="108" t="s">
        <v>25</v>
      </c>
      <c r="L27" s="108"/>
      <c r="M27" s="108"/>
      <c r="N27" s="108"/>
      <c r="O27" s="129">
        <f>P25/P24</f>
        <v>-0.11518737672583824</v>
      </c>
      <c r="P27" s="130"/>
      <c r="Q27" s="131"/>
    </row>
    <row r="28" spans="3:17" x14ac:dyDescent="0.25">
      <c r="C28" s="108" t="s">
        <v>24</v>
      </c>
      <c r="D28" s="108"/>
      <c r="E28" s="108"/>
      <c r="F28" s="108"/>
      <c r="G28" s="129">
        <f>G27*G26</f>
        <v>-1.1503184713375735E-2</v>
      </c>
      <c r="H28" s="130"/>
      <c r="I28" s="131"/>
      <c r="K28" s="108" t="s">
        <v>24</v>
      </c>
      <c r="L28" s="108"/>
      <c r="M28" s="108"/>
      <c r="N28" s="108"/>
      <c r="O28" s="129">
        <f>O27*O26</f>
        <v>-3.467140039447731E-2</v>
      </c>
      <c r="P28" s="130"/>
      <c r="Q28" s="131"/>
    </row>
    <row r="29" spans="3:17" x14ac:dyDescent="0.25">
      <c r="C29" s="108" t="s">
        <v>26</v>
      </c>
      <c r="D29" s="108"/>
      <c r="E29" s="108"/>
      <c r="F29" s="108"/>
      <c r="G29" s="129">
        <f>2+G28</f>
        <v>1.9884968152866243</v>
      </c>
      <c r="H29" s="130"/>
      <c r="I29" s="131"/>
      <c r="K29" s="108" t="s">
        <v>26</v>
      </c>
      <c r="L29" s="108"/>
      <c r="M29" s="108"/>
      <c r="N29" s="108"/>
      <c r="O29" s="129">
        <f>2+O28</f>
        <v>1.9653285996055228</v>
      </c>
      <c r="P29" s="130"/>
      <c r="Q29" s="131"/>
    </row>
    <row r="30" spans="3:17" x14ac:dyDescent="0.25">
      <c r="C30" s="108" t="s">
        <v>32</v>
      </c>
      <c r="D30" s="108"/>
      <c r="E30" s="108"/>
      <c r="F30" s="108"/>
      <c r="G30" s="123">
        <f>POWER(10,G29)</f>
        <v>97.386064391072608</v>
      </c>
      <c r="H30" s="124"/>
      <c r="I30" s="125"/>
      <c r="K30" s="108" t="s">
        <v>32</v>
      </c>
      <c r="L30" s="108"/>
      <c r="M30" s="108"/>
      <c r="N30" s="108"/>
      <c r="O30" s="123">
        <f>POWER(10,O29)</f>
        <v>92.326973518553544</v>
      </c>
      <c r="P30" s="124"/>
      <c r="Q30" s="125"/>
    </row>
    <row r="31" spans="3:17" x14ac:dyDescent="0.25">
      <c r="C31" s="108" t="s">
        <v>49</v>
      </c>
      <c r="D31" s="108"/>
      <c r="E31" s="108"/>
      <c r="F31" s="108"/>
      <c r="G31" s="126">
        <f>G30/100*250000</f>
        <v>243465.16097768155</v>
      </c>
      <c r="H31" s="127"/>
      <c r="I31" s="128"/>
      <c r="K31" s="108" t="s">
        <v>49</v>
      </c>
      <c r="L31" s="108"/>
      <c r="M31" s="108"/>
      <c r="N31" s="108"/>
      <c r="O31" s="126">
        <f>O30/100*250000</f>
        <v>230817.43379638388</v>
      </c>
      <c r="P31" s="127"/>
      <c r="Q31" s="128"/>
    </row>
    <row r="32" spans="3:17" x14ac:dyDescent="0.25">
      <c r="C32" s="21"/>
      <c r="D32" s="21"/>
      <c r="E32" s="21"/>
      <c r="F32" s="21"/>
      <c r="G32" s="24"/>
      <c r="H32" s="24"/>
      <c r="I32" s="24"/>
      <c r="K32" s="21"/>
      <c r="L32" s="21"/>
      <c r="M32" s="21"/>
      <c r="N32" s="21"/>
      <c r="O32" s="24"/>
      <c r="P32" s="24"/>
      <c r="Q32" s="24"/>
    </row>
    <row r="33" spans="3:17" x14ac:dyDescent="0.25">
      <c r="C33" s="150" t="s">
        <v>46</v>
      </c>
      <c r="D33" s="150"/>
      <c r="M33" s="150" t="s">
        <v>48</v>
      </c>
      <c r="N33" s="150"/>
    </row>
    <row r="34" spans="3:17" x14ac:dyDescent="0.25">
      <c r="C34" s="150" t="s">
        <v>47</v>
      </c>
      <c r="D34" s="150"/>
      <c r="M34" s="150" t="s">
        <v>47</v>
      </c>
      <c r="N34" s="150"/>
    </row>
    <row r="36" spans="3:17" x14ac:dyDescent="0.25">
      <c r="C36" s="114" t="s">
        <v>39</v>
      </c>
      <c r="D36" s="114"/>
      <c r="E36" s="114"/>
      <c r="F36" s="114"/>
      <c r="G36" s="114"/>
      <c r="H36" s="114"/>
      <c r="I36" s="114"/>
      <c r="K36" s="114" t="s">
        <v>40</v>
      </c>
      <c r="L36" s="114"/>
      <c r="M36" s="114"/>
      <c r="N36" s="114"/>
      <c r="O36" s="114"/>
      <c r="P36" s="114"/>
      <c r="Q36" s="114"/>
    </row>
    <row r="37" spans="3:17" x14ac:dyDescent="0.25">
      <c r="C37" s="114" t="s">
        <v>36</v>
      </c>
      <c r="D37" s="114"/>
      <c r="E37" s="114"/>
      <c r="F37" s="114"/>
      <c r="G37" s="114"/>
      <c r="H37" s="114"/>
      <c r="I37" s="114"/>
      <c r="K37" s="114" t="s">
        <v>36</v>
      </c>
      <c r="L37" s="114"/>
      <c r="M37" s="114"/>
      <c r="N37" s="114"/>
      <c r="O37" s="114"/>
      <c r="P37" s="114"/>
      <c r="Q37" s="114"/>
    </row>
    <row r="38" spans="3:17" x14ac:dyDescent="0.25">
      <c r="C38" s="2" t="s">
        <v>21</v>
      </c>
      <c r="D38" s="4" t="s">
        <v>0</v>
      </c>
      <c r="E38" s="4" t="s">
        <v>1</v>
      </c>
      <c r="F38" s="4" t="s">
        <v>2</v>
      </c>
      <c r="G38" s="4" t="s">
        <v>4</v>
      </c>
      <c r="H38" s="4" t="s">
        <v>3</v>
      </c>
      <c r="I38" s="4" t="s">
        <v>5</v>
      </c>
      <c r="K38" s="2" t="s">
        <v>21</v>
      </c>
      <c r="L38" s="4" t="s">
        <v>0</v>
      </c>
      <c r="M38" s="4" t="s">
        <v>1</v>
      </c>
      <c r="N38" s="4" t="s">
        <v>2</v>
      </c>
      <c r="O38" s="4" t="s">
        <v>4</v>
      </c>
      <c r="P38" s="4" t="s">
        <v>3</v>
      </c>
      <c r="Q38" s="4" t="s">
        <v>5</v>
      </c>
    </row>
    <row r="39" spans="3:17" x14ac:dyDescent="0.25">
      <c r="C39" s="2" t="s">
        <v>14</v>
      </c>
      <c r="D39" s="12">
        <v>16.190000000000001</v>
      </c>
      <c r="E39" s="12">
        <v>14.31</v>
      </c>
      <c r="F39" s="12">
        <v>10.87</v>
      </c>
      <c r="G39" s="5">
        <v>16.03</v>
      </c>
      <c r="H39" s="12">
        <v>14.18</v>
      </c>
      <c r="I39" s="12">
        <v>10.65</v>
      </c>
      <c r="K39" s="2" t="s">
        <v>14</v>
      </c>
      <c r="L39" s="12">
        <v>16.03</v>
      </c>
      <c r="M39" s="12">
        <v>14.87</v>
      </c>
      <c r="N39" s="12">
        <v>10.84</v>
      </c>
      <c r="O39" s="5">
        <v>15.87</v>
      </c>
      <c r="P39" s="12">
        <v>14.42</v>
      </c>
      <c r="Q39" s="12">
        <v>10.42</v>
      </c>
    </row>
    <row r="40" spans="3:17" x14ac:dyDescent="0.25">
      <c r="C40" s="2" t="s">
        <v>15</v>
      </c>
      <c r="D40" s="12">
        <v>16.329999999999998</v>
      </c>
      <c r="E40" s="5">
        <v>14.43</v>
      </c>
      <c r="F40" s="12">
        <v>10.54</v>
      </c>
      <c r="G40" s="5">
        <v>15.82</v>
      </c>
      <c r="H40" s="12">
        <v>14.26</v>
      </c>
      <c r="I40" s="12">
        <v>10.24</v>
      </c>
      <c r="K40" s="2" t="s">
        <v>15</v>
      </c>
      <c r="L40" s="12">
        <v>16.38</v>
      </c>
      <c r="M40" s="5">
        <v>14.56</v>
      </c>
      <c r="N40" s="12">
        <v>10.73</v>
      </c>
      <c r="O40" s="5">
        <v>15.62</v>
      </c>
      <c r="P40" s="12">
        <v>13.84</v>
      </c>
      <c r="Q40" s="12">
        <v>10.87</v>
      </c>
    </row>
    <row r="41" spans="3:17" x14ac:dyDescent="0.25">
      <c r="C41" s="2" t="s">
        <v>16</v>
      </c>
      <c r="D41" s="5">
        <v>16.54</v>
      </c>
      <c r="E41" s="12">
        <v>14.53</v>
      </c>
      <c r="F41" s="12">
        <v>10.62</v>
      </c>
      <c r="G41" s="12">
        <v>16.23</v>
      </c>
      <c r="H41" s="12">
        <v>13.98</v>
      </c>
      <c r="I41" s="5">
        <v>10.38</v>
      </c>
      <c r="K41" s="2" t="s">
        <v>16</v>
      </c>
      <c r="L41" s="5">
        <v>16.14</v>
      </c>
      <c r="M41" s="12">
        <v>14.28</v>
      </c>
      <c r="N41" s="12">
        <v>11.09</v>
      </c>
      <c r="O41" s="12">
        <v>16.239999999999998</v>
      </c>
      <c r="P41" s="12">
        <v>13.76</v>
      </c>
      <c r="Q41" s="5">
        <v>11.26</v>
      </c>
    </row>
    <row r="42" spans="3:17" x14ac:dyDescent="0.25">
      <c r="C42" s="2" t="s">
        <v>17</v>
      </c>
      <c r="D42" s="5">
        <v>16.170000000000002</v>
      </c>
      <c r="E42" s="12">
        <v>14.08</v>
      </c>
      <c r="F42" s="12">
        <v>10.119999999999999</v>
      </c>
      <c r="G42" s="12">
        <v>16.45</v>
      </c>
      <c r="H42" s="12">
        <v>14.41</v>
      </c>
      <c r="I42" s="5">
        <v>10.42</v>
      </c>
      <c r="K42" s="2" t="s">
        <v>17</v>
      </c>
      <c r="L42" s="5">
        <v>15.89</v>
      </c>
      <c r="M42" s="12">
        <v>13.84</v>
      </c>
      <c r="N42" s="12">
        <v>10.54</v>
      </c>
      <c r="O42" s="12">
        <v>15.87</v>
      </c>
      <c r="P42" s="12">
        <v>14.26</v>
      </c>
      <c r="Q42" s="5">
        <v>10.48</v>
      </c>
    </row>
    <row r="43" spans="3:17" x14ac:dyDescent="0.25">
      <c r="C43" s="2" t="s">
        <v>18</v>
      </c>
      <c r="D43" s="5">
        <v>16.28</v>
      </c>
      <c r="E43" s="12">
        <v>13.87</v>
      </c>
      <c r="F43" s="12">
        <v>10.34</v>
      </c>
      <c r="G43" s="12">
        <v>16.29</v>
      </c>
      <c r="H43" s="12">
        <v>14.19</v>
      </c>
      <c r="I43" s="5">
        <v>10.98</v>
      </c>
      <c r="K43" s="2" t="s">
        <v>18</v>
      </c>
      <c r="L43" s="5">
        <v>16.14</v>
      </c>
      <c r="M43" s="12">
        <v>13.93</v>
      </c>
      <c r="N43" s="12">
        <v>10.48</v>
      </c>
      <c r="O43" s="12">
        <v>15.46</v>
      </c>
      <c r="P43" s="12">
        <v>14.72</v>
      </c>
      <c r="Q43" s="5">
        <v>10.54</v>
      </c>
    </row>
    <row r="44" spans="3:17" x14ac:dyDescent="0.25">
      <c r="C44" s="2" t="s">
        <v>19</v>
      </c>
      <c r="D44" s="5">
        <v>16.079999999999998</v>
      </c>
      <c r="E44" s="12">
        <v>14.19</v>
      </c>
      <c r="F44" s="12">
        <v>10.06</v>
      </c>
      <c r="G44" s="12">
        <v>16.48</v>
      </c>
      <c r="H44" s="12">
        <v>14.42</v>
      </c>
      <c r="I44" s="5">
        <v>11.03</v>
      </c>
      <c r="K44" s="2" t="s">
        <v>19</v>
      </c>
      <c r="L44" s="5">
        <v>16.43</v>
      </c>
      <c r="M44" s="12">
        <v>14.37</v>
      </c>
      <c r="N44" s="12">
        <v>11.06</v>
      </c>
      <c r="O44" s="12">
        <v>15.68</v>
      </c>
      <c r="P44" s="12">
        <v>14.37</v>
      </c>
      <c r="Q44" s="5">
        <v>11.33</v>
      </c>
    </row>
    <row r="45" spans="3:17" x14ac:dyDescent="0.25">
      <c r="C45" s="1" t="s">
        <v>20</v>
      </c>
      <c r="D45" s="3">
        <f t="shared" ref="D45:I45" si="6">AVERAGE(D39:D44)</f>
        <v>16.264999999999997</v>
      </c>
      <c r="E45" s="3">
        <f t="shared" si="6"/>
        <v>14.234999999999999</v>
      </c>
      <c r="F45" s="3">
        <f t="shared" si="6"/>
        <v>10.424999999999999</v>
      </c>
      <c r="G45" s="3">
        <f t="shared" si="6"/>
        <v>16.216666666666665</v>
      </c>
      <c r="H45" s="3">
        <f t="shared" si="6"/>
        <v>14.24</v>
      </c>
      <c r="I45" s="3">
        <f t="shared" si="6"/>
        <v>10.616666666666667</v>
      </c>
      <c r="K45" s="1" t="s">
        <v>20</v>
      </c>
      <c r="L45" s="3">
        <f>AVERAGE(L39:L44)</f>
        <v>16.168333333333333</v>
      </c>
      <c r="M45" s="3">
        <f t="shared" ref="M45:Q45" si="7">AVERAGE(M39:M44)</f>
        <v>14.308333333333332</v>
      </c>
      <c r="N45" s="3">
        <f t="shared" si="7"/>
        <v>10.79</v>
      </c>
      <c r="O45" s="3">
        <f t="shared" si="7"/>
        <v>15.790000000000001</v>
      </c>
      <c r="P45" s="3">
        <f t="shared" si="7"/>
        <v>14.228333333333333</v>
      </c>
      <c r="Q45" s="3">
        <f t="shared" si="7"/>
        <v>10.816666666666668</v>
      </c>
    </row>
    <row r="46" spans="3:17" x14ac:dyDescent="0.25">
      <c r="C46" s="7" t="s">
        <v>6</v>
      </c>
      <c r="D46" s="8">
        <f>STDEV(D39:D44)</f>
        <v>0.16059265238484571</v>
      </c>
      <c r="E46" s="8">
        <f t="shared" ref="E46:I46" si="8">STDEV(E39:E44)</f>
        <v>0.24081112931091878</v>
      </c>
      <c r="F46" s="8">
        <f t="shared" si="8"/>
        <v>0.3107249587657866</v>
      </c>
      <c r="G46" s="8">
        <f t="shared" si="8"/>
        <v>0.25358759170485151</v>
      </c>
      <c r="H46" s="8">
        <f t="shared" si="8"/>
        <v>0.16456001944579363</v>
      </c>
      <c r="I46" s="8">
        <f t="shared" si="8"/>
        <v>0.32879578261691028</v>
      </c>
      <c r="K46" s="7" t="s">
        <v>6</v>
      </c>
      <c r="L46" s="8">
        <f t="shared" ref="L46:Q46" si="9">STDEV(L39:L44)</f>
        <v>0.20566153424174005</v>
      </c>
      <c r="M46" s="8">
        <f t="shared" si="9"/>
        <v>0.38623395328047816</v>
      </c>
      <c r="N46" s="8">
        <f t="shared" si="9"/>
        <v>0.25596874809241865</v>
      </c>
      <c r="O46" s="8">
        <f t="shared" si="9"/>
        <v>0.27025913490574122</v>
      </c>
      <c r="P46" s="8">
        <f t="shared" si="9"/>
        <v>0.3659735873894</v>
      </c>
      <c r="Q46" s="8">
        <f t="shared" si="9"/>
        <v>0.4025253615198261</v>
      </c>
    </row>
    <row r="47" spans="3:17" x14ac:dyDescent="0.25">
      <c r="C47" s="7" t="s">
        <v>7</v>
      </c>
      <c r="D47" s="8">
        <f>D46*100/D45</f>
        <v>0.98735107522192278</v>
      </c>
      <c r="E47" s="8">
        <f t="shared" ref="E47:I47" si="10">E46*100/E45</f>
        <v>1.691683381179619</v>
      </c>
      <c r="F47" s="8">
        <f t="shared" si="10"/>
        <v>2.9805751440363228</v>
      </c>
      <c r="G47" s="8">
        <f t="shared" si="10"/>
        <v>1.5637467114379333</v>
      </c>
      <c r="H47" s="8">
        <f t="shared" si="10"/>
        <v>1.1556181140856294</v>
      </c>
      <c r="I47" s="8">
        <f t="shared" si="10"/>
        <v>3.0969775442723102</v>
      </c>
      <c r="K47" s="7" t="s">
        <v>7</v>
      </c>
      <c r="L47" s="8">
        <f>L46*100/L45</f>
        <v>1.2720020672615611</v>
      </c>
      <c r="M47" s="8">
        <f t="shared" ref="M47:Q47" si="11">M46*100/M45</f>
        <v>2.6993636804692707</v>
      </c>
      <c r="N47" s="8">
        <f t="shared" si="11"/>
        <v>2.372277554146605</v>
      </c>
      <c r="O47" s="8">
        <f t="shared" si="11"/>
        <v>1.7115841349318632</v>
      </c>
      <c r="P47" s="8">
        <f t="shared" si="11"/>
        <v>2.5721465671036667</v>
      </c>
      <c r="Q47" s="8">
        <f t="shared" si="11"/>
        <v>3.7213438661309035</v>
      </c>
    </row>
    <row r="48" spans="3:17" x14ac:dyDescent="0.25">
      <c r="C48" s="144" t="s">
        <v>31</v>
      </c>
      <c r="D48" s="145"/>
      <c r="E48" s="145"/>
      <c r="F48" s="145"/>
      <c r="G48" s="145"/>
      <c r="H48" s="145"/>
      <c r="I48" s="146"/>
      <c r="K48" s="144" t="s">
        <v>31</v>
      </c>
      <c r="L48" s="145"/>
      <c r="M48" s="145"/>
      <c r="N48" s="145"/>
      <c r="O48" s="145"/>
      <c r="P48" s="145"/>
      <c r="Q48" s="146"/>
    </row>
    <row r="49" spans="3:17" x14ac:dyDescent="0.25">
      <c r="C49" s="147" t="s">
        <v>22</v>
      </c>
      <c r="D49" s="148"/>
      <c r="E49" s="148"/>
      <c r="F49" s="148"/>
      <c r="G49" s="148"/>
      <c r="H49" s="148"/>
      <c r="I49" s="149"/>
      <c r="K49" s="147" t="s">
        <v>22</v>
      </c>
      <c r="L49" s="148"/>
      <c r="M49" s="148"/>
      <c r="N49" s="148"/>
      <c r="O49" s="148"/>
      <c r="P49" s="148"/>
      <c r="Q49" s="149"/>
    </row>
    <row r="50" spans="3:17" x14ac:dyDescent="0.25">
      <c r="C50" s="132" t="s">
        <v>27</v>
      </c>
      <c r="D50" s="133"/>
      <c r="E50" s="133"/>
      <c r="F50" s="133"/>
      <c r="G50" s="133"/>
      <c r="H50" s="133"/>
      <c r="I50" s="134"/>
      <c r="K50" s="132" t="s">
        <v>27</v>
      </c>
      <c r="L50" s="133"/>
      <c r="M50" s="133"/>
      <c r="N50" s="133"/>
      <c r="O50" s="133"/>
      <c r="P50" s="133"/>
      <c r="Q50" s="134"/>
    </row>
    <row r="51" spans="3:17" x14ac:dyDescent="0.25">
      <c r="C51" s="132" t="s">
        <v>28</v>
      </c>
      <c r="D51" s="133"/>
      <c r="E51" s="133"/>
      <c r="F51" s="133"/>
      <c r="G51" s="133"/>
      <c r="H51" s="133"/>
      <c r="I51" s="134"/>
      <c r="K51" s="132" t="s">
        <v>28</v>
      </c>
      <c r="L51" s="133"/>
      <c r="M51" s="133"/>
      <c r="N51" s="133"/>
      <c r="O51" s="133"/>
      <c r="P51" s="133"/>
      <c r="Q51" s="134"/>
    </row>
    <row r="52" spans="3:17" x14ac:dyDescent="0.25">
      <c r="C52" s="138" t="s">
        <v>29</v>
      </c>
      <c r="D52" s="133"/>
      <c r="E52" s="133"/>
      <c r="F52" s="133"/>
      <c r="G52" s="133"/>
      <c r="H52" s="133"/>
      <c r="I52" s="134"/>
      <c r="K52" s="138" t="s">
        <v>29</v>
      </c>
      <c r="L52" s="139"/>
      <c r="M52" s="139"/>
      <c r="N52" s="139"/>
      <c r="O52" s="139"/>
      <c r="P52" s="139"/>
      <c r="Q52" s="140"/>
    </row>
    <row r="53" spans="3:17" x14ac:dyDescent="0.25">
      <c r="C53" s="141" t="s">
        <v>30</v>
      </c>
      <c r="D53" s="142"/>
      <c r="E53" s="142"/>
      <c r="F53" s="142"/>
      <c r="G53" s="142"/>
      <c r="H53" s="142"/>
      <c r="I53" s="143"/>
      <c r="K53" s="141" t="s">
        <v>30</v>
      </c>
      <c r="L53" s="142"/>
      <c r="M53" s="142"/>
      <c r="N53" s="142"/>
      <c r="O53" s="142"/>
      <c r="P53" s="142"/>
      <c r="Q53" s="143"/>
    </row>
    <row r="54" spans="3:17" x14ac:dyDescent="0.25">
      <c r="C54" s="112" t="s">
        <v>9</v>
      </c>
      <c r="D54" s="112"/>
      <c r="E54" s="112"/>
      <c r="F54" s="112"/>
      <c r="G54" s="135">
        <f>D45+G45</f>
        <v>32.481666666666662</v>
      </c>
      <c r="H54" s="137"/>
      <c r="I54" s="136"/>
      <c r="K54" s="132" t="s">
        <v>9</v>
      </c>
      <c r="L54" s="133"/>
      <c r="M54" s="133"/>
      <c r="N54" s="134"/>
      <c r="O54" s="135">
        <f>L45+O45</f>
        <v>31.958333333333336</v>
      </c>
      <c r="P54" s="137"/>
      <c r="Q54" s="136"/>
    </row>
    <row r="55" spans="3:17" x14ac:dyDescent="0.25">
      <c r="C55" s="112" t="s">
        <v>10</v>
      </c>
      <c r="D55" s="112"/>
      <c r="E55" s="112"/>
      <c r="F55" s="112"/>
      <c r="G55" s="135">
        <f>F45+I45</f>
        <v>21.041666666666664</v>
      </c>
      <c r="H55" s="133"/>
      <c r="I55" s="134"/>
      <c r="K55" s="132" t="s">
        <v>10</v>
      </c>
      <c r="L55" s="133"/>
      <c r="M55" s="133"/>
      <c r="N55" s="134"/>
      <c r="O55" s="135">
        <f>N45+Q45</f>
        <v>21.606666666666669</v>
      </c>
      <c r="P55" s="137"/>
      <c r="Q55" s="136"/>
    </row>
    <row r="56" spans="3:17" x14ac:dyDescent="0.25">
      <c r="C56" s="112" t="s">
        <v>11</v>
      </c>
      <c r="D56" s="112"/>
      <c r="E56" s="112"/>
      <c r="F56" s="112"/>
      <c r="G56" s="135">
        <f>G45+H45+I45</f>
        <v>41.073333333333331</v>
      </c>
      <c r="H56" s="137"/>
      <c r="I56" s="136"/>
      <c r="K56" s="132" t="s">
        <v>11</v>
      </c>
      <c r="L56" s="133"/>
      <c r="M56" s="133"/>
      <c r="N56" s="134"/>
      <c r="O56" s="135">
        <f>O45+P45+Q45</f>
        <v>40.835000000000001</v>
      </c>
      <c r="P56" s="137"/>
      <c r="Q56" s="136"/>
    </row>
    <row r="57" spans="3:17" x14ac:dyDescent="0.25">
      <c r="C57" s="112" t="s">
        <v>12</v>
      </c>
      <c r="D57" s="112"/>
      <c r="E57" s="112"/>
      <c r="F57" s="112"/>
      <c r="G57" s="135">
        <f>D45+E45+F45</f>
        <v>40.924999999999997</v>
      </c>
      <c r="H57" s="133"/>
      <c r="I57" s="134"/>
      <c r="K57" s="132" t="s">
        <v>12</v>
      </c>
      <c r="L57" s="133"/>
      <c r="M57" s="133"/>
      <c r="N57" s="134"/>
      <c r="O57" s="135">
        <f>L45+M45+N45</f>
        <v>41.266666666666666</v>
      </c>
      <c r="P57" s="137"/>
      <c r="Q57" s="136"/>
    </row>
    <row r="58" spans="3:17" x14ac:dyDescent="0.25">
      <c r="C58" s="112" t="s">
        <v>8</v>
      </c>
      <c r="D58" s="112"/>
      <c r="E58" s="112"/>
      <c r="F58" s="112"/>
      <c r="G58" s="6">
        <f>G54-G55</f>
        <v>11.439999999999998</v>
      </c>
      <c r="H58" s="135">
        <f>G58/4</f>
        <v>2.8599999999999994</v>
      </c>
      <c r="I58" s="136"/>
      <c r="K58" s="132" t="s">
        <v>8</v>
      </c>
      <c r="L58" s="133"/>
      <c r="M58" s="133"/>
      <c r="N58" s="134"/>
      <c r="O58" s="6">
        <f>O54-O55</f>
        <v>10.351666666666667</v>
      </c>
      <c r="P58" s="135">
        <f>O58/4</f>
        <v>2.5879166666666666</v>
      </c>
      <c r="Q58" s="136"/>
    </row>
    <row r="59" spans="3:17" x14ac:dyDescent="0.25">
      <c r="C59" s="112" t="s">
        <v>13</v>
      </c>
      <c r="D59" s="112"/>
      <c r="E59" s="112"/>
      <c r="F59" s="112"/>
      <c r="G59" s="11">
        <f>G56-G57</f>
        <v>0.14833333333333343</v>
      </c>
      <c r="H59" s="135">
        <f>G59/3</f>
        <v>4.9444444444444478E-2</v>
      </c>
      <c r="I59" s="136"/>
      <c r="K59" s="132" t="s">
        <v>13</v>
      </c>
      <c r="L59" s="133"/>
      <c r="M59" s="133"/>
      <c r="N59" s="134"/>
      <c r="O59" s="11">
        <f>O56-O57</f>
        <v>-0.43166666666666487</v>
      </c>
      <c r="P59" s="135">
        <f>O59/3</f>
        <v>-0.14388888888888829</v>
      </c>
      <c r="Q59" s="136"/>
    </row>
    <row r="60" spans="3:17" x14ac:dyDescent="0.25">
      <c r="C60" s="112" t="s">
        <v>23</v>
      </c>
      <c r="D60" s="112"/>
      <c r="E60" s="112"/>
      <c r="F60" s="112"/>
      <c r="G60" s="132">
        <v>0.30099999999999999</v>
      </c>
      <c r="H60" s="133"/>
      <c r="I60" s="134"/>
      <c r="K60" s="132" t="s">
        <v>23</v>
      </c>
      <c r="L60" s="133"/>
      <c r="M60" s="133"/>
      <c r="N60" s="134"/>
      <c r="O60" s="132">
        <v>0.30099999999999999</v>
      </c>
      <c r="P60" s="133"/>
      <c r="Q60" s="134"/>
    </row>
    <row r="61" spans="3:17" x14ac:dyDescent="0.25">
      <c r="C61" s="108" t="s">
        <v>25</v>
      </c>
      <c r="D61" s="108"/>
      <c r="E61" s="108"/>
      <c r="F61" s="108"/>
      <c r="G61" s="129">
        <f>H59/H58</f>
        <v>1.7288267288267302E-2</v>
      </c>
      <c r="H61" s="130"/>
      <c r="I61" s="131"/>
      <c r="K61" s="120" t="s">
        <v>25</v>
      </c>
      <c r="L61" s="121"/>
      <c r="M61" s="121"/>
      <c r="N61" s="122"/>
      <c r="O61" s="129">
        <f>P59/P58</f>
        <v>-5.5600279074759604E-2</v>
      </c>
      <c r="P61" s="130"/>
      <c r="Q61" s="131"/>
    </row>
    <row r="62" spans="3:17" x14ac:dyDescent="0.25">
      <c r="C62" s="108" t="s">
        <v>24</v>
      </c>
      <c r="D62" s="108"/>
      <c r="E62" s="108"/>
      <c r="F62" s="108"/>
      <c r="G62" s="129">
        <f>G61*G60</f>
        <v>5.2037684537684578E-3</v>
      </c>
      <c r="H62" s="130"/>
      <c r="I62" s="131"/>
      <c r="K62" s="120" t="s">
        <v>24</v>
      </c>
      <c r="L62" s="121"/>
      <c r="M62" s="121"/>
      <c r="N62" s="122"/>
      <c r="O62" s="129">
        <f>O61*O60</f>
        <v>-1.6735684001502639E-2</v>
      </c>
      <c r="P62" s="130"/>
      <c r="Q62" s="131"/>
    </row>
    <row r="63" spans="3:17" x14ac:dyDescent="0.25">
      <c r="C63" s="108" t="s">
        <v>26</v>
      </c>
      <c r="D63" s="108"/>
      <c r="E63" s="108"/>
      <c r="F63" s="108"/>
      <c r="G63" s="129">
        <f>2+G62</f>
        <v>2.0052037684537685</v>
      </c>
      <c r="H63" s="130"/>
      <c r="I63" s="131"/>
      <c r="K63" s="120" t="s">
        <v>26</v>
      </c>
      <c r="L63" s="121"/>
      <c r="M63" s="121"/>
      <c r="N63" s="122"/>
      <c r="O63" s="129">
        <f>2+O62</f>
        <v>1.9832643159984973</v>
      </c>
      <c r="P63" s="130"/>
      <c r="Q63" s="131"/>
    </row>
    <row r="64" spans="3:17" x14ac:dyDescent="0.25">
      <c r="C64" s="108" t="s">
        <v>32</v>
      </c>
      <c r="D64" s="108"/>
      <c r="E64" s="108"/>
      <c r="F64" s="108"/>
      <c r="G64" s="123">
        <f>POWER(10,G63)</f>
        <v>101.20541928403794</v>
      </c>
      <c r="H64" s="124"/>
      <c r="I64" s="125"/>
      <c r="K64" s="120" t="s">
        <v>32</v>
      </c>
      <c r="L64" s="121"/>
      <c r="M64" s="121"/>
      <c r="N64" s="122"/>
      <c r="O64" s="123">
        <f>POWER(10,O63)</f>
        <v>96.219770343712142</v>
      </c>
      <c r="P64" s="124"/>
      <c r="Q64" s="125"/>
    </row>
    <row r="65" spans="3:23" x14ac:dyDescent="0.25">
      <c r="C65" s="108" t="s">
        <v>49</v>
      </c>
      <c r="D65" s="108"/>
      <c r="E65" s="108"/>
      <c r="F65" s="108"/>
      <c r="G65" s="126">
        <f>G64/100*250000</f>
        <v>253013.54821009486</v>
      </c>
      <c r="H65" s="127"/>
      <c r="I65" s="128"/>
      <c r="K65" s="108" t="s">
        <v>49</v>
      </c>
      <c r="L65" s="108"/>
      <c r="M65" s="108"/>
      <c r="N65" s="108"/>
      <c r="O65" s="126">
        <f>O64/100*250000</f>
        <v>240549.42585928034</v>
      </c>
      <c r="P65" s="127"/>
      <c r="Q65" s="128"/>
    </row>
    <row r="66" spans="3:23" x14ac:dyDescent="0.25">
      <c r="C66" s="21"/>
      <c r="D66" s="21"/>
      <c r="E66" s="21"/>
      <c r="F66" s="21"/>
      <c r="G66" s="24"/>
      <c r="H66" s="24"/>
      <c r="I66" s="24"/>
      <c r="K66" s="21"/>
      <c r="L66" s="21"/>
      <c r="M66" s="21"/>
      <c r="N66" s="21"/>
      <c r="O66" s="24"/>
      <c r="P66" s="24"/>
      <c r="Q66" s="24"/>
    </row>
    <row r="67" spans="3:23" x14ac:dyDescent="0.25">
      <c r="C67" s="150" t="s">
        <v>46</v>
      </c>
      <c r="D67" s="150"/>
      <c r="M67" s="150" t="s">
        <v>48</v>
      </c>
      <c r="N67" s="150"/>
    </row>
    <row r="68" spans="3:23" x14ac:dyDescent="0.25">
      <c r="C68" s="150" t="s">
        <v>47</v>
      </c>
      <c r="D68" s="150"/>
      <c r="M68" s="150" t="s">
        <v>47</v>
      </c>
      <c r="N68" s="150"/>
    </row>
    <row r="69" spans="3:23" x14ac:dyDescent="0.25">
      <c r="C69" s="21"/>
      <c r="D69" s="21"/>
      <c r="E69" s="21"/>
      <c r="F69" s="21"/>
      <c r="G69" s="24"/>
      <c r="H69" s="24"/>
      <c r="I69" s="24"/>
      <c r="K69" s="21"/>
      <c r="L69" s="21"/>
      <c r="M69" s="21"/>
      <c r="N69" s="21"/>
      <c r="O69" s="24"/>
      <c r="P69" s="24"/>
      <c r="Q69" s="24"/>
    </row>
    <row r="70" spans="3:23" x14ac:dyDescent="0.25">
      <c r="C70" s="21"/>
      <c r="D70" s="21"/>
      <c r="E70" s="21"/>
      <c r="F70" s="21"/>
      <c r="G70" s="24"/>
      <c r="H70" s="24"/>
      <c r="I70" s="24"/>
      <c r="K70" s="21"/>
      <c r="L70" s="21"/>
      <c r="M70" s="21"/>
      <c r="N70" s="21"/>
      <c r="O70" s="24"/>
      <c r="P70" s="24"/>
      <c r="Q70" s="24"/>
    </row>
    <row r="71" spans="3:23" x14ac:dyDescent="0.25">
      <c r="D71" s="114" t="s">
        <v>41</v>
      </c>
      <c r="E71" s="114"/>
      <c r="F71" s="114"/>
      <c r="G71" s="114"/>
      <c r="H71" s="114"/>
      <c r="I71" s="114"/>
      <c r="J71" s="114"/>
      <c r="L71" s="114" t="s">
        <v>42</v>
      </c>
      <c r="M71" s="114"/>
      <c r="N71" s="114"/>
      <c r="O71" s="114"/>
      <c r="P71" s="114"/>
      <c r="Q71" s="114"/>
      <c r="R71" s="114"/>
    </row>
    <row r="72" spans="3:23" x14ac:dyDescent="0.25">
      <c r="D72" s="114" t="s">
        <v>36</v>
      </c>
      <c r="E72" s="114"/>
      <c r="F72" s="114"/>
      <c r="G72" s="114"/>
      <c r="H72" s="114"/>
      <c r="I72" s="114"/>
      <c r="J72" s="114"/>
      <c r="L72" s="114" t="s">
        <v>36</v>
      </c>
      <c r="M72" s="114"/>
      <c r="N72" s="114"/>
      <c r="O72" s="114"/>
      <c r="P72" s="114"/>
      <c r="Q72" s="114"/>
      <c r="R72" s="114"/>
    </row>
    <row r="73" spans="3:23" x14ac:dyDescent="0.25">
      <c r="D73" s="2" t="s">
        <v>21</v>
      </c>
      <c r="E73" s="4" t="s">
        <v>0</v>
      </c>
      <c r="F73" s="4" t="s">
        <v>1</v>
      </c>
      <c r="G73" s="4" t="s">
        <v>2</v>
      </c>
      <c r="H73" s="4" t="s">
        <v>4</v>
      </c>
      <c r="I73" s="4" t="s">
        <v>3</v>
      </c>
      <c r="J73" s="4" t="s">
        <v>5</v>
      </c>
      <c r="L73" s="2" t="s">
        <v>21</v>
      </c>
      <c r="M73" s="4" t="s">
        <v>0</v>
      </c>
      <c r="N73" s="4" t="s">
        <v>1</v>
      </c>
      <c r="O73" s="4" t="s">
        <v>2</v>
      </c>
      <c r="P73" s="4" t="s">
        <v>4</v>
      </c>
      <c r="Q73" s="4" t="s">
        <v>3</v>
      </c>
      <c r="R73" s="4" t="s">
        <v>5</v>
      </c>
    </row>
    <row r="74" spans="3:23" x14ac:dyDescent="0.25">
      <c r="D74" s="2" t="s">
        <v>14</v>
      </c>
      <c r="E74" s="12">
        <v>16.239999999999998</v>
      </c>
      <c r="F74" s="12">
        <v>14.46</v>
      </c>
      <c r="G74" s="12">
        <v>11.05</v>
      </c>
      <c r="H74" s="5">
        <v>16.45</v>
      </c>
      <c r="I74" s="12">
        <v>14.32</v>
      </c>
      <c r="J74" s="12">
        <v>10.43</v>
      </c>
      <c r="L74" s="2" t="s">
        <v>14</v>
      </c>
      <c r="M74" s="13">
        <v>16.04</v>
      </c>
      <c r="N74" s="12">
        <v>14.76</v>
      </c>
      <c r="O74" s="12">
        <v>11.04</v>
      </c>
      <c r="P74" s="5">
        <v>16.239999999999998</v>
      </c>
      <c r="Q74" s="12">
        <v>14.17</v>
      </c>
      <c r="R74" s="12">
        <v>10.48</v>
      </c>
    </row>
    <row r="75" spans="3:23" x14ac:dyDescent="0.25">
      <c r="D75" s="2" t="s">
        <v>15</v>
      </c>
      <c r="E75" s="12">
        <v>16.57</v>
      </c>
      <c r="F75" s="5">
        <v>14.08</v>
      </c>
      <c r="G75" s="12">
        <v>10.97</v>
      </c>
      <c r="H75" s="5">
        <v>16.239999999999998</v>
      </c>
      <c r="I75" s="12">
        <v>14.18</v>
      </c>
      <c r="J75" s="12">
        <v>10.51</v>
      </c>
      <c r="L75" s="2" t="s">
        <v>15</v>
      </c>
      <c r="M75" s="13">
        <v>16.420000000000002</v>
      </c>
      <c r="N75" s="5">
        <v>14.51</v>
      </c>
      <c r="O75" s="12">
        <v>10.84</v>
      </c>
      <c r="P75" s="5">
        <v>15.84</v>
      </c>
      <c r="Q75" s="12">
        <v>14.26</v>
      </c>
      <c r="R75" s="12">
        <v>10.54</v>
      </c>
    </row>
    <row r="76" spans="3:23" x14ac:dyDescent="0.25">
      <c r="D76" s="2" t="s">
        <v>16</v>
      </c>
      <c r="E76" s="5">
        <v>16.489999999999998</v>
      </c>
      <c r="F76" s="12">
        <v>14.29</v>
      </c>
      <c r="G76" s="12">
        <v>11.27</v>
      </c>
      <c r="H76" s="12">
        <v>16.84</v>
      </c>
      <c r="I76" s="12">
        <v>14.43</v>
      </c>
      <c r="J76" s="5">
        <v>10.78</v>
      </c>
      <c r="L76" s="2" t="s">
        <v>16</v>
      </c>
      <c r="M76" s="13">
        <v>16.37</v>
      </c>
      <c r="N76" s="12">
        <v>14.62</v>
      </c>
      <c r="O76" s="12">
        <v>10.68</v>
      </c>
      <c r="P76" s="5">
        <v>15.92</v>
      </c>
      <c r="Q76" s="5">
        <v>14.38</v>
      </c>
      <c r="R76" s="13">
        <v>10.29</v>
      </c>
      <c r="U76" s="20" t="s">
        <v>74</v>
      </c>
      <c r="V76" s="20" t="s">
        <v>93</v>
      </c>
      <c r="W76" s="20" t="s">
        <v>96</v>
      </c>
    </row>
    <row r="77" spans="3:23" x14ac:dyDescent="0.25">
      <c r="D77" s="2" t="s">
        <v>17</v>
      </c>
      <c r="E77" s="5">
        <v>16.239999999999998</v>
      </c>
      <c r="F77" s="12">
        <v>14.74</v>
      </c>
      <c r="G77" s="12">
        <v>11.56</v>
      </c>
      <c r="H77" s="12">
        <v>16.14</v>
      </c>
      <c r="I77" s="12">
        <v>14.19</v>
      </c>
      <c r="J77" s="5">
        <v>10.24</v>
      </c>
      <c r="L77" s="2" t="s">
        <v>17</v>
      </c>
      <c r="M77" s="5">
        <v>15.98</v>
      </c>
      <c r="N77" s="13">
        <v>14.33</v>
      </c>
      <c r="O77" s="12">
        <v>10.75</v>
      </c>
      <c r="P77" s="12">
        <v>16.23</v>
      </c>
      <c r="Q77" s="13">
        <v>14.19</v>
      </c>
      <c r="R77" s="13">
        <v>10.78</v>
      </c>
      <c r="U77" s="10">
        <v>1</v>
      </c>
      <c r="V77" s="5">
        <v>97.39</v>
      </c>
      <c r="W77" s="75">
        <v>243465</v>
      </c>
    </row>
    <row r="78" spans="3:23" x14ac:dyDescent="0.25">
      <c r="D78" s="2" t="s">
        <v>18</v>
      </c>
      <c r="E78" s="5">
        <v>15.62</v>
      </c>
      <c r="F78" s="12">
        <v>13.97</v>
      </c>
      <c r="G78" s="12">
        <v>11.14</v>
      </c>
      <c r="H78" s="12">
        <v>16.18</v>
      </c>
      <c r="I78" s="12">
        <v>13.98</v>
      </c>
      <c r="J78" s="5">
        <v>10.68</v>
      </c>
      <c r="L78" s="2" t="s">
        <v>18</v>
      </c>
      <c r="M78" s="5">
        <v>16.239999999999998</v>
      </c>
      <c r="N78" s="13">
        <v>14.05</v>
      </c>
      <c r="O78" s="13">
        <v>10.32</v>
      </c>
      <c r="P78" s="12">
        <v>16.54</v>
      </c>
      <c r="Q78" s="13">
        <v>13.48</v>
      </c>
      <c r="R78" s="5">
        <v>10.62</v>
      </c>
      <c r="U78" s="10">
        <v>2</v>
      </c>
      <c r="V78" s="5">
        <v>92.33</v>
      </c>
      <c r="W78" s="18">
        <v>230817</v>
      </c>
    </row>
    <row r="79" spans="3:23" x14ac:dyDescent="0.25">
      <c r="D79" s="2" t="s">
        <v>19</v>
      </c>
      <c r="E79" s="5">
        <v>16.03</v>
      </c>
      <c r="F79" s="12">
        <v>14.24</v>
      </c>
      <c r="G79" s="12">
        <v>11.08</v>
      </c>
      <c r="H79" s="12">
        <v>16.07</v>
      </c>
      <c r="I79" s="12">
        <v>13.84</v>
      </c>
      <c r="J79" s="5">
        <v>10.78</v>
      </c>
      <c r="L79" s="2" t="s">
        <v>19</v>
      </c>
      <c r="M79" s="5">
        <v>16.440000000000001</v>
      </c>
      <c r="N79" s="13">
        <v>13.84</v>
      </c>
      <c r="O79" s="5">
        <v>10.72</v>
      </c>
      <c r="P79" s="12">
        <v>16.34</v>
      </c>
      <c r="Q79" s="12">
        <v>13.98</v>
      </c>
      <c r="R79" s="5">
        <v>10.18</v>
      </c>
      <c r="U79" s="10">
        <v>3</v>
      </c>
      <c r="V79" s="13">
        <v>101.21</v>
      </c>
      <c r="W79" s="18">
        <v>253014</v>
      </c>
    </row>
    <row r="80" spans="3:23" x14ac:dyDescent="0.25">
      <c r="D80" s="1" t="s">
        <v>20</v>
      </c>
      <c r="E80" s="3">
        <f>AVERAGE(E74:E79)</f>
        <v>16.198333333333334</v>
      </c>
      <c r="F80" s="3">
        <f t="shared" ref="F80:J80" si="12">AVERAGE(F74:F79)</f>
        <v>14.296666666666667</v>
      </c>
      <c r="G80" s="3">
        <f t="shared" si="12"/>
        <v>11.178333333333335</v>
      </c>
      <c r="H80" s="3">
        <f t="shared" si="12"/>
        <v>16.319999999999997</v>
      </c>
      <c r="I80" s="3">
        <f t="shared" si="12"/>
        <v>14.156666666666666</v>
      </c>
      <c r="J80" s="3">
        <f t="shared" si="12"/>
        <v>10.57</v>
      </c>
      <c r="L80" s="1" t="s">
        <v>20</v>
      </c>
      <c r="M80" s="3">
        <f>AVERAGE(M74:M79)</f>
        <v>16.248333333333331</v>
      </c>
      <c r="N80" s="3">
        <f t="shared" ref="N80:O80" si="13">AVERAGE(N74:N79)</f>
        <v>14.351666666666667</v>
      </c>
      <c r="O80" s="3">
        <f t="shared" si="13"/>
        <v>10.725000000000001</v>
      </c>
      <c r="P80" s="3">
        <f t="shared" ref="P80" si="14">AVERAGE(P74:P79)</f>
        <v>16.185000000000002</v>
      </c>
      <c r="Q80" s="3">
        <f t="shared" ref="Q80" si="15">AVERAGE(Q74:Q79)</f>
        <v>14.076666666666668</v>
      </c>
      <c r="R80" s="3">
        <f t="shared" ref="R80" si="16">AVERAGE(R74:R79)</f>
        <v>10.481666666666666</v>
      </c>
      <c r="U80" s="10">
        <v>4</v>
      </c>
      <c r="V80" s="5">
        <v>96.22</v>
      </c>
      <c r="W80" s="18">
        <v>240549</v>
      </c>
    </row>
    <row r="81" spans="1:23" x14ac:dyDescent="0.25">
      <c r="D81" s="7" t="s">
        <v>6</v>
      </c>
      <c r="E81" s="8">
        <f>STDEV(E74:E79)</f>
        <v>0.34336084032205327</v>
      </c>
      <c r="F81" s="8">
        <f t="shared" ref="F81:J81" si="17">STDEV(F74:F79)</f>
        <v>0.27572933588333809</v>
      </c>
      <c r="G81" s="8">
        <f t="shared" si="17"/>
        <v>0.21217131442932297</v>
      </c>
      <c r="H81" s="8">
        <f t="shared" si="17"/>
        <v>0.28572714256787002</v>
      </c>
      <c r="I81" s="8">
        <f t="shared" si="17"/>
        <v>0.21657946963335797</v>
      </c>
      <c r="J81" s="8">
        <f t="shared" si="17"/>
        <v>0.21559220765138953</v>
      </c>
      <c r="L81" s="7" t="s">
        <v>6</v>
      </c>
      <c r="M81" s="8">
        <f>STDEV(M74:M79)</f>
        <v>0.19823386861650802</v>
      </c>
      <c r="N81" s="8">
        <f t="shared" ref="N81:R81" si="18">STDEV(N74:N79)</f>
        <v>0.35130708314331843</v>
      </c>
      <c r="O81" s="8">
        <f t="shared" si="18"/>
        <v>0.23628372775119288</v>
      </c>
      <c r="P81" s="8">
        <f t="shared" si="18"/>
        <v>0.26243094329746991</v>
      </c>
      <c r="Q81" s="8">
        <f t="shared" si="18"/>
        <v>0.32016662328647966</v>
      </c>
      <c r="R81" s="8">
        <f t="shared" si="18"/>
        <v>0.21876166635557204</v>
      </c>
      <c r="U81" s="10">
        <v>5</v>
      </c>
      <c r="V81" s="5">
        <v>94.76</v>
      </c>
      <c r="W81" s="18">
        <v>236912</v>
      </c>
    </row>
    <row r="82" spans="1:23" x14ac:dyDescent="0.25">
      <c r="D82" s="7" t="s">
        <v>7</v>
      </c>
      <c r="E82" s="8">
        <f>E81*100/E80</f>
        <v>2.1197294391730832</v>
      </c>
      <c r="F82" s="8">
        <f t="shared" ref="F82:J82" si="19">F81*100/F80</f>
        <v>1.928626737351397</v>
      </c>
      <c r="G82" s="8">
        <f t="shared" si="19"/>
        <v>1.8980585754822388</v>
      </c>
      <c r="H82" s="8">
        <f t="shared" si="19"/>
        <v>1.7507790598521451</v>
      </c>
      <c r="I82" s="8">
        <f t="shared" si="19"/>
        <v>1.5298761688252269</v>
      </c>
      <c r="J82" s="8">
        <f t="shared" si="19"/>
        <v>2.0396613779696264</v>
      </c>
      <c r="L82" s="7" t="s">
        <v>7</v>
      </c>
      <c r="M82" s="8">
        <f>M81*100/M80</f>
        <v>1.2200258608052603</v>
      </c>
      <c r="N82" s="8">
        <f t="shared" ref="N82:O82" si="20">N81*100/N80</f>
        <v>2.4478486805944843</v>
      </c>
      <c r="O82" s="8">
        <f t="shared" si="20"/>
        <v>2.2031116806638029</v>
      </c>
      <c r="P82" s="8">
        <f t="shared" ref="P82" si="21">P81*100/P80</f>
        <v>1.6214454327925232</v>
      </c>
      <c r="Q82" s="8">
        <f t="shared" ref="Q82" si="22">Q81*100/Q80</f>
        <v>2.2744491353526852</v>
      </c>
      <c r="R82" s="8">
        <f t="shared" ref="R82" si="23">R81*100/R80</f>
        <v>2.0870885643718116</v>
      </c>
      <c r="U82" s="10">
        <v>6</v>
      </c>
      <c r="V82" s="5">
        <v>95.32</v>
      </c>
      <c r="W82" s="18">
        <v>238312</v>
      </c>
    </row>
    <row r="83" spans="1:23" x14ac:dyDescent="0.25">
      <c r="A83" t="s">
        <v>97</v>
      </c>
      <c r="D83" s="144" t="s">
        <v>31</v>
      </c>
      <c r="E83" s="145"/>
      <c r="F83" s="145"/>
      <c r="G83" s="145"/>
      <c r="H83" s="145"/>
      <c r="I83" s="145"/>
      <c r="J83" s="146"/>
      <c r="L83" s="144" t="s">
        <v>31</v>
      </c>
      <c r="M83" s="145"/>
      <c r="N83" s="145"/>
      <c r="O83" s="145"/>
      <c r="P83" s="145"/>
      <c r="Q83" s="145"/>
      <c r="R83" s="146"/>
      <c r="U83" s="51" t="s">
        <v>33</v>
      </c>
      <c r="V83" s="9">
        <f>AVERAGE(V77:V82)</f>
        <v>96.204999999999998</v>
      </c>
      <c r="W83" s="9">
        <f>AVERAGE(W77:W82)</f>
        <v>240511.5</v>
      </c>
    </row>
    <row r="84" spans="1:23" x14ac:dyDescent="0.25">
      <c r="D84" s="147" t="s">
        <v>22</v>
      </c>
      <c r="E84" s="148"/>
      <c r="F84" s="148"/>
      <c r="G84" s="148"/>
      <c r="H84" s="148"/>
      <c r="I84" s="148"/>
      <c r="J84" s="149"/>
      <c r="L84" s="147" t="s">
        <v>22</v>
      </c>
      <c r="M84" s="148"/>
      <c r="N84" s="148"/>
      <c r="O84" s="148"/>
      <c r="P84" s="148"/>
      <c r="Q84" s="148"/>
      <c r="R84" s="149"/>
      <c r="U84" s="19" t="s">
        <v>95</v>
      </c>
      <c r="V84" s="5">
        <f>STDEV(V77:V82)</f>
        <v>2.9779640696287775</v>
      </c>
      <c r="W84" s="5">
        <f>STDEV(W77:W82)</f>
        <v>7440.6263916420376</v>
      </c>
    </row>
    <row r="85" spans="1:23" x14ac:dyDescent="0.25">
      <c r="D85" s="132" t="s">
        <v>27</v>
      </c>
      <c r="E85" s="133"/>
      <c r="F85" s="133"/>
      <c r="G85" s="133"/>
      <c r="H85" s="133"/>
      <c r="I85" s="133"/>
      <c r="J85" s="134"/>
      <c r="L85" s="132" t="s">
        <v>27</v>
      </c>
      <c r="M85" s="133"/>
      <c r="N85" s="133"/>
      <c r="O85" s="133"/>
      <c r="P85" s="133"/>
      <c r="Q85" s="133"/>
      <c r="R85" s="134"/>
      <c r="U85" s="19" t="s">
        <v>7</v>
      </c>
      <c r="V85" s="9">
        <f>V84*100/V83</f>
        <v>3.0954358605361234</v>
      </c>
      <c r="W85" s="9">
        <f>W84*100/W83</f>
        <v>3.093667617407915</v>
      </c>
    </row>
    <row r="86" spans="1:23" x14ac:dyDescent="0.25">
      <c r="D86" s="132" t="s">
        <v>28</v>
      </c>
      <c r="E86" s="133"/>
      <c r="F86" s="133"/>
      <c r="G86" s="133"/>
      <c r="H86" s="133"/>
      <c r="I86" s="133"/>
      <c r="J86" s="134"/>
      <c r="L86" s="132" t="s">
        <v>28</v>
      </c>
      <c r="M86" s="133"/>
      <c r="N86" s="133"/>
      <c r="O86" s="133"/>
      <c r="P86" s="133"/>
      <c r="Q86" s="133"/>
      <c r="R86" s="134"/>
    </row>
    <row r="87" spans="1:23" x14ac:dyDescent="0.25">
      <c r="D87" s="138" t="s">
        <v>29</v>
      </c>
      <c r="E87" s="133"/>
      <c r="F87" s="133"/>
      <c r="G87" s="133"/>
      <c r="H87" s="133"/>
      <c r="I87" s="133"/>
      <c r="J87" s="134"/>
      <c r="L87" s="138" t="s">
        <v>29</v>
      </c>
      <c r="M87" s="133"/>
      <c r="N87" s="133"/>
      <c r="O87" s="133"/>
      <c r="P87" s="133"/>
      <c r="Q87" s="133"/>
      <c r="R87" s="134"/>
    </row>
    <row r="88" spans="1:23" x14ac:dyDescent="0.25">
      <c r="D88" s="141" t="s">
        <v>30</v>
      </c>
      <c r="E88" s="142"/>
      <c r="F88" s="142"/>
      <c r="G88" s="142"/>
      <c r="H88" s="142"/>
      <c r="I88" s="142"/>
      <c r="J88" s="143"/>
      <c r="L88" s="141" t="s">
        <v>30</v>
      </c>
      <c r="M88" s="142"/>
      <c r="N88" s="142"/>
      <c r="O88" s="142"/>
      <c r="P88" s="142"/>
      <c r="Q88" s="142"/>
      <c r="R88" s="143"/>
    </row>
    <row r="89" spans="1:23" x14ac:dyDescent="0.25">
      <c r="D89" s="112" t="s">
        <v>9</v>
      </c>
      <c r="E89" s="112"/>
      <c r="F89" s="112"/>
      <c r="G89" s="112"/>
      <c r="H89" s="135">
        <f>E80+H80</f>
        <v>32.518333333333331</v>
      </c>
      <c r="I89" s="137"/>
      <c r="J89" s="136"/>
      <c r="L89" s="112" t="s">
        <v>9</v>
      </c>
      <c r="M89" s="112"/>
      <c r="N89" s="112"/>
      <c r="O89" s="112"/>
      <c r="P89" s="135">
        <f>M80+P80</f>
        <v>32.433333333333337</v>
      </c>
      <c r="Q89" s="137"/>
      <c r="R89" s="136"/>
    </row>
    <row r="90" spans="1:23" x14ac:dyDescent="0.25">
      <c r="D90" s="112" t="s">
        <v>10</v>
      </c>
      <c r="E90" s="112"/>
      <c r="F90" s="112"/>
      <c r="G90" s="112"/>
      <c r="H90" s="135">
        <f>G80+J80</f>
        <v>21.748333333333335</v>
      </c>
      <c r="I90" s="133"/>
      <c r="J90" s="134"/>
      <c r="L90" s="112" t="s">
        <v>10</v>
      </c>
      <c r="M90" s="112"/>
      <c r="N90" s="112"/>
      <c r="O90" s="112"/>
      <c r="P90" s="135">
        <f>O80+R80</f>
        <v>21.206666666666667</v>
      </c>
      <c r="Q90" s="133"/>
      <c r="R90" s="134"/>
    </row>
    <row r="91" spans="1:23" x14ac:dyDescent="0.25">
      <c r="D91" s="112" t="s">
        <v>11</v>
      </c>
      <c r="E91" s="112"/>
      <c r="F91" s="112"/>
      <c r="G91" s="112"/>
      <c r="H91" s="135">
        <f>H80+I80+J80</f>
        <v>41.046666666666667</v>
      </c>
      <c r="I91" s="137"/>
      <c r="J91" s="136"/>
      <c r="L91" s="112" t="s">
        <v>11</v>
      </c>
      <c r="M91" s="112"/>
      <c r="N91" s="112"/>
      <c r="O91" s="112"/>
      <c r="P91" s="135">
        <f>P80+Q80+R80</f>
        <v>40.743333333333339</v>
      </c>
      <c r="Q91" s="137"/>
      <c r="R91" s="136"/>
    </row>
    <row r="92" spans="1:23" x14ac:dyDescent="0.25">
      <c r="D92" s="112" t="s">
        <v>12</v>
      </c>
      <c r="E92" s="112"/>
      <c r="F92" s="112"/>
      <c r="G92" s="112"/>
      <c r="H92" s="135">
        <f>E80+F80+G80</f>
        <v>41.673333333333332</v>
      </c>
      <c r="I92" s="137"/>
      <c r="J92" s="136"/>
      <c r="L92" s="112" t="s">
        <v>12</v>
      </c>
      <c r="M92" s="112"/>
      <c r="N92" s="112"/>
      <c r="O92" s="112"/>
      <c r="P92" s="132">
        <f>M80+N80+O80</f>
        <v>41.325000000000003</v>
      </c>
      <c r="Q92" s="133"/>
      <c r="R92" s="134"/>
    </row>
    <row r="93" spans="1:23" x14ac:dyDescent="0.25">
      <c r="D93" s="112" t="s">
        <v>8</v>
      </c>
      <c r="E93" s="112"/>
      <c r="F93" s="112"/>
      <c r="G93" s="112"/>
      <c r="H93" s="6">
        <f>H89-H90</f>
        <v>10.769999999999996</v>
      </c>
      <c r="I93" s="135">
        <f>H93/4</f>
        <v>2.692499999999999</v>
      </c>
      <c r="J93" s="136"/>
      <c r="L93" s="112" t="s">
        <v>8</v>
      </c>
      <c r="M93" s="112"/>
      <c r="N93" s="112"/>
      <c r="O93" s="112"/>
      <c r="P93" s="6">
        <f>P89-P90</f>
        <v>11.22666666666667</v>
      </c>
      <c r="Q93" s="135">
        <f>P93/4</f>
        <v>2.8066666666666675</v>
      </c>
      <c r="R93" s="136"/>
    </row>
    <row r="94" spans="1:23" x14ac:dyDescent="0.25">
      <c r="D94" s="112" t="s">
        <v>13</v>
      </c>
      <c r="E94" s="112"/>
      <c r="F94" s="112"/>
      <c r="G94" s="112"/>
      <c r="H94" s="6">
        <f>H91-H92</f>
        <v>-0.62666666666666515</v>
      </c>
      <c r="I94" s="135">
        <f>H94/3</f>
        <v>-0.20888888888888837</v>
      </c>
      <c r="J94" s="136"/>
      <c r="L94" s="112" t="s">
        <v>13</v>
      </c>
      <c r="M94" s="112"/>
      <c r="N94" s="112"/>
      <c r="O94" s="112"/>
      <c r="P94" s="2">
        <f>P91-P92</f>
        <v>-0.58166666666666345</v>
      </c>
      <c r="Q94" s="135">
        <f>P94/3</f>
        <v>-0.19388888888888781</v>
      </c>
      <c r="R94" s="136"/>
    </row>
    <row r="95" spans="1:23" x14ac:dyDescent="0.25">
      <c r="D95" s="112" t="s">
        <v>23</v>
      </c>
      <c r="E95" s="112"/>
      <c r="F95" s="112"/>
      <c r="G95" s="112"/>
      <c r="H95" s="132">
        <v>0.30099999999999999</v>
      </c>
      <c r="I95" s="133"/>
      <c r="J95" s="134"/>
      <c r="L95" s="112" t="s">
        <v>23</v>
      </c>
      <c r="M95" s="112"/>
      <c r="N95" s="112"/>
      <c r="O95" s="112"/>
      <c r="P95" s="132">
        <v>0.30099999999999999</v>
      </c>
      <c r="Q95" s="133"/>
      <c r="R95" s="134"/>
    </row>
    <row r="96" spans="1:23" x14ac:dyDescent="0.25">
      <c r="D96" s="108" t="s">
        <v>25</v>
      </c>
      <c r="E96" s="108"/>
      <c r="F96" s="108"/>
      <c r="G96" s="108"/>
      <c r="H96" s="129">
        <f>I94/I93</f>
        <v>-7.7581760033013356E-2</v>
      </c>
      <c r="I96" s="130"/>
      <c r="J96" s="131"/>
      <c r="L96" s="108" t="s">
        <v>25</v>
      </c>
      <c r="M96" s="108"/>
      <c r="N96" s="108"/>
      <c r="O96" s="108"/>
      <c r="P96" s="129">
        <f>Q94/Q93</f>
        <v>-6.9081551860648835E-2</v>
      </c>
      <c r="Q96" s="130"/>
      <c r="R96" s="131"/>
    </row>
    <row r="97" spans="2:18" x14ac:dyDescent="0.25">
      <c r="D97" s="108" t="s">
        <v>24</v>
      </c>
      <c r="E97" s="108"/>
      <c r="F97" s="108"/>
      <c r="G97" s="108"/>
      <c r="H97" s="129">
        <f>H96*H95</f>
        <v>-2.335210976993702E-2</v>
      </c>
      <c r="I97" s="130"/>
      <c r="J97" s="131"/>
      <c r="L97" s="108" t="s">
        <v>24</v>
      </c>
      <c r="M97" s="108"/>
      <c r="N97" s="108"/>
      <c r="O97" s="108"/>
      <c r="P97" s="129">
        <f>P96*P95</f>
        <v>-2.0793547110055297E-2</v>
      </c>
      <c r="Q97" s="130"/>
      <c r="R97" s="131"/>
    </row>
    <row r="98" spans="2:18" x14ac:dyDescent="0.25">
      <c r="D98" s="108" t="s">
        <v>26</v>
      </c>
      <c r="E98" s="108"/>
      <c r="F98" s="108"/>
      <c r="G98" s="108"/>
      <c r="H98" s="129">
        <f>2+H97</f>
        <v>1.976647890230063</v>
      </c>
      <c r="I98" s="130"/>
      <c r="J98" s="131"/>
      <c r="L98" s="108" t="s">
        <v>26</v>
      </c>
      <c r="M98" s="108"/>
      <c r="N98" s="108"/>
      <c r="O98" s="108"/>
      <c r="P98" s="129">
        <f>2+P97</f>
        <v>1.9792064528899447</v>
      </c>
      <c r="Q98" s="130"/>
      <c r="R98" s="131"/>
    </row>
    <row r="99" spans="2:18" x14ac:dyDescent="0.25">
      <c r="D99" s="108" t="s">
        <v>32</v>
      </c>
      <c r="E99" s="108"/>
      <c r="F99" s="108"/>
      <c r="G99" s="108"/>
      <c r="H99" s="123">
        <f>POWER(10,H98)</f>
        <v>94.764983261054027</v>
      </c>
      <c r="I99" s="124"/>
      <c r="J99" s="125"/>
      <c r="L99" s="108" t="s">
        <v>32</v>
      </c>
      <c r="M99" s="108"/>
      <c r="N99" s="108"/>
      <c r="O99" s="108"/>
      <c r="P99" s="123">
        <f>POWER(10,P98)</f>
        <v>95.324920750486655</v>
      </c>
      <c r="Q99" s="124"/>
      <c r="R99" s="125"/>
    </row>
    <row r="100" spans="2:18" x14ac:dyDescent="0.25">
      <c r="D100" s="108" t="s">
        <v>49</v>
      </c>
      <c r="E100" s="108"/>
      <c r="F100" s="108"/>
      <c r="G100" s="108"/>
      <c r="H100" s="126">
        <f>H99/100*250000</f>
        <v>236912.45815263505</v>
      </c>
      <c r="I100" s="127"/>
      <c r="J100" s="128"/>
      <c r="L100" s="108" t="s">
        <v>49</v>
      </c>
      <c r="M100" s="108"/>
      <c r="N100" s="108"/>
      <c r="O100" s="108"/>
      <c r="P100" s="126">
        <f>P99/100*250000</f>
        <v>238312.30187621663</v>
      </c>
      <c r="Q100" s="127"/>
      <c r="R100" s="128"/>
    </row>
    <row r="101" spans="2:18" x14ac:dyDescent="0.25">
      <c r="D101" s="21"/>
      <c r="E101" s="21"/>
      <c r="F101" s="21"/>
      <c r="G101" s="21"/>
      <c r="H101" s="24"/>
      <c r="I101" s="24"/>
      <c r="J101" s="24"/>
      <c r="L101" s="21"/>
      <c r="M101" s="21"/>
      <c r="N101" s="21"/>
      <c r="O101" s="21"/>
      <c r="P101" s="24"/>
      <c r="Q101" s="24"/>
      <c r="R101" s="24"/>
    </row>
    <row r="102" spans="2:18" x14ac:dyDescent="0.25">
      <c r="D102" s="150" t="s">
        <v>46</v>
      </c>
      <c r="E102" s="150"/>
      <c r="N102" s="150" t="s">
        <v>48</v>
      </c>
      <c r="O102" s="150"/>
    </row>
    <row r="103" spans="2:18" x14ac:dyDescent="0.25">
      <c r="D103" s="150" t="s">
        <v>47</v>
      </c>
      <c r="E103" s="150"/>
      <c r="N103" s="150" t="s">
        <v>47</v>
      </c>
      <c r="O103" s="150"/>
    </row>
    <row r="111" spans="2:18" ht="30" x14ac:dyDescent="0.25">
      <c r="B111" s="46" t="s">
        <v>75</v>
      </c>
      <c r="C111" s="46">
        <v>1</v>
      </c>
      <c r="D111" s="46">
        <v>2</v>
      </c>
      <c r="E111" s="46">
        <v>3</v>
      </c>
      <c r="F111" s="46">
        <v>4</v>
      </c>
      <c r="G111" s="46">
        <v>5</v>
      </c>
      <c r="H111" s="46">
        <v>6</v>
      </c>
      <c r="I111" s="46" t="s">
        <v>66</v>
      </c>
      <c r="J111" s="47" t="s">
        <v>76</v>
      </c>
      <c r="K111" s="47" t="s">
        <v>77</v>
      </c>
      <c r="L111" s="47" t="s">
        <v>78</v>
      </c>
    </row>
    <row r="112" spans="2:18" ht="26.25" thickBot="1" x14ac:dyDescent="0.3">
      <c r="B112" s="45" t="s">
        <v>79</v>
      </c>
      <c r="C112" s="83">
        <v>100.97</v>
      </c>
      <c r="D112" s="83">
        <v>95.5</v>
      </c>
      <c r="E112" s="83">
        <v>100.72</v>
      </c>
      <c r="F112" s="83">
        <v>92.25</v>
      </c>
      <c r="G112" s="83">
        <v>101.44</v>
      </c>
      <c r="H112" s="83">
        <v>103.4</v>
      </c>
      <c r="I112" s="83">
        <v>99.05</v>
      </c>
      <c r="J112" s="151">
        <f>AVERAGE(I112:I113)</f>
        <v>97.63</v>
      </c>
      <c r="K112" s="151">
        <f>STDEV(C112:H113)</f>
        <v>3.8617850912381297</v>
      </c>
      <c r="L112" s="151">
        <f>K112*100/J112</f>
        <v>3.9555311802090856</v>
      </c>
    </row>
    <row r="113" spans="2:12" ht="26.25" thickBot="1" x14ac:dyDescent="0.3">
      <c r="B113" s="45" t="s">
        <v>80</v>
      </c>
      <c r="C113" s="83">
        <v>97.39</v>
      </c>
      <c r="D113" s="83">
        <v>92.33</v>
      </c>
      <c r="E113" s="83">
        <v>101.21</v>
      </c>
      <c r="F113" s="83">
        <v>96.22</v>
      </c>
      <c r="G113" s="83">
        <v>94.76</v>
      </c>
      <c r="H113" s="83">
        <v>94.32</v>
      </c>
      <c r="I113" s="83">
        <v>96.21</v>
      </c>
      <c r="J113" s="152"/>
      <c r="K113" s="151"/>
      <c r="L113" s="151"/>
    </row>
  </sheetData>
  <mergeCells count="207">
    <mergeCell ref="J112:J113"/>
    <mergeCell ref="K112:K113"/>
    <mergeCell ref="L112:L113"/>
    <mergeCell ref="D103:E103"/>
    <mergeCell ref="N103:O103"/>
    <mergeCell ref="C14:I14"/>
    <mergeCell ref="K14:Q14"/>
    <mergeCell ref="C15:I15"/>
    <mergeCell ref="K15:Q15"/>
    <mergeCell ref="D100:G100"/>
    <mergeCell ref="H100:J100"/>
    <mergeCell ref="L100:O100"/>
    <mergeCell ref="P100:R100"/>
    <mergeCell ref="D102:E102"/>
    <mergeCell ref="N102:O102"/>
    <mergeCell ref="C20:F20"/>
    <mergeCell ref="G20:I20"/>
    <mergeCell ref="K20:N20"/>
    <mergeCell ref="O20:Q20"/>
    <mergeCell ref="C19:I19"/>
    <mergeCell ref="K19:Q19"/>
    <mergeCell ref="C16:I16"/>
    <mergeCell ref="K16:Q16"/>
    <mergeCell ref="C17:I17"/>
    <mergeCell ref="K17:Q17"/>
    <mergeCell ref="C18:I18"/>
    <mergeCell ref="K18:Q18"/>
    <mergeCell ref="C23:F23"/>
    <mergeCell ref="G23:I23"/>
    <mergeCell ref="K23:N23"/>
    <mergeCell ref="O23:Q23"/>
    <mergeCell ref="C24:F24"/>
    <mergeCell ref="H24:I24"/>
    <mergeCell ref="K24:N24"/>
    <mergeCell ref="P24:Q24"/>
    <mergeCell ref="C21:F21"/>
    <mergeCell ref="G21:I21"/>
    <mergeCell ref="K21:N21"/>
    <mergeCell ref="O21:Q21"/>
    <mergeCell ref="C22:F22"/>
    <mergeCell ref="G22:I22"/>
    <mergeCell ref="K22:N22"/>
    <mergeCell ref="O22:Q22"/>
    <mergeCell ref="C48:I48"/>
    <mergeCell ref="K48:Q48"/>
    <mergeCell ref="C29:F29"/>
    <mergeCell ref="G29:I29"/>
    <mergeCell ref="K29:N29"/>
    <mergeCell ref="O29:Q29"/>
    <mergeCell ref="C30:F30"/>
    <mergeCell ref="G30:I30"/>
    <mergeCell ref="K30:N30"/>
    <mergeCell ref="O30:Q30"/>
    <mergeCell ref="C31:F31"/>
    <mergeCell ref="G31:I31"/>
    <mergeCell ref="K31:N31"/>
    <mergeCell ref="O31:Q31"/>
    <mergeCell ref="C33:D33"/>
    <mergeCell ref="M33:N33"/>
    <mergeCell ref="C34:D34"/>
    <mergeCell ref="M34:N34"/>
    <mergeCell ref="C52:I52"/>
    <mergeCell ref="K52:Q52"/>
    <mergeCell ref="C53:I53"/>
    <mergeCell ref="K53:Q53"/>
    <mergeCell ref="C54:F54"/>
    <mergeCell ref="G54:I54"/>
    <mergeCell ref="K54:N54"/>
    <mergeCell ref="O54:Q54"/>
    <mergeCell ref="C49:I49"/>
    <mergeCell ref="K49:Q49"/>
    <mergeCell ref="C50:I50"/>
    <mergeCell ref="K50:Q50"/>
    <mergeCell ref="C51:I51"/>
    <mergeCell ref="K51:Q51"/>
    <mergeCell ref="C57:F57"/>
    <mergeCell ref="G57:I57"/>
    <mergeCell ref="K57:N57"/>
    <mergeCell ref="O57:Q57"/>
    <mergeCell ref="C58:F58"/>
    <mergeCell ref="H58:I58"/>
    <mergeCell ref="K58:N58"/>
    <mergeCell ref="P58:Q58"/>
    <mergeCell ref="C55:F55"/>
    <mergeCell ref="G55:I55"/>
    <mergeCell ref="K55:N55"/>
    <mergeCell ref="O55:Q55"/>
    <mergeCell ref="C56:F56"/>
    <mergeCell ref="G56:I56"/>
    <mergeCell ref="K56:N56"/>
    <mergeCell ref="O56:Q56"/>
    <mergeCell ref="C61:F61"/>
    <mergeCell ref="G61:I61"/>
    <mergeCell ref="K61:N61"/>
    <mergeCell ref="O61:Q61"/>
    <mergeCell ref="C62:F62"/>
    <mergeCell ref="G62:I62"/>
    <mergeCell ref="K62:N62"/>
    <mergeCell ref="O62:Q62"/>
    <mergeCell ref="C59:F59"/>
    <mergeCell ref="H59:I59"/>
    <mergeCell ref="K59:N59"/>
    <mergeCell ref="P59:Q59"/>
    <mergeCell ref="C60:F60"/>
    <mergeCell ref="G60:I60"/>
    <mergeCell ref="K60:N60"/>
    <mergeCell ref="O60:Q60"/>
    <mergeCell ref="D83:J83"/>
    <mergeCell ref="L83:R83"/>
    <mergeCell ref="C63:F63"/>
    <mergeCell ref="G63:I63"/>
    <mergeCell ref="K63:N63"/>
    <mergeCell ref="O63:Q63"/>
    <mergeCell ref="C64:F64"/>
    <mergeCell ref="G64:I64"/>
    <mergeCell ref="K64:N64"/>
    <mergeCell ref="O64:Q64"/>
    <mergeCell ref="K65:N65"/>
    <mergeCell ref="O65:Q65"/>
    <mergeCell ref="C65:F65"/>
    <mergeCell ref="G65:I65"/>
    <mergeCell ref="C67:D67"/>
    <mergeCell ref="M67:N67"/>
    <mergeCell ref="C68:D68"/>
    <mergeCell ref="M68:N68"/>
    <mergeCell ref="D71:J71"/>
    <mergeCell ref="D72:J72"/>
    <mergeCell ref="L71:R71"/>
    <mergeCell ref="L72:R72"/>
    <mergeCell ref="D87:J87"/>
    <mergeCell ref="L87:R87"/>
    <mergeCell ref="D88:J88"/>
    <mergeCell ref="L88:R88"/>
    <mergeCell ref="D89:G89"/>
    <mergeCell ref="H89:J89"/>
    <mergeCell ref="L89:O89"/>
    <mergeCell ref="P89:R89"/>
    <mergeCell ref="D84:J84"/>
    <mergeCell ref="L84:R84"/>
    <mergeCell ref="D85:J85"/>
    <mergeCell ref="L85:R85"/>
    <mergeCell ref="D86:J86"/>
    <mergeCell ref="L86:R86"/>
    <mergeCell ref="D95:G95"/>
    <mergeCell ref="D90:G90"/>
    <mergeCell ref="H90:J90"/>
    <mergeCell ref="L90:O90"/>
    <mergeCell ref="P90:R90"/>
    <mergeCell ref="D91:G91"/>
    <mergeCell ref="H91:J91"/>
    <mergeCell ref="L91:O91"/>
    <mergeCell ref="P91:R91"/>
    <mergeCell ref="H92:J92"/>
    <mergeCell ref="L92:O92"/>
    <mergeCell ref="P92:R92"/>
    <mergeCell ref="D93:G93"/>
    <mergeCell ref="I93:J93"/>
    <mergeCell ref="L93:O93"/>
    <mergeCell ref="Q93:R93"/>
    <mergeCell ref="D94:G94"/>
    <mergeCell ref="I94:J94"/>
    <mergeCell ref="L94:O94"/>
    <mergeCell ref="Q94:R94"/>
    <mergeCell ref="H95:J95"/>
    <mergeCell ref="L95:O95"/>
    <mergeCell ref="P95:R95"/>
    <mergeCell ref="D92:G92"/>
    <mergeCell ref="C2:I2"/>
    <mergeCell ref="C3:I3"/>
    <mergeCell ref="K2:Q2"/>
    <mergeCell ref="K3:Q3"/>
    <mergeCell ref="C36:I36"/>
    <mergeCell ref="C37:I37"/>
    <mergeCell ref="K36:Q36"/>
    <mergeCell ref="K37:Q37"/>
    <mergeCell ref="C27:F27"/>
    <mergeCell ref="G27:I27"/>
    <mergeCell ref="K27:N27"/>
    <mergeCell ref="O27:Q27"/>
    <mergeCell ref="C28:F28"/>
    <mergeCell ref="G28:I28"/>
    <mergeCell ref="K28:N28"/>
    <mergeCell ref="O28:Q28"/>
    <mergeCell ref="C25:F25"/>
    <mergeCell ref="H25:I25"/>
    <mergeCell ref="K25:N25"/>
    <mergeCell ref="P25:Q25"/>
    <mergeCell ref="C26:F26"/>
    <mergeCell ref="G26:I26"/>
    <mergeCell ref="K26:N26"/>
    <mergeCell ref="O26:Q26"/>
    <mergeCell ref="D98:G98"/>
    <mergeCell ref="H98:J98"/>
    <mergeCell ref="L98:O98"/>
    <mergeCell ref="P98:R98"/>
    <mergeCell ref="D99:G99"/>
    <mergeCell ref="H99:J99"/>
    <mergeCell ref="L99:O99"/>
    <mergeCell ref="P99:R99"/>
    <mergeCell ref="D96:G96"/>
    <mergeCell ref="H96:J96"/>
    <mergeCell ref="L96:O96"/>
    <mergeCell ref="P96:R96"/>
    <mergeCell ref="D97:G97"/>
    <mergeCell ref="H97:J97"/>
    <mergeCell ref="L97:O97"/>
    <mergeCell ref="P97:R97"/>
  </mergeCells>
  <pageMargins left="0.70866141732283472" right="0.51181102362204722" top="0.74803149606299213" bottom="0.74803149606299213" header="0.31496062992125984" footer="0.31496062992125984"/>
  <pageSetup paperSize="9"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G153"/>
  <sheetViews>
    <sheetView topLeftCell="Q1" zoomScaleNormal="100" workbookViewId="0">
      <selection activeCell="AE20" sqref="AE20"/>
    </sheetView>
  </sheetViews>
  <sheetFormatPr defaultRowHeight="15" x14ac:dyDescent="0.25"/>
  <cols>
    <col min="2" max="2" width="14.140625" customWidth="1"/>
    <col min="3" max="3" width="9.85546875" customWidth="1"/>
    <col min="4" max="4" width="9.42578125" customWidth="1"/>
    <col min="5" max="5" width="9.5703125" customWidth="1"/>
    <col min="6" max="6" width="8.28515625" customWidth="1"/>
    <col min="15" max="16" width="9.140625" customWidth="1"/>
    <col min="18" max="18" width="10" customWidth="1"/>
    <col min="19" max="19" width="10.140625" customWidth="1"/>
    <col min="20" max="20" width="8.42578125" customWidth="1"/>
    <col min="21" max="21" width="8.85546875" customWidth="1"/>
    <col min="22" max="22" width="9.28515625" customWidth="1"/>
    <col min="29" max="29" width="13.5703125" customWidth="1"/>
    <col min="30" max="32" width="14.140625" customWidth="1"/>
    <col min="33" max="33" width="16.140625" customWidth="1"/>
  </cols>
  <sheetData>
    <row r="2" spans="2:33" x14ac:dyDescent="0.25">
      <c r="B2" s="157" t="s">
        <v>50</v>
      </c>
      <c r="C2" s="157"/>
      <c r="D2" s="157"/>
      <c r="E2" s="157"/>
    </row>
    <row r="4" spans="2:33" x14ac:dyDescent="0.25">
      <c r="B4" s="114" t="s">
        <v>37</v>
      </c>
      <c r="C4" s="114"/>
      <c r="D4" s="114"/>
      <c r="E4" s="114"/>
      <c r="F4" s="114"/>
      <c r="G4" s="114"/>
      <c r="H4" s="114"/>
      <c r="I4" s="150"/>
      <c r="J4" s="114" t="s">
        <v>38</v>
      </c>
      <c r="K4" s="114"/>
      <c r="L4" s="114"/>
      <c r="M4" s="114"/>
      <c r="N4" s="114"/>
      <c r="O4" s="114"/>
      <c r="P4" s="114"/>
      <c r="R4" s="114" t="s">
        <v>39</v>
      </c>
      <c r="S4" s="114"/>
      <c r="T4" s="114"/>
      <c r="U4" s="114"/>
      <c r="V4" s="114"/>
      <c r="W4" s="114"/>
      <c r="X4" s="114"/>
    </row>
    <row r="5" spans="2:33" ht="14.25" customHeight="1" x14ac:dyDescent="0.25">
      <c r="B5" s="114" t="s">
        <v>98</v>
      </c>
      <c r="C5" s="114"/>
      <c r="D5" s="114"/>
      <c r="E5" s="114"/>
      <c r="F5" s="114"/>
      <c r="G5" s="114"/>
      <c r="H5" s="114"/>
      <c r="I5" s="150"/>
      <c r="J5" s="114" t="s">
        <v>98</v>
      </c>
      <c r="K5" s="114"/>
      <c r="L5" s="114"/>
      <c r="M5" s="114"/>
      <c r="N5" s="114"/>
      <c r="O5" s="114"/>
      <c r="P5" s="114"/>
      <c r="R5" s="114" t="s">
        <v>98</v>
      </c>
      <c r="S5" s="114"/>
      <c r="T5" s="114"/>
      <c r="U5" s="114"/>
      <c r="V5" s="114"/>
      <c r="W5" s="114"/>
      <c r="X5" s="114"/>
    </row>
    <row r="6" spans="2:33" ht="31.5" customHeight="1" x14ac:dyDescent="0.25">
      <c r="B6" s="2" t="s">
        <v>21</v>
      </c>
      <c r="C6" s="13" t="s">
        <v>0</v>
      </c>
      <c r="D6" s="13" t="s">
        <v>1</v>
      </c>
      <c r="E6" s="13" t="s">
        <v>2</v>
      </c>
      <c r="F6" s="13" t="s">
        <v>4</v>
      </c>
      <c r="G6" s="13" t="s">
        <v>3</v>
      </c>
      <c r="H6" s="13" t="s">
        <v>5</v>
      </c>
      <c r="I6" s="150"/>
      <c r="J6" s="2" t="s">
        <v>21</v>
      </c>
      <c r="K6" s="13" t="s">
        <v>0</v>
      </c>
      <c r="L6" s="13" t="s">
        <v>1</v>
      </c>
      <c r="M6" s="13" t="s">
        <v>2</v>
      </c>
      <c r="N6" s="13" t="s">
        <v>4</v>
      </c>
      <c r="O6" s="13" t="s">
        <v>3</v>
      </c>
      <c r="P6" s="13" t="s">
        <v>5</v>
      </c>
      <c r="R6" s="2" t="s">
        <v>21</v>
      </c>
      <c r="S6" s="13" t="s">
        <v>0</v>
      </c>
      <c r="T6" s="13" t="s">
        <v>1</v>
      </c>
      <c r="U6" s="13" t="s">
        <v>2</v>
      </c>
      <c r="V6" s="13" t="s">
        <v>4</v>
      </c>
      <c r="W6" s="13" t="s">
        <v>3</v>
      </c>
      <c r="X6" s="13" t="s">
        <v>5</v>
      </c>
      <c r="AC6" s="50" t="s">
        <v>81</v>
      </c>
      <c r="AD6" s="50" t="s">
        <v>82</v>
      </c>
      <c r="AE6" s="50" t="s">
        <v>86</v>
      </c>
      <c r="AF6" s="50" t="s">
        <v>87</v>
      </c>
      <c r="AG6" s="50" t="s">
        <v>88</v>
      </c>
    </row>
    <row r="7" spans="2:33" x14ac:dyDescent="0.25">
      <c r="B7" s="2" t="s">
        <v>14</v>
      </c>
      <c r="C7" s="5">
        <v>16.41</v>
      </c>
      <c r="D7" s="13">
        <v>14.12</v>
      </c>
      <c r="E7" s="13">
        <v>11.08</v>
      </c>
      <c r="F7" s="35">
        <v>14.34</v>
      </c>
      <c r="G7" s="36">
        <v>10.78</v>
      </c>
      <c r="H7" s="36">
        <v>9.14</v>
      </c>
      <c r="I7" s="150"/>
      <c r="J7" s="2" t="s">
        <v>14</v>
      </c>
      <c r="K7" s="5">
        <v>16.48</v>
      </c>
      <c r="L7" s="13">
        <v>14.18</v>
      </c>
      <c r="M7" s="13">
        <v>11.28</v>
      </c>
      <c r="N7" s="35">
        <v>14.23</v>
      </c>
      <c r="O7" s="36">
        <v>10.38</v>
      </c>
      <c r="P7" s="36">
        <v>9.51</v>
      </c>
      <c r="R7" s="2" t="s">
        <v>14</v>
      </c>
      <c r="S7" s="5">
        <v>16.420000000000002</v>
      </c>
      <c r="T7" s="13">
        <v>14.29</v>
      </c>
      <c r="U7" s="13">
        <v>11.48</v>
      </c>
      <c r="V7" s="35">
        <v>14.76</v>
      </c>
      <c r="W7" s="36">
        <v>10.78</v>
      </c>
      <c r="X7" s="36">
        <v>9.26</v>
      </c>
      <c r="AC7" s="169" t="s">
        <v>83</v>
      </c>
      <c r="AD7" s="48">
        <v>50</v>
      </c>
      <c r="AE7" s="49">
        <v>53.08</v>
      </c>
      <c r="AF7" s="48">
        <f>AE7/AD7*100</f>
        <v>106.15999999999998</v>
      </c>
      <c r="AG7" s="167">
        <f>AVERAGE(AF7:AF9)</f>
        <v>103.15999999999998</v>
      </c>
    </row>
    <row r="8" spans="2:33" x14ac:dyDescent="0.25">
      <c r="B8" s="2" t="s">
        <v>15</v>
      </c>
      <c r="C8" s="13">
        <v>16.03</v>
      </c>
      <c r="D8" s="13">
        <v>14.28</v>
      </c>
      <c r="E8" s="13">
        <v>11.26</v>
      </c>
      <c r="F8" s="35">
        <v>14.29</v>
      </c>
      <c r="G8" s="36">
        <v>10.45</v>
      </c>
      <c r="H8" s="36">
        <v>9.26</v>
      </c>
      <c r="I8" s="150"/>
      <c r="J8" s="2" t="s">
        <v>15</v>
      </c>
      <c r="K8" s="13">
        <v>16.170000000000002</v>
      </c>
      <c r="L8" s="13">
        <v>14.26</v>
      </c>
      <c r="M8" s="13">
        <v>11.46</v>
      </c>
      <c r="N8" s="35">
        <v>14.38</v>
      </c>
      <c r="O8" s="36">
        <v>10.42</v>
      </c>
      <c r="P8" s="36">
        <v>9.4499999999999993</v>
      </c>
      <c r="R8" s="2" t="s">
        <v>15</v>
      </c>
      <c r="S8" s="13">
        <v>16.309999999999999</v>
      </c>
      <c r="T8" s="13">
        <v>14.18</v>
      </c>
      <c r="U8" s="13">
        <v>11.42</v>
      </c>
      <c r="V8" s="35">
        <v>14.51</v>
      </c>
      <c r="W8" s="36">
        <v>10.15</v>
      </c>
      <c r="X8" s="36">
        <v>9.4600000000000009</v>
      </c>
      <c r="AC8" s="170"/>
      <c r="AD8" s="48">
        <v>50</v>
      </c>
      <c r="AE8" s="49">
        <v>50.54</v>
      </c>
      <c r="AF8" s="48">
        <f t="shared" ref="AF8:AF15" si="0">AE8/AD8*100</f>
        <v>101.08</v>
      </c>
      <c r="AG8" s="168"/>
    </row>
    <row r="9" spans="2:33" x14ac:dyDescent="0.25">
      <c r="B9" s="2" t="s">
        <v>16</v>
      </c>
      <c r="C9" s="13">
        <v>16.350000000000001</v>
      </c>
      <c r="D9" s="13">
        <v>14.44</v>
      </c>
      <c r="E9" s="5">
        <v>10.87</v>
      </c>
      <c r="F9" s="36">
        <v>14.64</v>
      </c>
      <c r="G9" s="35">
        <v>10.68</v>
      </c>
      <c r="H9" s="35">
        <v>9.3800000000000008</v>
      </c>
      <c r="I9" s="150"/>
      <c r="J9" s="2" t="s">
        <v>16</v>
      </c>
      <c r="K9" s="13">
        <v>16.29</v>
      </c>
      <c r="L9" s="13">
        <v>14.74</v>
      </c>
      <c r="M9" s="5">
        <v>11.09</v>
      </c>
      <c r="N9" s="36">
        <v>14.43</v>
      </c>
      <c r="O9" s="35">
        <v>10.36</v>
      </c>
      <c r="P9" s="35">
        <v>9.18</v>
      </c>
      <c r="R9" s="2" t="s">
        <v>16</v>
      </c>
      <c r="S9" s="13">
        <v>16.54</v>
      </c>
      <c r="T9" s="13">
        <v>14.62</v>
      </c>
      <c r="U9" s="5">
        <v>11.08</v>
      </c>
      <c r="V9" s="36">
        <v>14.28</v>
      </c>
      <c r="W9" s="35">
        <v>10.49</v>
      </c>
      <c r="X9" s="35">
        <v>9.57</v>
      </c>
      <c r="AC9" s="171"/>
      <c r="AD9" s="48">
        <v>50</v>
      </c>
      <c r="AE9" s="49">
        <v>51.12</v>
      </c>
      <c r="AF9" s="48">
        <f t="shared" si="0"/>
        <v>102.24</v>
      </c>
      <c r="AG9" s="168"/>
    </row>
    <row r="10" spans="2:33" x14ac:dyDescent="0.25">
      <c r="B10" s="2" t="s">
        <v>17</v>
      </c>
      <c r="C10" s="13">
        <v>16.46</v>
      </c>
      <c r="D10" s="13">
        <v>14.65</v>
      </c>
      <c r="E10" s="5">
        <v>11.45</v>
      </c>
      <c r="F10" s="36">
        <v>14.39</v>
      </c>
      <c r="G10" s="35">
        <v>10.24</v>
      </c>
      <c r="H10" s="35">
        <v>9.17</v>
      </c>
      <c r="I10" s="150"/>
      <c r="J10" s="2" t="s">
        <v>17</v>
      </c>
      <c r="K10" s="13">
        <v>16.329999999999998</v>
      </c>
      <c r="L10" s="13">
        <v>14.56</v>
      </c>
      <c r="M10" s="5">
        <v>11.19</v>
      </c>
      <c r="N10" s="36">
        <v>14.51</v>
      </c>
      <c r="O10" s="35">
        <v>10.57</v>
      </c>
      <c r="P10" s="35">
        <v>9.6199999999999992</v>
      </c>
      <c r="R10" s="2" t="s">
        <v>17</v>
      </c>
      <c r="S10" s="13">
        <v>16.18</v>
      </c>
      <c r="T10" s="13">
        <v>14.75</v>
      </c>
      <c r="U10" s="5">
        <v>11.17</v>
      </c>
      <c r="V10" s="36">
        <v>14.33</v>
      </c>
      <c r="W10" s="35">
        <v>10.98</v>
      </c>
      <c r="X10" s="35">
        <v>9.0399999999999991</v>
      </c>
      <c r="AC10" s="169" t="s">
        <v>84</v>
      </c>
      <c r="AD10" s="48">
        <v>100</v>
      </c>
      <c r="AE10" s="49">
        <v>92.28</v>
      </c>
      <c r="AF10" s="48">
        <f t="shared" si="0"/>
        <v>92.28</v>
      </c>
      <c r="AG10" s="167">
        <f t="shared" ref="AG10" si="1">AVERAGE(AF10:AF12)</f>
        <v>98.123333333333335</v>
      </c>
    </row>
    <row r="11" spans="2:33" x14ac:dyDescent="0.25">
      <c r="B11" s="2" t="s">
        <v>18</v>
      </c>
      <c r="C11" s="13">
        <v>15.89</v>
      </c>
      <c r="D11" s="13">
        <v>14.18</v>
      </c>
      <c r="E11" s="5">
        <v>10.24</v>
      </c>
      <c r="F11" s="36">
        <v>14.27</v>
      </c>
      <c r="G11" s="35">
        <v>10.61</v>
      </c>
      <c r="H11" s="35">
        <v>9.51</v>
      </c>
      <c r="I11" s="150"/>
      <c r="J11" s="2" t="s">
        <v>18</v>
      </c>
      <c r="K11" s="13">
        <v>16.420000000000002</v>
      </c>
      <c r="L11" s="13">
        <v>14.27</v>
      </c>
      <c r="M11" s="5">
        <v>10.58</v>
      </c>
      <c r="N11" s="36">
        <v>14.78</v>
      </c>
      <c r="O11" s="35">
        <v>10.61</v>
      </c>
      <c r="P11" s="35">
        <v>9.43</v>
      </c>
      <c r="R11" s="2" t="s">
        <v>18</v>
      </c>
      <c r="S11" s="13">
        <v>16.239999999999998</v>
      </c>
      <c r="T11" s="13">
        <v>14.19</v>
      </c>
      <c r="U11" s="5">
        <v>11.43</v>
      </c>
      <c r="V11" s="36">
        <v>14.73</v>
      </c>
      <c r="W11" s="35">
        <v>10.74</v>
      </c>
      <c r="X11" s="35">
        <v>9.84</v>
      </c>
      <c r="AC11" s="170"/>
      <c r="AD11" s="48">
        <v>100</v>
      </c>
      <c r="AE11" s="49">
        <v>101.01</v>
      </c>
      <c r="AF11" s="48">
        <f t="shared" si="0"/>
        <v>101.01</v>
      </c>
      <c r="AG11" s="168"/>
    </row>
    <row r="12" spans="2:33" x14ac:dyDescent="0.25">
      <c r="B12" s="2" t="s">
        <v>19</v>
      </c>
      <c r="C12" s="5">
        <v>15.72</v>
      </c>
      <c r="D12" s="13">
        <v>14.29</v>
      </c>
      <c r="E12" s="13">
        <v>10.84</v>
      </c>
      <c r="F12" s="36">
        <v>14.84</v>
      </c>
      <c r="G12" s="35">
        <v>10.57</v>
      </c>
      <c r="H12" s="35">
        <v>9.67</v>
      </c>
      <c r="I12" s="150"/>
      <c r="J12" s="2" t="s">
        <v>19</v>
      </c>
      <c r="K12" s="5">
        <v>16.18</v>
      </c>
      <c r="L12" s="13">
        <v>14.23</v>
      </c>
      <c r="M12" s="13">
        <v>11.42</v>
      </c>
      <c r="N12" s="36">
        <v>14.52</v>
      </c>
      <c r="O12" s="35">
        <v>10.18</v>
      </c>
      <c r="P12" s="35">
        <v>9.59</v>
      </c>
      <c r="R12" s="2" t="s">
        <v>19</v>
      </c>
      <c r="S12" s="5">
        <v>16.64</v>
      </c>
      <c r="T12" s="13">
        <v>14.53</v>
      </c>
      <c r="U12" s="13">
        <v>11.07</v>
      </c>
      <c r="V12" s="36">
        <v>14.84</v>
      </c>
      <c r="W12" s="35">
        <v>10.62</v>
      </c>
      <c r="X12" s="35">
        <v>9.61</v>
      </c>
      <c r="AC12" s="171"/>
      <c r="AD12" s="48">
        <v>100</v>
      </c>
      <c r="AE12" s="49">
        <v>101.08</v>
      </c>
      <c r="AF12" s="48">
        <f t="shared" si="0"/>
        <v>101.08</v>
      </c>
      <c r="AG12" s="168"/>
    </row>
    <row r="13" spans="2:33" x14ac:dyDescent="0.25">
      <c r="B13" s="1" t="s">
        <v>20</v>
      </c>
      <c r="C13" s="3">
        <f t="shared" ref="C13:H13" si="2">AVERAGE(C7:C12)</f>
        <v>16.143333333333334</v>
      </c>
      <c r="D13" s="3">
        <f t="shared" si="2"/>
        <v>14.326666666666663</v>
      </c>
      <c r="E13" s="3">
        <f t="shared" si="2"/>
        <v>10.956666666666665</v>
      </c>
      <c r="F13" s="3">
        <f t="shared" si="2"/>
        <v>14.461666666666666</v>
      </c>
      <c r="G13" s="3">
        <f t="shared" si="2"/>
        <v>10.555</v>
      </c>
      <c r="H13" s="3">
        <f t="shared" si="2"/>
        <v>9.3550000000000004</v>
      </c>
      <c r="I13" s="150"/>
      <c r="J13" s="1" t="s">
        <v>20</v>
      </c>
      <c r="K13" s="3">
        <f t="shared" ref="K13:O13" si="3">AVERAGE(K7:K12)</f>
        <v>16.311666666666667</v>
      </c>
      <c r="L13" s="3">
        <f t="shared" si="3"/>
        <v>14.373333333333335</v>
      </c>
      <c r="M13" s="3">
        <f t="shared" si="3"/>
        <v>11.17</v>
      </c>
      <c r="N13" s="3">
        <f t="shared" si="3"/>
        <v>14.475</v>
      </c>
      <c r="O13" s="3">
        <f t="shared" si="3"/>
        <v>10.42</v>
      </c>
      <c r="P13" s="3">
        <f>AVERAGE(P7:P12)</f>
        <v>9.4633333333333329</v>
      </c>
      <c r="R13" s="1" t="s">
        <v>20</v>
      </c>
      <c r="S13" s="3">
        <f t="shared" ref="S13:X13" si="4">AVERAGE(S7:S12)</f>
        <v>16.388333333333332</v>
      </c>
      <c r="T13" s="3">
        <f t="shared" si="4"/>
        <v>14.426666666666668</v>
      </c>
      <c r="U13" s="3">
        <f t="shared" si="4"/>
        <v>11.275</v>
      </c>
      <c r="V13" s="3">
        <f t="shared" si="4"/>
        <v>14.575000000000001</v>
      </c>
      <c r="W13" s="3">
        <f t="shared" si="4"/>
        <v>10.626666666666667</v>
      </c>
      <c r="X13" s="3">
        <f t="shared" si="4"/>
        <v>9.4633333333333329</v>
      </c>
      <c r="AC13" s="169" t="s">
        <v>85</v>
      </c>
      <c r="AD13" s="48">
        <v>200</v>
      </c>
      <c r="AE13" s="49">
        <v>201.8</v>
      </c>
      <c r="AF13" s="48">
        <f t="shared" si="0"/>
        <v>100.9</v>
      </c>
      <c r="AG13" s="167">
        <f t="shared" ref="AG13" si="5">AVERAGE(AF13:AF15)</f>
        <v>101.16333333333334</v>
      </c>
    </row>
    <row r="14" spans="2:33" x14ac:dyDescent="0.25">
      <c r="B14" s="7" t="s">
        <v>6</v>
      </c>
      <c r="C14" s="8">
        <f t="shared" ref="C14:H14" si="6">STDEV(C7:C12)</f>
        <v>0.3067028964106252</v>
      </c>
      <c r="D14" s="8">
        <f t="shared" si="6"/>
        <v>0.19242314483103842</v>
      </c>
      <c r="E14" s="8">
        <f t="shared" si="6"/>
        <v>0.42079290234825306</v>
      </c>
      <c r="F14" s="8">
        <f t="shared" si="6"/>
        <v>0.22850966427411065</v>
      </c>
      <c r="G14" s="8">
        <f t="shared" si="6"/>
        <v>0.1896048522585852</v>
      </c>
      <c r="H14" s="8">
        <f t="shared" si="6"/>
        <v>0.20656718035544744</v>
      </c>
      <c r="I14" s="150"/>
      <c r="J14" s="7" t="s">
        <v>6</v>
      </c>
      <c r="K14" s="8">
        <f t="shared" ref="K14:P14" si="7">STDEV(K7:K12)</f>
        <v>0.12512660255384017</v>
      </c>
      <c r="L14" s="8">
        <f t="shared" si="7"/>
        <v>0.22393451423723579</v>
      </c>
      <c r="M14" s="8">
        <f t="shared" si="7"/>
        <v>0.32049960998416216</v>
      </c>
      <c r="N14" s="8">
        <f t="shared" si="7"/>
        <v>0.18294808006644903</v>
      </c>
      <c r="O14" s="8">
        <f t="shared" si="7"/>
        <v>0.15582040944625966</v>
      </c>
      <c r="P14" s="8">
        <f t="shared" si="7"/>
        <v>0.15769168230019823</v>
      </c>
      <c r="R14" s="7" t="s">
        <v>6</v>
      </c>
      <c r="S14" s="8">
        <f t="shared" ref="S14:X14" si="8">STDEV(S7:S12)</f>
        <v>0.17826010957773714</v>
      </c>
      <c r="T14" s="8">
        <f t="shared" si="8"/>
        <v>0.24005554912700247</v>
      </c>
      <c r="U14" s="8">
        <f t="shared" si="8"/>
        <v>0.18875910574062377</v>
      </c>
      <c r="V14" s="8">
        <f t="shared" si="8"/>
        <v>0.23653752345029755</v>
      </c>
      <c r="W14" s="8">
        <f t="shared" si="8"/>
        <v>0.28535358183605586</v>
      </c>
      <c r="X14" s="8">
        <f t="shared" si="8"/>
        <v>0.28118795611950875</v>
      </c>
      <c r="AC14" s="170"/>
      <c r="AD14" s="48">
        <v>200</v>
      </c>
      <c r="AE14" s="49">
        <v>205.64</v>
      </c>
      <c r="AF14" s="48">
        <f t="shared" si="0"/>
        <v>102.82</v>
      </c>
      <c r="AG14" s="168"/>
    </row>
    <row r="15" spans="2:33" x14ac:dyDescent="0.25">
      <c r="B15" s="7" t="s">
        <v>7</v>
      </c>
      <c r="C15" s="8">
        <f>C14*100/C13</f>
        <v>1.8998734033282585</v>
      </c>
      <c r="D15" s="8">
        <f t="shared" ref="D15:H15" si="9">D14*100/D13</f>
        <v>1.3431117601049685</v>
      </c>
      <c r="E15" s="8">
        <f t="shared" si="9"/>
        <v>3.8405193399597182</v>
      </c>
      <c r="F15" s="8">
        <f t="shared" si="9"/>
        <v>1.5801060108847114</v>
      </c>
      <c r="G15" s="8">
        <f>G14*100/G13</f>
        <v>1.7963510398729057</v>
      </c>
      <c r="H15" s="8">
        <f t="shared" si="9"/>
        <v>2.208093857353794</v>
      </c>
      <c r="I15" s="150"/>
      <c r="J15" s="7" t="s">
        <v>7</v>
      </c>
      <c r="K15" s="8">
        <f>K14*100/K13</f>
        <v>0.76709882019315512</v>
      </c>
      <c r="L15" s="8">
        <f t="shared" ref="L15:P15" si="10">L14*100/L13</f>
        <v>1.5579859524854065</v>
      </c>
      <c r="M15" s="8">
        <f t="shared" si="10"/>
        <v>2.8692892567964385</v>
      </c>
      <c r="N15" s="8">
        <f t="shared" si="10"/>
        <v>1.2638900177302179</v>
      </c>
      <c r="O15" s="8">
        <f t="shared" si="10"/>
        <v>1.495397403514968</v>
      </c>
      <c r="P15" s="8">
        <f t="shared" si="10"/>
        <v>1.6663439482232993</v>
      </c>
      <c r="R15" s="7" t="s">
        <v>7</v>
      </c>
      <c r="S15" s="8">
        <f>S14*100/S13</f>
        <v>1.0877256762599643</v>
      </c>
      <c r="T15" s="8">
        <f t="shared" ref="T15:X15" si="11">T14*100/T13</f>
        <v>1.6639709967213665</v>
      </c>
      <c r="U15" s="8">
        <f t="shared" si="11"/>
        <v>1.674138410116397</v>
      </c>
      <c r="V15" s="8">
        <f t="shared" si="11"/>
        <v>1.6228989602078734</v>
      </c>
      <c r="W15" s="8">
        <f t="shared" si="11"/>
        <v>2.6852595530369121</v>
      </c>
      <c r="X15" s="8">
        <f t="shared" si="11"/>
        <v>2.971341558149089</v>
      </c>
      <c r="AC15" s="171"/>
      <c r="AD15" s="48">
        <v>200</v>
      </c>
      <c r="AE15" s="49">
        <v>199.54</v>
      </c>
      <c r="AF15" s="48">
        <f t="shared" si="0"/>
        <v>99.77</v>
      </c>
      <c r="AG15" s="168"/>
    </row>
    <row r="16" spans="2:33" x14ac:dyDescent="0.25">
      <c r="B16" s="144" t="s">
        <v>31</v>
      </c>
      <c r="C16" s="145"/>
      <c r="D16" s="145"/>
      <c r="E16" s="145"/>
      <c r="F16" s="145"/>
      <c r="G16" s="145"/>
      <c r="H16" s="146"/>
      <c r="I16" s="150"/>
      <c r="J16" s="144" t="s">
        <v>31</v>
      </c>
      <c r="K16" s="145"/>
      <c r="L16" s="145"/>
      <c r="M16" s="145"/>
      <c r="N16" s="145"/>
      <c r="O16" s="145"/>
      <c r="P16" s="146"/>
      <c r="R16" s="144" t="s">
        <v>31</v>
      </c>
      <c r="S16" s="145"/>
      <c r="T16" s="145"/>
      <c r="U16" s="145"/>
      <c r="V16" s="145"/>
      <c r="W16" s="145"/>
      <c r="X16" s="146"/>
    </row>
    <row r="17" spans="2:24" x14ac:dyDescent="0.25">
      <c r="B17" s="147" t="s">
        <v>22</v>
      </c>
      <c r="C17" s="148"/>
      <c r="D17" s="148"/>
      <c r="E17" s="148"/>
      <c r="F17" s="148"/>
      <c r="G17" s="148"/>
      <c r="H17" s="149"/>
      <c r="I17" s="150"/>
      <c r="J17" s="147" t="s">
        <v>22</v>
      </c>
      <c r="K17" s="148"/>
      <c r="L17" s="148"/>
      <c r="M17" s="148"/>
      <c r="N17" s="148"/>
      <c r="O17" s="148"/>
      <c r="P17" s="149"/>
      <c r="R17" s="147" t="s">
        <v>22</v>
      </c>
      <c r="S17" s="148"/>
      <c r="T17" s="148"/>
      <c r="U17" s="148"/>
      <c r="V17" s="148"/>
      <c r="W17" s="148"/>
      <c r="X17" s="149"/>
    </row>
    <row r="18" spans="2:24" x14ac:dyDescent="0.25">
      <c r="B18" s="132" t="s">
        <v>27</v>
      </c>
      <c r="C18" s="133"/>
      <c r="D18" s="133"/>
      <c r="E18" s="133"/>
      <c r="F18" s="133"/>
      <c r="G18" s="133"/>
      <c r="H18" s="134"/>
      <c r="I18" s="150"/>
      <c r="J18" s="132" t="s">
        <v>27</v>
      </c>
      <c r="K18" s="133"/>
      <c r="L18" s="133"/>
      <c r="M18" s="133"/>
      <c r="N18" s="133"/>
      <c r="O18" s="133"/>
      <c r="P18" s="134"/>
      <c r="R18" s="132" t="s">
        <v>27</v>
      </c>
      <c r="S18" s="133"/>
      <c r="T18" s="133"/>
      <c r="U18" s="133"/>
      <c r="V18" s="133"/>
      <c r="W18" s="133"/>
      <c r="X18" s="134"/>
    </row>
    <row r="19" spans="2:24" x14ac:dyDescent="0.25">
      <c r="B19" s="132" t="s">
        <v>28</v>
      </c>
      <c r="C19" s="133"/>
      <c r="D19" s="133"/>
      <c r="E19" s="133"/>
      <c r="F19" s="133"/>
      <c r="G19" s="133"/>
      <c r="H19" s="134"/>
      <c r="I19" s="150"/>
      <c r="J19" s="132" t="s">
        <v>28</v>
      </c>
      <c r="K19" s="133"/>
      <c r="L19" s="133"/>
      <c r="M19" s="133"/>
      <c r="N19" s="133"/>
      <c r="O19" s="133"/>
      <c r="P19" s="134"/>
      <c r="R19" s="132" t="s">
        <v>28</v>
      </c>
      <c r="S19" s="133"/>
      <c r="T19" s="133"/>
      <c r="U19" s="133"/>
      <c r="V19" s="133"/>
      <c r="W19" s="133"/>
      <c r="X19" s="134"/>
    </row>
    <row r="20" spans="2:24" x14ac:dyDescent="0.25">
      <c r="B20" s="138" t="s">
        <v>29</v>
      </c>
      <c r="C20" s="133"/>
      <c r="D20" s="133"/>
      <c r="E20" s="133"/>
      <c r="F20" s="133"/>
      <c r="G20" s="133"/>
      <c r="H20" s="134"/>
      <c r="I20" s="150"/>
      <c r="J20" s="138" t="s">
        <v>29</v>
      </c>
      <c r="K20" s="133"/>
      <c r="L20" s="133"/>
      <c r="M20" s="133"/>
      <c r="N20" s="133"/>
      <c r="O20" s="133"/>
      <c r="P20" s="134"/>
      <c r="R20" s="138" t="s">
        <v>29</v>
      </c>
      <c r="S20" s="133"/>
      <c r="T20" s="133"/>
      <c r="U20" s="133"/>
      <c r="V20" s="133"/>
      <c r="W20" s="133"/>
      <c r="X20" s="134"/>
    </row>
    <row r="21" spans="2:24" x14ac:dyDescent="0.25">
      <c r="B21" s="141" t="s">
        <v>30</v>
      </c>
      <c r="C21" s="142"/>
      <c r="D21" s="142"/>
      <c r="E21" s="142"/>
      <c r="F21" s="142"/>
      <c r="G21" s="142"/>
      <c r="H21" s="143"/>
      <c r="I21" s="150"/>
      <c r="J21" s="141" t="s">
        <v>30</v>
      </c>
      <c r="K21" s="142"/>
      <c r="L21" s="142"/>
      <c r="M21" s="142"/>
      <c r="N21" s="142"/>
      <c r="O21" s="142"/>
      <c r="P21" s="143"/>
      <c r="R21" s="141" t="s">
        <v>30</v>
      </c>
      <c r="S21" s="142"/>
      <c r="T21" s="142"/>
      <c r="U21" s="142"/>
      <c r="V21" s="142"/>
      <c r="W21" s="142"/>
      <c r="X21" s="143"/>
    </row>
    <row r="22" spans="2:24" x14ac:dyDescent="0.25">
      <c r="B22" s="112" t="s">
        <v>9</v>
      </c>
      <c r="C22" s="112"/>
      <c r="D22" s="112"/>
      <c r="E22" s="112"/>
      <c r="F22" s="135">
        <f>C13+F13</f>
        <v>30.605</v>
      </c>
      <c r="G22" s="137"/>
      <c r="H22" s="136"/>
      <c r="I22" s="150"/>
      <c r="J22" s="112" t="s">
        <v>9</v>
      </c>
      <c r="K22" s="112"/>
      <c r="L22" s="112"/>
      <c r="M22" s="112"/>
      <c r="N22" s="135">
        <f>K13+N13</f>
        <v>30.786666666666669</v>
      </c>
      <c r="O22" s="137"/>
      <c r="P22" s="136"/>
      <c r="R22" s="112" t="s">
        <v>9</v>
      </c>
      <c r="S22" s="112"/>
      <c r="T22" s="112"/>
      <c r="U22" s="112"/>
      <c r="V22" s="135">
        <f>S13+V13</f>
        <v>30.963333333333331</v>
      </c>
      <c r="W22" s="137"/>
      <c r="X22" s="136"/>
    </row>
    <row r="23" spans="2:24" x14ac:dyDescent="0.25">
      <c r="B23" s="112" t="s">
        <v>10</v>
      </c>
      <c r="C23" s="112"/>
      <c r="D23" s="112"/>
      <c r="E23" s="112"/>
      <c r="F23" s="135">
        <f>E13+H13</f>
        <v>20.311666666666667</v>
      </c>
      <c r="G23" s="133"/>
      <c r="H23" s="134"/>
      <c r="I23" s="150"/>
      <c r="J23" s="112" t="s">
        <v>10</v>
      </c>
      <c r="K23" s="112"/>
      <c r="L23" s="112"/>
      <c r="M23" s="112"/>
      <c r="N23" s="135">
        <f>M13+P13</f>
        <v>20.633333333333333</v>
      </c>
      <c r="O23" s="133"/>
      <c r="P23" s="134"/>
      <c r="R23" s="112" t="s">
        <v>10</v>
      </c>
      <c r="S23" s="112"/>
      <c r="T23" s="112"/>
      <c r="U23" s="112"/>
      <c r="V23" s="135">
        <f>U13+X13</f>
        <v>20.738333333333333</v>
      </c>
      <c r="W23" s="133"/>
      <c r="X23" s="134"/>
    </row>
    <row r="24" spans="2:24" x14ac:dyDescent="0.25">
      <c r="B24" s="112" t="s">
        <v>11</v>
      </c>
      <c r="C24" s="112"/>
      <c r="D24" s="112"/>
      <c r="E24" s="112"/>
      <c r="F24" s="135">
        <f>F13+G13+H13</f>
        <v>34.37166666666667</v>
      </c>
      <c r="G24" s="137"/>
      <c r="H24" s="136"/>
      <c r="I24" s="150"/>
      <c r="J24" s="112" t="s">
        <v>11</v>
      </c>
      <c r="K24" s="112"/>
      <c r="L24" s="112"/>
      <c r="M24" s="112"/>
      <c r="N24" s="135">
        <f>N13+O13+P13</f>
        <v>34.358333333333334</v>
      </c>
      <c r="O24" s="137"/>
      <c r="P24" s="136"/>
      <c r="R24" s="112" t="s">
        <v>11</v>
      </c>
      <c r="S24" s="112"/>
      <c r="T24" s="112"/>
      <c r="U24" s="112"/>
      <c r="V24" s="135">
        <f>V13+W13+X13</f>
        <v>34.664999999999999</v>
      </c>
      <c r="W24" s="137"/>
      <c r="X24" s="136"/>
    </row>
    <row r="25" spans="2:24" x14ac:dyDescent="0.25">
      <c r="B25" s="112" t="s">
        <v>12</v>
      </c>
      <c r="C25" s="112"/>
      <c r="D25" s="112"/>
      <c r="E25" s="112"/>
      <c r="F25" s="135">
        <f>C13+D13+E13</f>
        <v>41.426666666666662</v>
      </c>
      <c r="G25" s="133"/>
      <c r="H25" s="134"/>
      <c r="I25" s="150"/>
      <c r="J25" s="112" t="s">
        <v>12</v>
      </c>
      <c r="K25" s="112"/>
      <c r="L25" s="112"/>
      <c r="M25" s="112"/>
      <c r="N25" s="135">
        <f>K13+L13+M13</f>
        <v>41.855000000000004</v>
      </c>
      <c r="O25" s="137"/>
      <c r="P25" s="136"/>
      <c r="R25" s="112" t="s">
        <v>12</v>
      </c>
      <c r="S25" s="112"/>
      <c r="T25" s="112"/>
      <c r="U25" s="112"/>
      <c r="V25" s="135">
        <f>S13+T13+U13</f>
        <v>42.089999999999996</v>
      </c>
      <c r="W25" s="133"/>
      <c r="X25" s="134"/>
    </row>
    <row r="26" spans="2:24" x14ac:dyDescent="0.25">
      <c r="B26" s="112" t="s">
        <v>8</v>
      </c>
      <c r="C26" s="112"/>
      <c r="D26" s="112"/>
      <c r="E26" s="112"/>
      <c r="F26" s="38">
        <f>F22-F23</f>
        <v>10.293333333333333</v>
      </c>
      <c r="G26" s="135">
        <f>F26/4</f>
        <v>2.5733333333333333</v>
      </c>
      <c r="H26" s="136"/>
      <c r="I26" s="150"/>
      <c r="J26" s="112" t="s">
        <v>8</v>
      </c>
      <c r="K26" s="112"/>
      <c r="L26" s="112"/>
      <c r="M26" s="112"/>
      <c r="N26" s="38">
        <f>N22-N23</f>
        <v>10.153333333333336</v>
      </c>
      <c r="O26" s="135">
        <f>N26/4</f>
        <v>2.538333333333334</v>
      </c>
      <c r="P26" s="136"/>
      <c r="R26" s="112" t="s">
        <v>8</v>
      </c>
      <c r="S26" s="112"/>
      <c r="T26" s="112"/>
      <c r="U26" s="112"/>
      <c r="V26" s="6">
        <f>V22-V23</f>
        <v>10.224999999999998</v>
      </c>
      <c r="W26" s="135">
        <f>V26/4</f>
        <v>2.5562499999999995</v>
      </c>
      <c r="X26" s="136"/>
    </row>
    <row r="27" spans="2:24" x14ac:dyDescent="0.25">
      <c r="B27" s="112" t="s">
        <v>13</v>
      </c>
      <c r="C27" s="112"/>
      <c r="D27" s="112"/>
      <c r="E27" s="112"/>
      <c r="F27" s="38">
        <f>F24-F25</f>
        <v>-7.0549999999999926</v>
      </c>
      <c r="G27" s="135">
        <f>F27/3</f>
        <v>-2.3516666666666644</v>
      </c>
      <c r="H27" s="136"/>
      <c r="I27" s="150"/>
      <c r="J27" s="112" t="s">
        <v>13</v>
      </c>
      <c r="K27" s="112"/>
      <c r="L27" s="112"/>
      <c r="M27" s="112"/>
      <c r="N27" s="38">
        <f>N24-N25</f>
        <v>-7.4966666666666697</v>
      </c>
      <c r="O27" s="135">
        <f>N27/3</f>
        <v>-2.49888888888889</v>
      </c>
      <c r="P27" s="136"/>
      <c r="R27" s="112" t="s">
        <v>13</v>
      </c>
      <c r="S27" s="112"/>
      <c r="T27" s="112"/>
      <c r="U27" s="112"/>
      <c r="V27" s="6">
        <f>V24-V25</f>
        <v>-7.4249999999999972</v>
      </c>
      <c r="W27" s="135">
        <f>V27/3</f>
        <v>-2.4749999999999992</v>
      </c>
      <c r="X27" s="136"/>
    </row>
    <row r="28" spans="2:24" x14ac:dyDescent="0.25">
      <c r="B28" s="112" t="s">
        <v>23</v>
      </c>
      <c r="C28" s="112"/>
      <c r="D28" s="112"/>
      <c r="E28" s="112"/>
      <c r="F28" s="132">
        <v>0.30099999999999999</v>
      </c>
      <c r="G28" s="133"/>
      <c r="H28" s="134"/>
      <c r="I28" s="150"/>
      <c r="J28" s="112" t="s">
        <v>23</v>
      </c>
      <c r="K28" s="112"/>
      <c r="L28" s="112"/>
      <c r="M28" s="112"/>
      <c r="N28" s="132">
        <v>0.30099999999999999</v>
      </c>
      <c r="O28" s="133"/>
      <c r="P28" s="134"/>
      <c r="R28" s="112" t="s">
        <v>23</v>
      </c>
      <c r="S28" s="112"/>
      <c r="T28" s="112"/>
      <c r="U28" s="112"/>
      <c r="V28" s="132">
        <v>0.30099999999999999</v>
      </c>
      <c r="W28" s="133"/>
      <c r="X28" s="134"/>
    </row>
    <row r="29" spans="2:24" x14ac:dyDescent="0.25">
      <c r="B29" s="108" t="s">
        <v>25</v>
      </c>
      <c r="C29" s="108"/>
      <c r="D29" s="108"/>
      <c r="E29" s="108"/>
      <c r="F29" s="129">
        <f>G27/G26</f>
        <v>-0.91386010362694214</v>
      </c>
      <c r="G29" s="130"/>
      <c r="H29" s="131"/>
      <c r="I29" s="150"/>
      <c r="J29" s="108" t="s">
        <v>25</v>
      </c>
      <c r="K29" s="108"/>
      <c r="L29" s="108"/>
      <c r="M29" s="108"/>
      <c r="N29" s="129">
        <f>O27/O26</f>
        <v>-0.98446049463777652</v>
      </c>
      <c r="O29" s="130"/>
      <c r="P29" s="131"/>
      <c r="R29" s="108" t="s">
        <v>25</v>
      </c>
      <c r="S29" s="108"/>
      <c r="T29" s="108"/>
      <c r="U29" s="108"/>
      <c r="V29" s="129">
        <f>W27/W26</f>
        <v>-0.96821515892420529</v>
      </c>
      <c r="W29" s="130"/>
      <c r="X29" s="131"/>
    </row>
    <row r="30" spans="2:24" x14ac:dyDescent="0.25">
      <c r="B30" s="108" t="s">
        <v>24</v>
      </c>
      <c r="C30" s="108"/>
      <c r="D30" s="108"/>
      <c r="E30" s="108"/>
      <c r="F30" s="129">
        <f>F29*F28</f>
        <v>-0.27507189119170955</v>
      </c>
      <c r="G30" s="130"/>
      <c r="H30" s="131"/>
      <c r="I30" s="150"/>
      <c r="J30" s="108" t="s">
        <v>24</v>
      </c>
      <c r="K30" s="108"/>
      <c r="L30" s="108"/>
      <c r="M30" s="108"/>
      <c r="N30" s="129">
        <f>N29*N28</f>
        <v>-0.29632260888597073</v>
      </c>
      <c r="O30" s="130"/>
      <c r="P30" s="131"/>
      <c r="R30" s="108" t="s">
        <v>24</v>
      </c>
      <c r="S30" s="108"/>
      <c r="T30" s="108"/>
      <c r="U30" s="108"/>
      <c r="V30" s="129">
        <f>V29*V28</f>
        <v>-0.2914327628361858</v>
      </c>
      <c r="W30" s="130"/>
      <c r="X30" s="131"/>
    </row>
    <row r="31" spans="2:24" x14ac:dyDescent="0.25">
      <c r="B31" s="108" t="s">
        <v>26</v>
      </c>
      <c r="C31" s="108"/>
      <c r="D31" s="108"/>
      <c r="E31" s="108"/>
      <c r="F31" s="129">
        <f>2+F30</f>
        <v>1.7249281088082904</v>
      </c>
      <c r="G31" s="130"/>
      <c r="H31" s="131"/>
      <c r="I31" s="150"/>
      <c r="J31" s="108" t="s">
        <v>26</v>
      </c>
      <c r="K31" s="108"/>
      <c r="L31" s="108"/>
      <c r="M31" s="108"/>
      <c r="N31" s="129">
        <f>2+N30</f>
        <v>1.7036773911140293</v>
      </c>
      <c r="O31" s="130"/>
      <c r="P31" s="131"/>
      <c r="R31" s="108" t="s">
        <v>26</v>
      </c>
      <c r="S31" s="108"/>
      <c r="T31" s="108"/>
      <c r="U31" s="108"/>
      <c r="V31" s="129">
        <f>2+V30</f>
        <v>1.7085672371638143</v>
      </c>
      <c r="W31" s="130"/>
      <c r="X31" s="131"/>
    </row>
    <row r="32" spans="2:24" x14ac:dyDescent="0.25">
      <c r="B32" s="108" t="s">
        <v>32</v>
      </c>
      <c r="C32" s="108"/>
      <c r="D32" s="108"/>
      <c r="E32" s="108"/>
      <c r="F32" s="123">
        <f>POWER(10,F31)</f>
        <v>53.079657123648417</v>
      </c>
      <c r="G32" s="124"/>
      <c r="H32" s="125"/>
      <c r="I32" s="150"/>
      <c r="J32" s="108" t="s">
        <v>32</v>
      </c>
      <c r="K32" s="108"/>
      <c r="L32" s="108"/>
      <c r="M32" s="108"/>
      <c r="N32" s="161">
        <f>POWER(10,N31)</f>
        <v>50.544905756111397</v>
      </c>
      <c r="O32" s="162"/>
      <c r="P32" s="163"/>
      <c r="Q32" s="76"/>
      <c r="R32" s="108" t="s">
        <v>32</v>
      </c>
      <c r="S32" s="108"/>
      <c r="T32" s="108"/>
      <c r="U32" s="108"/>
      <c r="V32" s="123">
        <f>POWER(10,V31)</f>
        <v>51.117221223108501</v>
      </c>
      <c r="W32" s="124"/>
      <c r="X32" s="125"/>
    </row>
    <row r="33" spans="2:24" x14ac:dyDescent="0.25">
      <c r="B33" s="108" t="s">
        <v>49</v>
      </c>
      <c r="C33" s="108"/>
      <c r="D33" s="108"/>
      <c r="E33" s="108"/>
      <c r="F33" s="159">
        <f>F32/100*250000</f>
        <v>132699.14280912105</v>
      </c>
      <c r="G33" s="159"/>
      <c r="H33" s="159"/>
      <c r="I33" s="150"/>
      <c r="J33" s="108" t="s">
        <v>49</v>
      </c>
      <c r="K33" s="108"/>
      <c r="L33" s="108"/>
      <c r="M33" s="108"/>
      <c r="N33" s="160">
        <f>N32/100*250000</f>
        <v>126362.26439027851</v>
      </c>
      <c r="O33" s="160"/>
      <c r="P33" s="160"/>
      <c r="R33" s="108" t="s">
        <v>49</v>
      </c>
      <c r="S33" s="108"/>
      <c r="T33" s="108"/>
      <c r="U33" s="108"/>
      <c r="V33" s="159">
        <f>V32/100*250000</f>
        <v>127793.05305777125</v>
      </c>
      <c r="W33" s="159"/>
      <c r="X33" s="159"/>
    </row>
    <row r="34" spans="2:24" x14ac:dyDescent="0.25">
      <c r="B34" s="108" t="s">
        <v>92</v>
      </c>
      <c r="C34" s="108"/>
      <c r="D34" s="108"/>
      <c r="E34" s="108"/>
      <c r="F34" s="153">
        <f>F33/250000*100</f>
        <v>53.079657123648424</v>
      </c>
      <c r="G34" s="153"/>
      <c r="H34" s="153"/>
      <c r="I34" s="150"/>
      <c r="J34" s="108" t="s">
        <v>92</v>
      </c>
      <c r="K34" s="108"/>
      <c r="L34" s="108"/>
      <c r="M34" s="108"/>
      <c r="N34" s="123">
        <f>N33*100/250000</f>
        <v>50.544905756111405</v>
      </c>
      <c r="O34" s="124"/>
      <c r="P34" s="125"/>
      <c r="R34" s="108" t="s">
        <v>92</v>
      </c>
      <c r="S34" s="108"/>
      <c r="T34" s="108"/>
      <c r="U34" s="108"/>
      <c r="V34" s="153">
        <f>V33/250000*100</f>
        <v>51.117221223108501</v>
      </c>
      <c r="W34" s="153"/>
      <c r="X34" s="153"/>
    </row>
    <row r="35" spans="2:24" x14ac:dyDescent="0.25">
      <c r="B35" s="21"/>
      <c r="C35" s="21"/>
      <c r="D35" s="21"/>
      <c r="E35" s="21"/>
      <c r="F35" s="78"/>
      <c r="G35" s="78"/>
      <c r="H35" s="78"/>
      <c r="I35" s="150"/>
      <c r="J35" s="21"/>
      <c r="K35" s="21"/>
      <c r="L35" s="21"/>
      <c r="M35" s="21"/>
      <c r="N35" s="79"/>
      <c r="O35" s="79"/>
      <c r="P35" s="79"/>
      <c r="R35" s="21"/>
      <c r="S35" s="21"/>
      <c r="T35" s="21"/>
      <c r="U35" s="21"/>
      <c r="V35" s="78"/>
      <c r="W35" s="78"/>
      <c r="X35" s="78"/>
    </row>
    <row r="36" spans="2:24" x14ac:dyDescent="0.25">
      <c r="B36" s="21"/>
      <c r="C36" s="21"/>
      <c r="D36" s="21"/>
      <c r="E36" s="21"/>
      <c r="F36" s="78"/>
      <c r="G36" s="78"/>
      <c r="H36" s="78"/>
      <c r="I36" s="150"/>
      <c r="J36" s="21"/>
      <c r="K36" s="21"/>
      <c r="L36" s="21"/>
      <c r="M36" s="21"/>
      <c r="N36" s="79"/>
      <c r="O36" s="79"/>
      <c r="P36" s="79"/>
      <c r="R36" s="21"/>
      <c r="S36" s="21"/>
      <c r="T36" s="21"/>
      <c r="U36" s="21"/>
      <c r="V36" s="78"/>
      <c r="W36" s="78"/>
      <c r="X36" s="78"/>
    </row>
    <row r="37" spans="2:24" x14ac:dyDescent="0.25">
      <c r="B37" s="21"/>
      <c r="C37" s="21"/>
      <c r="D37" s="21"/>
      <c r="E37" s="21"/>
      <c r="F37" s="78"/>
      <c r="G37" s="78"/>
      <c r="H37" s="78"/>
      <c r="I37" s="150"/>
      <c r="J37" s="21"/>
      <c r="K37" s="21"/>
      <c r="L37" s="21"/>
      <c r="M37" s="21"/>
      <c r="N37" s="79"/>
      <c r="O37" s="79"/>
      <c r="P37" s="79"/>
      <c r="R37" s="21"/>
      <c r="S37" s="21"/>
      <c r="T37" s="21"/>
      <c r="U37" s="21"/>
      <c r="V37" s="78"/>
      <c r="W37" s="78"/>
      <c r="X37" s="78"/>
    </row>
    <row r="38" spans="2:24" x14ac:dyDescent="0.25">
      <c r="B38" s="150"/>
      <c r="C38" s="150"/>
      <c r="I38" s="150"/>
      <c r="L38" s="150"/>
      <c r="M38" s="150"/>
    </row>
    <row r="39" spans="2:24" x14ac:dyDescent="0.25">
      <c r="B39" s="157" t="s">
        <v>52</v>
      </c>
      <c r="C39" s="157"/>
      <c r="D39" s="157"/>
      <c r="I39" s="150"/>
      <c r="L39" s="150"/>
      <c r="M39" s="150"/>
    </row>
    <row r="40" spans="2:24" x14ac:dyDescent="0.25">
      <c r="B40" s="114" t="s">
        <v>40</v>
      </c>
      <c r="C40" s="114"/>
      <c r="D40" s="114"/>
      <c r="E40" s="114"/>
      <c r="F40" s="114"/>
      <c r="G40" s="114"/>
      <c r="H40" s="114"/>
      <c r="I40" s="150"/>
      <c r="J40" s="114" t="s">
        <v>41</v>
      </c>
      <c r="K40" s="114"/>
      <c r="L40" s="114"/>
      <c r="M40" s="114"/>
      <c r="N40" s="114"/>
      <c r="O40" s="114"/>
      <c r="P40" s="114"/>
      <c r="R40" s="114" t="s">
        <v>42</v>
      </c>
      <c r="S40" s="114"/>
      <c r="T40" s="114"/>
      <c r="U40" s="114"/>
      <c r="V40" s="114"/>
      <c r="W40" s="114"/>
      <c r="X40" s="114"/>
    </row>
    <row r="41" spans="2:24" x14ac:dyDescent="0.25">
      <c r="B41" s="114" t="s">
        <v>98</v>
      </c>
      <c r="C41" s="114"/>
      <c r="D41" s="114"/>
      <c r="E41" s="114"/>
      <c r="F41" s="114"/>
      <c r="G41" s="114"/>
      <c r="H41" s="114"/>
      <c r="I41" s="150"/>
      <c r="J41" s="114" t="s">
        <v>98</v>
      </c>
      <c r="K41" s="114"/>
      <c r="L41" s="114"/>
      <c r="M41" s="114"/>
      <c r="N41" s="114"/>
      <c r="O41" s="114"/>
      <c r="P41" s="114"/>
      <c r="R41" s="114" t="s">
        <v>98</v>
      </c>
      <c r="S41" s="114"/>
      <c r="T41" s="114"/>
      <c r="U41" s="114"/>
      <c r="V41" s="114"/>
      <c r="W41" s="114"/>
      <c r="X41" s="114"/>
    </row>
    <row r="42" spans="2:24" x14ac:dyDescent="0.25">
      <c r="B42" s="2" t="s">
        <v>21</v>
      </c>
      <c r="C42" s="13" t="s">
        <v>0</v>
      </c>
      <c r="D42" s="13" t="s">
        <v>1</v>
      </c>
      <c r="E42" s="13" t="s">
        <v>2</v>
      </c>
      <c r="F42" s="13" t="s">
        <v>4</v>
      </c>
      <c r="G42" s="13" t="s">
        <v>3</v>
      </c>
      <c r="H42" s="13" t="s">
        <v>5</v>
      </c>
      <c r="I42" s="150"/>
      <c r="J42" s="2" t="s">
        <v>21</v>
      </c>
      <c r="K42" s="13" t="s">
        <v>0</v>
      </c>
      <c r="L42" s="13" t="s">
        <v>1</v>
      </c>
      <c r="M42" s="13" t="s">
        <v>2</v>
      </c>
      <c r="N42" s="13" t="s">
        <v>4</v>
      </c>
      <c r="O42" s="13" t="s">
        <v>3</v>
      </c>
      <c r="P42" s="13" t="s">
        <v>5</v>
      </c>
      <c r="R42" s="2" t="s">
        <v>21</v>
      </c>
      <c r="S42" s="13" t="s">
        <v>0</v>
      </c>
      <c r="T42" s="13" t="s">
        <v>1</v>
      </c>
      <c r="U42" s="13" t="s">
        <v>2</v>
      </c>
      <c r="V42" s="13" t="s">
        <v>4</v>
      </c>
      <c r="W42" s="13" t="s">
        <v>3</v>
      </c>
      <c r="X42" s="13" t="s">
        <v>5</v>
      </c>
    </row>
    <row r="43" spans="2:24" x14ac:dyDescent="0.25">
      <c r="B43" s="2" t="s">
        <v>14</v>
      </c>
      <c r="C43" s="5">
        <v>16.53</v>
      </c>
      <c r="D43" s="13">
        <v>14.48</v>
      </c>
      <c r="E43" s="13">
        <v>10.54</v>
      </c>
      <c r="F43" s="13">
        <v>16.239999999999998</v>
      </c>
      <c r="G43" s="5">
        <v>14.28</v>
      </c>
      <c r="H43" s="5">
        <v>10.14</v>
      </c>
      <c r="I43" s="150"/>
      <c r="J43" s="2" t="s">
        <v>14</v>
      </c>
      <c r="K43" s="5">
        <v>16.420000000000002</v>
      </c>
      <c r="L43" s="13">
        <v>14.26</v>
      </c>
      <c r="M43" s="13">
        <v>10.18</v>
      </c>
      <c r="N43" s="13">
        <v>16.239999999999998</v>
      </c>
      <c r="O43" s="5">
        <v>14.71</v>
      </c>
      <c r="P43" s="5">
        <v>10.75</v>
      </c>
      <c r="R43" s="2" t="s">
        <v>14</v>
      </c>
      <c r="S43" s="5">
        <v>16.21</v>
      </c>
      <c r="T43" s="13">
        <v>14.59</v>
      </c>
      <c r="U43" s="13">
        <v>10.45</v>
      </c>
      <c r="V43" s="13">
        <v>15.24</v>
      </c>
      <c r="W43" s="5">
        <v>14.17</v>
      </c>
      <c r="X43" s="5">
        <v>10.75</v>
      </c>
    </row>
    <row r="44" spans="2:24" x14ac:dyDescent="0.25">
      <c r="B44" s="2" t="s">
        <v>15</v>
      </c>
      <c r="C44" s="13">
        <v>15.62</v>
      </c>
      <c r="D44" s="13">
        <v>14.84</v>
      </c>
      <c r="E44" s="13">
        <v>11.23</v>
      </c>
      <c r="F44" s="5">
        <v>16.489999999999998</v>
      </c>
      <c r="G44" s="13">
        <v>14.38</v>
      </c>
      <c r="H44" s="13">
        <v>10.56</v>
      </c>
      <c r="I44" s="150"/>
      <c r="J44" s="2" t="s">
        <v>15</v>
      </c>
      <c r="K44" s="13">
        <v>16.86</v>
      </c>
      <c r="L44" s="13">
        <v>14.54</v>
      </c>
      <c r="M44" s="5">
        <v>10.34</v>
      </c>
      <c r="N44" s="13">
        <v>16.329999999999998</v>
      </c>
      <c r="O44" s="13">
        <v>14.46</v>
      </c>
      <c r="P44" s="5">
        <v>10.14</v>
      </c>
      <c r="R44" s="2" t="s">
        <v>15</v>
      </c>
      <c r="S44" s="13">
        <v>16.420000000000002</v>
      </c>
      <c r="T44" s="13">
        <v>14.32</v>
      </c>
      <c r="U44" s="13">
        <v>10.28</v>
      </c>
      <c r="V44" s="13">
        <v>15.29</v>
      </c>
      <c r="W44" s="13">
        <v>14.78</v>
      </c>
      <c r="X44" s="5">
        <v>10.84</v>
      </c>
    </row>
    <row r="45" spans="2:24" x14ac:dyDescent="0.25">
      <c r="B45" s="2" t="s">
        <v>16</v>
      </c>
      <c r="C45" s="13">
        <v>16.239999999999998</v>
      </c>
      <c r="D45" s="13">
        <v>14.62</v>
      </c>
      <c r="E45" s="5">
        <v>11.84</v>
      </c>
      <c r="F45" s="5">
        <v>16.71</v>
      </c>
      <c r="G45" s="13">
        <v>14.18</v>
      </c>
      <c r="H45" s="13">
        <v>10.78</v>
      </c>
      <c r="I45" s="150"/>
      <c r="J45" s="2" t="s">
        <v>16</v>
      </c>
      <c r="K45" s="13">
        <v>16.54</v>
      </c>
      <c r="L45" s="5">
        <v>14.78</v>
      </c>
      <c r="M45" s="5">
        <v>10.84</v>
      </c>
      <c r="N45" s="13">
        <v>16.13</v>
      </c>
      <c r="O45" s="13">
        <v>14.84</v>
      </c>
      <c r="P45" s="5">
        <v>10.48</v>
      </c>
      <c r="R45" s="2" t="s">
        <v>16</v>
      </c>
      <c r="S45" s="13">
        <v>16.54</v>
      </c>
      <c r="T45" s="13">
        <v>14.23</v>
      </c>
      <c r="U45" s="5">
        <v>10.46</v>
      </c>
      <c r="V45" s="5">
        <v>15.87</v>
      </c>
      <c r="W45" s="13">
        <v>14.65</v>
      </c>
      <c r="X45" s="13">
        <v>10.46</v>
      </c>
    </row>
    <row r="46" spans="2:24" x14ac:dyDescent="0.25">
      <c r="B46" s="2" t="s">
        <v>17</v>
      </c>
      <c r="C46" s="13">
        <v>16.07</v>
      </c>
      <c r="D46" s="13">
        <v>14.48</v>
      </c>
      <c r="E46" s="5">
        <v>11.28</v>
      </c>
      <c r="F46" s="13">
        <v>16.28</v>
      </c>
      <c r="G46" s="5">
        <v>13.98</v>
      </c>
      <c r="H46" s="5">
        <v>10.11</v>
      </c>
      <c r="I46" s="150"/>
      <c r="J46" s="2" t="s">
        <v>17</v>
      </c>
      <c r="K46" s="13">
        <v>16.41</v>
      </c>
      <c r="L46" s="13">
        <v>14.28</v>
      </c>
      <c r="M46" s="5">
        <v>10.45</v>
      </c>
      <c r="N46" s="13">
        <v>16.75</v>
      </c>
      <c r="O46" s="13">
        <v>14.56</v>
      </c>
      <c r="P46" s="5">
        <v>10.59</v>
      </c>
      <c r="R46" s="2" t="s">
        <v>17</v>
      </c>
      <c r="S46" s="5">
        <v>16.78</v>
      </c>
      <c r="T46" s="5">
        <v>14.26</v>
      </c>
      <c r="U46" s="5">
        <v>9.94</v>
      </c>
      <c r="V46" s="13">
        <v>16.170000000000002</v>
      </c>
      <c r="W46" s="5">
        <v>14.18</v>
      </c>
      <c r="X46" s="5">
        <v>10.73</v>
      </c>
    </row>
    <row r="47" spans="2:24" x14ac:dyDescent="0.25">
      <c r="B47" s="2" t="s">
        <v>18</v>
      </c>
      <c r="C47" s="13">
        <v>15.98</v>
      </c>
      <c r="D47" s="13">
        <v>14.71</v>
      </c>
      <c r="E47" s="5">
        <v>11.18</v>
      </c>
      <c r="F47" s="13">
        <v>15.97</v>
      </c>
      <c r="G47" s="13">
        <v>13.42</v>
      </c>
      <c r="H47" s="5">
        <v>10.75</v>
      </c>
      <c r="I47" s="150"/>
      <c r="J47" s="2" t="s">
        <v>18</v>
      </c>
      <c r="K47" s="5">
        <v>15.98</v>
      </c>
      <c r="L47" s="13">
        <v>14.18</v>
      </c>
      <c r="M47" s="13">
        <v>10.119999999999999</v>
      </c>
      <c r="N47" s="5">
        <v>16.48</v>
      </c>
      <c r="O47" s="5">
        <v>13.98</v>
      </c>
      <c r="P47" s="5">
        <v>10.33</v>
      </c>
      <c r="R47" s="2" t="s">
        <v>18</v>
      </c>
      <c r="S47" s="13">
        <v>15.94</v>
      </c>
      <c r="T47" s="13">
        <v>13.78</v>
      </c>
      <c r="U47" s="5">
        <v>10.130000000000001</v>
      </c>
      <c r="V47" s="13">
        <v>16.84</v>
      </c>
      <c r="W47" s="13">
        <v>14.75</v>
      </c>
      <c r="X47" s="5">
        <v>10.42</v>
      </c>
    </row>
    <row r="48" spans="2:24" ht="18" customHeight="1" x14ac:dyDescent="0.25">
      <c r="B48" s="2" t="s">
        <v>19</v>
      </c>
      <c r="C48" s="5">
        <v>16.28</v>
      </c>
      <c r="D48" s="13">
        <v>14.08</v>
      </c>
      <c r="E48" s="13">
        <v>10.98</v>
      </c>
      <c r="F48" s="13">
        <v>16.16</v>
      </c>
      <c r="G48" s="13">
        <v>14.35</v>
      </c>
      <c r="H48" s="5">
        <v>10.58</v>
      </c>
      <c r="I48" s="150"/>
      <c r="J48" s="2" t="s">
        <v>19</v>
      </c>
      <c r="K48" s="5">
        <v>15.64</v>
      </c>
      <c r="L48" s="13">
        <v>14.51</v>
      </c>
      <c r="M48" s="13">
        <v>10.46</v>
      </c>
      <c r="N48" s="13">
        <v>16.18</v>
      </c>
      <c r="O48" s="13">
        <v>13.87</v>
      </c>
      <c r="P48" s="5">
        <v>10.74</v>
      </c>
      <c r="R48" s="2" t="s">
        <v>19</v>
      </c>
      <c r="S48" s="5">
        <v>15.48</v>
      </c>
      <c r="T48" s="13">
        <v>13.86</v>
      </c>
      <c r="U48" s="13">
        <v>10.74</v>
      </c>
      <c r="V48" s="13">
        <v>15.76</v>
      </c>
      <c r="W48" s="13">
        <v>13.78</v>
      </c>
      <c r="X48" s="5">
        <v>10.51</v>
      </c>
    </row>
    <row r="49" spans="2:24" x14ac:dyDescent="0.25">
      <c r="B49" s="1" t="s">
        <v>20</v>
      </c>
      <c r="C49" s="3">
        <f>AVERAGE(C43:C48)</f>
        <v>16.12</v>
      </c>
      <c r="D49" s="3">
        <f t="shared" ref="D49:H49" si="12">AVERAGE(D43:D48)</f>
        <v>14.534999999999998</v>
      </c>
      <c r="E49" s="3">
        <f t="shared" si="12"/>
        <v>11.174999999999999</v>
      </c>
      <c r="F49" s="3">
        <f t="shared" si="12"/>
        <v>16.308333333333334</v>
      </c>
      <c r="G49" s="3">
        <f t="shared" si="12"/>
        <v>14.098333333333334</v>
      </c>
      <c r="H49" s="3">
        <f t="shared" si="12"/>
        <v>10.486666666666666</v>
      </c>
      <c r="I49" s="150"/>
      <c r="J49" s="1" t="s">
        <v>20</v>
      </c>
      <c r="K49" s="3">
        <f t="shared" ref="K49:P49" si="13">AVERAGE(K43:K48)</f>
        <v>16.308333333333334</v>
      </c>
      <c r="L49" s="3">
        <f t="shared" si="13"/>
        <v>14.424999999999999</v>
      </c>
      <c r="M49" s="3">
        <f t="shared" si="13"/>
        <v>10.398333333333333</v>
      </c>
      <c r="N49" s="3">
        <f t="shared" si="13"/>
        <v>16.351666666666663</v>
      </c>
      <c r="O49" s="3">
        <f t="shared" si="13"/>
        <v>14.403333333333336</v>
      </c>
      <c r="P49" s="3">
        <f t="shared" si="13"/>
        <v>10.505000000000001</v>
      </c>
      <c r="R49" s="1" t="s">
        <v>20</v>
      </c>
      <c r="S49" s="3">
        <f t="shared" ref="S49:X49" si="14">AVERAGE(S43:S48)</f>
        <v>16.228333333333335</v>
      </c>
      <c r="T49" s="3">
        <f t="shared" si="14"/>
        <v>14.173333333333332</v>
      </c>
      <c r="U49" s="3">
        <f t="shared" si="14"/>
        <v>10.333333333333334</v>
      </c>
      <c r="V49" s="3">
        <f t="shared" si="14"/>
        <v>15.861666666666666</v>
      </c>
      <c r="W49" s="3">
        <f t="shared" si="14"/>
        <v>14.385</v>
      </c>
      <c r="X49" s="3">
        <f t="shared" si="14"/>
        <v>10.618333333333334</v>
      </c>
    </row>
    <row r="50" spans="2:24" x14ac:dyDescent="0.25">
      <c r="B50" s="7" t="s">
        <v>6</v>
      </c>
      <c r="C50" s="8">
        <f t="shared" ref="C50:H50" si="15">STDEV(C43:C48)</f>
        <v>0.30990321069650167</v>
      </c>
      <c r="D50" s="8">
        <f t="shared" si="15"/>
        <v>0.26227847795806652</v>
      </c>
      <c r="E50" s="8">
        <f t="shared" si="15"/>
        <v>0.4236862046373473</v>
      </c>
      <c r="F50" s="8">
        <f t="shared" si="15"/>
        <v>0.25933890311071073</v>
      </c>
      <c r="G50" s="8">
        <f t="shared" si="15"/>
        <v>0.36234881904963712</v>
      </c>
      <c r="H50" s="8">
        <f t="shared" si="15"/>
        <v>0.2937799630108674</v>
      </c>
      <c r="I50" s="150"/>
      <c r="J50" s="7" t="s">
        <v>6</v>
      </c>
      <c r="K50" s="8">
        <f t="shared" ref="K50:P50" si="16">STDEV(K43:K48)</f>
        <v>0.43250048169529981</v>
      </c>
      <c r="L50" s="8">
        <f t="shared" si="16"/>
        <v>0.22572106680591411</v>
      </c>
      <c r="M50" s="8">
        <f t="shared" si="16"/>
        <v>0.25693708698174883</v>
      </c>
      <c r="N50" s="8">
        <f t="shared" si="16"/>
        <v>0.23094732444145544</v>
      </c>
      <c r="O50" s="8">
        <f t="shared" si="16"/>
        <v>0.39398815549032296</v>
      </c>
      <c r="P50" s="8">
        <f t="shared" si="16"/>
        <v>0.23956210050840662</v>
      </c>
      <c r="R50" s="7" t="s">
        <v>6</v>
      </c>
      <c r="S50" s="8">
        <f t="shared" ref="S50:X50" si="17">STDEV(S43:S48)</f>
        <v>0.46512005618621399</v>
      </c>
      <c r="T50" s="8">
        <f t="shared" si="17"/>
        <v>0.30289712224890292</v>
      </c>
      <c r="U50" s="8">
        <f t="shared" si="17"/>
        <v>0.28068962693100497</v>
      </c>
      <c r="V50" s="8">
        <f t="shared" si="17"/>
        <v>0.59596700132361935</v>
      </c>
      <c r="W50" s="8">
        <f t="shared" si="17"/>
        <v>0.40342285507888631</v>
      </c>
      <c r="X50" s="8">
        <f t="shared" si="17"/>
        <v>0.17611549240957375</v>
      </c>
    </row>
    <row r="51" spans="2:24" x14ac:dyDescent="0.25">
      <c r="B51" s="7" t="s">
        <v>7</v>
      </c>
      <c r="C51" s="8">
        <f>C50*100/C49</f>
        <v>1.9224764931544769</v>
      </c>
      <c r="D51" s="8">
        <f t="shared" ref="D51:H51" si="18">D50*100/D49</f>
        <v>1.8044614926595566</v>
      </c>
      <c r="E51" s="8">
        <f t="shared" si="18"/>
        <v>3.7913754329963965</v>
      </c>
      <c r="F51" s="8">
        <f t="shared" si="18"/>
        <v>1.5902232178479965</v>
      </c>
      <c r="G51" s="8">
        <f t="shared" si="18"/>
        <v>2.5701535811535909</v>
      </c>
      <c r="H51" s="8">
        <f t="shared" si="18"/>
        <v>2.8014618214640885</v>
      </c>
      <c r="I51" s="150"/>
      <c r="J51" s="7" t="s">
        <v>7</v>
      </c>
      <c r="K51" s="8">
        <f>K50*100/K49</f>
        <v>2.6520213491791504</v>
      </c>
      <c r="L51" s="8">
        <f t="shared" ref="L51:P51" si="19">L50*100/L49</f>
        <v>1.5647907577533042</v>
      </c>
      <c r="M51" s="8">
        <f t="shared" si="19"/>
        <v>2.4709448980453486</v>
      </c>
      <c r="N51" s="8">
        <f t="shared" si="19"/>
        <v>1.4123778887460328</v>
      </c>
      <c r="O51" s="8">
        <f t="shared" si="19"/>
        <v>2.7353956641309156</v>
      </c>
      <c r="P51" s="8">
        <f t="shared" si="19"/>
        <v>2.280457882040996</v>
      </c>
      <c r="R51" s="7" t="s">
        <v>7</v>
      </c>
      <c r="S51" s="8">
        <f>S50*100/S49</f>
        <v>2.8660987338166621</v>
      </c>
      <c r="T51" s="8">
        <f t="shared" ref="T51:X51" si="20">T50*100/T49</f>
        <v>2.1370916433365683</v>
      </c>
      <c r="U51" s="8">
        <f t="shared" si="20"/>
        <v>2.7163512283645641</v>
      </c>
      <c r="V51" s="8">
        <f t="shared" si="20"/>
        <v>3.7572785625109972</v>
      </c>
      <c r="W51" s="8">
        <f t="shared" si="20"/>
        <v>2.8044689265129392</v>
      </c>
      <c r="X51" s="8">
        <f t="shared" si="20"/>
        <v>1.6585982647267969</v>
      </c>
    </row>
    <row r="52" spans="2:24" x14ac:dyDescent="0.25">
      <c r="B52" s="144" t="s">
        <v>31</v>
      </c>
      <c r="C52" s="145"/>
      <c r="D52" s="145"/>
      <c r="E52" s="145"/>
      <c r="F52" s="145"/>
      <c r="G52" s="145"/>
      <c r="H52" s="146"/>
      <c r="I52" s="150"/>
      <c r="J52" s="15" t="s">
        <v>31</v>
      </c>
      <c r="K52" s="16"/>
      <c r="L52" s="16"/>
      <c r="M52" s="16"/>
      <c r="N52" s="16"/>
      <c r="O52" s="16"/>
      <c r="P52" s="17"/>
      <c r="R52" s="144" t="s">
        <v>31</v>
      </c>
      <c r="S52" s="145"/>
      <c r="T52" s="145"/>
      <c r="U52" s="145"/>
      <c r="V52" s="145"/>
      <c r="W52" s="145"/>
      <c r="X52" s="146"/>
    </row>
    <row r="53" spans="2:24" x14ac:dyDescent="0.25">
      <c r="B53" s="147" t="s">
        <v>22</v>
      </c>
      <c r="C53" s="148"/>
      <c r="D53" s="148"/>
      <c r="E53" s="148"/>
      <c r="F53" s="148"/>
      <c r="G53" s="148"/>
      <c r="H53" s="149"/>
      <c r="I53" s="150"/>
      <c r="J53" s="147" t="s">
        <v>22</v>
      </c>
      <c r="K53" s="148"/>
      <c r="L53" s="148"/>
      <c r="M53" s="148"/>
      <c r="N53" s="148"/>
      <c r="O53" s="148"/>
      <c r="P53" s="149"/>
      <c r="R53" s="147" t="s">
        <v>22</v>
      </c>
      <c r="S53" s="148"/>
      <c r="T53" s="148"/>
      <c r="U53" s="148"/>
      <c r="V53" s="148"/>
      <c r="W53" s="148"/>
      <c r="X53" s="149"/>
    </row>
    <row r="54" spans="2:24" x14ac:dyDescent="0.25">
      <c r="B54" s="132" t="s">
        <v>27</v>
      </c>
      <c r="C54" s="133"/>
      <c r="D54" s="133"/>
      <c r="E54" s="133"/>
      <c r="F54" s="133"/>
      <c r="G54" s="133"/>
      <c r="H54" s="134"/>
      <c r="I54" s="150"/>
      <c r="J54" s="132" t="s">
        <v>27</v>
      </c>
      <c r="K54" s="133"/>
      <c r="L54" s="133"/>
      <c r="M54" s="133"/>
      <c r="N54" s="133"/>
      <c r="O54" s="133"/>
      <c r="P54" s="134"/>
      <c r="R54" s="132" t="s">
        <v>27</v>
      </c>
      <c r="S54" s="133"/>
      <c r="T54" s="133"/>
      <c r="U54" s="133"/>
      <c r="V54" s="133"/>
      <c r="W54" s="133"/>
      <c r="X54" s="134"/>
    </row>
    <row r="55" spans="2:24" x14ac:dyDescent="0.25">
      <c r="B55" s="132" t="s">
        <v>28</v>
      </c>
      <c r="C55" s="133"/>
      <c r="D55" s="133"/>
      <c r="E55" s="133"/>
      <c r="F55" s="133"/>
      <c r="G55" s="133"/>
      <c r="H55" s="134"/>
      <c r="I55" s="150"/>
      <c r="J55" s="132" t="s">
        <v>28</v>
      </c>
      <c r="K55" s="133"/>
      <c r="L55" s="133"/>
      <c r="M55" s="133"/>
      <c r="N55" s="133"/>
      <c r="O55" s="133"/>
      <c r="P55" s="134"/>
      <c r="R55" s="132" t="s">
        <v>28</v>
      </c>
      <c r="S55" s="133"/>
      <c r="T55" s="133"/>
      <c r="U55" s="133"/>
      <c r="V55" s="133"/>
      <c r="W55" s="133"/>
      <c r="X55" s="134"/>
    </row>
    <row r="56" spans="2:24" x14ac:dyDescent="0.25">
      <c r="B56" s="138" t="s">
        <v>29</v>
      </c>
      <c r="C56" s="139"/>
      <c r="D56" s="139"/>
      <c r="E56" s="139"/>
      <c r="F56" s="139"/>
      <c r="G56" s="139"/>
      <c r="H56" s="140"/>
      <c r="I56" s="150"/>
      <c r="J56" s="138" t="s">
        <v>29</v>
      </c>
      <c r="K56" s="139"/>
      <c r="L56" s="139"/>
      <c r="M56" s="139"/>
      <c r="N56" s="139"/>
      <c r="O56" s="139"/>
      <c r="P56" s="140"/>
      <c r="R56" s="138" t="s">
        <v>29</v>
      </c>
      <c r="S56" s="133"/>
      <c r="T56" s="133"/>
      <c r="U56" s="133"/>
      <c r="V56" s="133"/>
      <c r="W56" s="133"/>
      <c r="X56" s="134"/>
    </row>
    <row r="57" spans="2:24" x14ac:dyDescent="0.25">
      <c r="B57" s="141" t="s">
        <v>30</v>
      </c>
      <c r="C57" s="142"/>
      <c r="D57" s="142"/>
      <c r="E57" s="142"/>
      <c r="F57" s="142"/>
      <c r="G57" s="142"/>
      <c r="H57" s="143"/>
      <c r="I57" s="150"/>
      <c r="J57" s="141" t="s">
        <v>30</v>
      </c>
      <c r="K57" s="142"/>
      <c r="L57" s="142"/>
      <c r="M57" s="142"/>
      <c r="N57" s="142"/>
      <c r="O57" s="142"/>
      <c r="P57" s="143"/>
      <c r="R57" s="141" t="s">
        <v>30</v>
      </c>
      <c r="S57" s="142"/>
      <c r="T57" s="142"/>
      <c r="U57" s="142"/>
      <c r="V57" s="142"/>
      <c r="W57" s="142"/>
      <c r="X57" s="143"/>
    </row>
    <row r="58" spans="2:24" x14ac:dyDescent="0.25">
      <c r="B58" s="132" t="s">
        <v>9</v>
      </c>
      <c r="C58" s="133"/>
      <c r="D58" s="133"/>
      <c r="E58" s="134"/>
      <c r="F58" s="135">
        <f>C49+F49</f>
        <v>32.428333333333335</v>
      </c>
      <c r="G58" s="137"/>
      <c r="H58" s="136"/>
      <c r="J58" s="132" t="s">
        <v>9</v>
      </c>
      <c r="K58" s="133"/>
      <c r="L58" s="133"/>
      <c r="M58" s="134"/>
      <c r="N58" s="135">
        <f>K49+N49</f>
        <v>32.659999999999997</v>
      </c>
      <c r="O58" s="137"/>
      <c r="P58" s="136"/>
      <c r="R58" s="112" t="s">
        <v>9</v>
      </c>
      <c r="S58" s="112"/>
      <c r="T58" s="112"/>
      <c r="U58" s="112"/>
      <c r="V58" s="135">
        <f>S49+V49</f>
        <v>32.090000000000003</v>
      </c>
      <c r="W58" s="137"/>
      <c r="X58" s="136"/>
    </row>
    <row r="59" spans="2:24" x14ac:dyDescent="0.25">
      <c r="B59" s="132" t="s">
        <v>10</v>
      </c>
      <c r="C59" s="133"/>
      <c r="D59" s="133"/>
      <c r="E59" s="134"/>
      <c r="F59" s="135">
        <f>E49+H49</f>
        <v>21.661666666666665</v>
      </c>
      <c r="G59" s="137"/>
      <c r="H59" s="136"/>
      <c r="J59" s="132" t="s">
        <v>10</v>
      </c>
      <c r="K59" s="133"/>
      <c r="L59" s="133"/>
      <c r="M59" s="134"/>
      <c r="N59" s="135">
        <f>M49+P49</f>
        <v>20.903333333333336</v>
      </c>
      <c r="O59" s="137"/>
      <c r="P59" s="136"/>
      <c r="R59" s="112" t="s">
        <v>10</v>
      </c>
      <c r="S59" s="112"/>
      <c r="T59" s="112"/>
      <c r="U59" s="112"/>
      <c r="V59" s="135">
        <f>U49+X49</f>
        <v>20.951666666666668</v>
      </c>
      <c r="W59" s="133"/>
      <c r="X59" s="134"/>
    </row>
    <row r="60" spans="2:24" x14ac:dyDescent="0.25">
      <c r="B60" s="132" t="s">
        <v>11</v>
      </c>
      <c r="C60" s="133"/>
      <c r="D60" s="133"/>
      <c r="E60" s="134"/>
      <c r="F60" s="135">
        <f>F49+G49+H49</f>
        <v>40.893333333333331</v>
      </c>
      <c r="G60" s="137"/>
      <c r="H60" s="136"/>
      <c r="J60" s="132" t="s">
        <v>11</v>
      </c>
      <c r="K60" s="133"/>
      <c r="L60" s="133"/>
      <c r="M60" s="134"/>
      <c r="N60" s="135">
        <f>N49+O49+P49</f>
        <v>41.26</v>
      </c>
      <c r="O60" s="137"/>
      <c r="P60" s="136"/>
      <c r="R60" s="112" t="s">
        <v>11</v>
      </c>
      <c r="S60" s="112"/>
      <c r="T60" s="112"/>
      <c r="U60" s="112"/>
      <c r="V60" s="135">
        <f>V49+W49+X49</f>
        <v>40.865000000000002</v>
      </c>
      <c r="W60" s="137"/>
      <c r="X60" s="136"/>
    </row>
    <row r="61" spans="2:24" x14ac:dyDescent="0.25">
      <c r="B61" s="132" t="s">
        <v>12</v>
      </c>
      <c r="C61" s="133"/>
      <c r="D61" s="133"/>
      <c r="E61" s="134"/>
      <c r="F61" s="135">
        <f>C49+D49+E49</f>
        <v>41.83</v>
      </c>
      <c r="G61" s="137"/>
      <c r="H61" s="136"/>
      <c r="J61" s="132" t="s">
        <v>12</v>
      </c>
      <c r="K61" s="133"/>
      <c r="L61" s="133"/>
      <c r="M61" s="134"/>
      <c r="N61" s="135">
        <f>K49+L49+M49</f>
        <v>41.131666666666668</v>
      </c>
      <c r="O61" s="137"/>
      <c r="P61" s="136"/>
      <c r="R61" s="112" t="s">
        <v>12</v>
      </c>
      <c r="S61" s="112"/>
      <c r="T61" s="112"/>
      <c r="U61" s="112"/>
      <c r="V61" s="132">
        <f>S49+T49+U49</f>
        <v>40.734999999999999</v>
      </c>
      <c r="W61" s="133"/>
      <c r="X61" s="134"/>
    </row>
    <row r="62" spans="2:24" x14ac:dyDescent="0.25">
      <c r="B62" s="132" t="s">
        <v>8</v>
      </c>
      <c r="C62" s="133"/>
      <c r="D62" s="133"/>
      <c r="E62" s="134"/>
      <c r="F62" s="6">
        <f>F58-F59</f>
        <v>10.766666666666669</v>
      </c>
      <c r="G62" s="135">
        <f>F62/4</f>
        <v>2.6916666666666673</v>
      </c>
      <c r="H62" s="136"/>
      <c r="J62" s="132" t="s">
        <v>8</v>
      </c>
      <c r="K62" s="133"/>
      <c r="L62" s="133"/>
      <c r="M62" s="134"/>
      <c r="N62" s="5">
        <f>N58-N59</f>
        <v>11.756666666666661</v>
      </c>
      <c r="O62" s="135">
        <f>N62/4</f>
        <v>2.9391666666666652</v>
      </c>
      <c r="P62" s="136"/>
      <c r="R62" s="112" t="s">
        <v>8</v>
      </c>
      <c r="S62" s="112"/>
      <c r="T62" s="112"/>
      <c r="U62" s="112"/>
      <c r="V62" s="2">
        <f>V58-V59</f>
        <v>11.138333333333335</v>
      </c>
      <c r="W62" s="135">
        <f>V62/4</f>
        <v>2.7845833333333339</v>
      </c>
      <c r="X62" s="136"/>
    </row>
    <row r="63" spans="2:24" x14ac:dyDescent="0.25">
      <c r="B63" s="132" t="s">
        <v>13</v>
      </c>
      <c r="C63" s="133"/>
      <c r="D63" s="133"/>
      <c r="E63" s="134"/>
      <c r="F63" s="6">
        <f>F60-F61</f>
        <v>-0.93666666666666742</v>
      </c>
      <c r="G63" s="135">
        <f>F63/3</f>
        <v>-0.31222222222222246</v>
      </c>
      <c r="H63" s="136"/>
      <c r="J63" s="132" t="s">
        <v>13</v>
      </c>
      <c r="K63" s="133"/>
      <c r="L63" s="133"/>
      <c r="M63" s="134"/>
      <c r="N63" s="14">
        <f>N60-N61</f>
        <v>0.1283333333333303</v>
      </c>
      <c r="O63" s="135">
        <f>N63/3</f>
        <v>4.277777777777677E-2</v>
      </c>
      <c r="P63" s="136"/>
      <c r="R63" s="112" t="s">
        <v>13</v>
      </c>
      <c r="S63" s="112"/>
      <c r="T63" s="112"/>
      <c r="U63" s="112"/>
      <c r="V63" s="2">
        <f>V60-V61</f>
        <v>0.13000000000000256</v>
      </c>
      <c r="W63" s="135">
        <f>V63/3</f>
        <v>4.3333333333334188E-2</v>
      </c>
      <c r="X63" s="136"/>
    </row>
    <row r="64" spans="2:24" x14ac:dyDescent="0.25">
      <c r="B64" s="132" t="s">
        <v>23</v>
      </c>
      <c r="C64" s="133"/>
      <c r="D64" s="133"/>
      <c r="E64" s="134"/>
      <c r="F64" s="132">
        <v>0.30099999999999999</v>
      </c>
      <c r="G64" s="133"/>
      <c r="H64" s="134"/>
      <c r="J64" s="132" t="s">
        <v>23</v>
      </c>
      <c r="K64" s="133"/>
      <c r="L64" s="133"/>
      <c r="M64" s="134"/>
      <c r="N64" s="132">
        <v>0.30099999999999999</v>
      </c>
      <c r="O64" s="133"/>
      <c r="P64" s="134"/>
      <c r="R64" s="112" t="s">
        <v>23</v>
      </c>
      <c r="S64" s="112"/>
      <c r="T64" s="112"/>
      <c r="U64" s="112"/>
      <c r="V64" s="132">
        <v>0.30099999999999999</v>
      </c>
      <c r="W64" s="133"/>
      <c r="X64" s="134"/>
    </row>
    <row r="65" spans="1:25" x14ac:dyDescent="0.25">
      <c r="B65" s="120" t="s">
        <v>25</v>
      </c>
      <c r="C65" s="121"/>
      <c r="D65" s="121"/>
      <c r="E65" s="122"/>
      <c r="F65" s="129">
        <f>G63/G62</f>
        <v>-0.11599587203302379</v>
      </c>
      <c r="G65" s="130"/>
      <c r="H65" s="131"/>
      <c r="J65" s="120" t="s">
        <v>25</v>
      </c>
      <c r="K65" s="121"/>
      <c r="L65" s="121"/>
      <c r="M65" s="122"/>
      <c r="N65" s="129">
        <f>O63/O62</f>
        <v>1.4554389944239339E-2</v>
      </c>
      <c r="O65" s="130"/>
      <c r="P65" s="131"/>
      <c r="R65" s="108" t="s">
        <v>25</v>
      </c>
      <c r="S65" s="108"/>
      <c r="T65" s="108"/>
      <c r="U65" s="108"/>
      <c r="V65" s="129">
        <f>W63/W62</f>
        <v>1.5561873410145449E-2</v>
      </c>
      <c r="W65" s="130"/>
      <c r="X65" s="131"/>
    </row>
    <row r="66" spans="1:25" x14ac:dyDescent="0.25">
      <c r="B66" s="120" t="s">
        <v>24</v>
      </c>
      <c r="C66" s="121"/>
      <c r="D66" s="121"/>
      <c r="E66" s="122"/>
      <c r="F66" s="129">
        <f>F65*F64</f>
        <v>-3.4914757481940159E-2</v>
      </c>
      <c r="G66" s="130"/>
      <c r="H66" s="131"/>
      <c r="J66" s="120" t="s">
        <v>24</v>
      </c>
      <c r="K66" s="121"/>
      <c r="L66" s="121"/>
      <c r="M66" s="122"/>
      <c r="N66" s="129">
        <f>N65*N64</f>
        <v>4.3808713732160411E-3</v>
      </c>
      <c r="O66" s="130"/>
      <c r="P66" s="131"/>
      <c r="R66" s="108" t="s">
        <v>24</v>
      </c>
      <c r="S66" s="108"/>
      <c r="T66" s="108"/>
      <c r="U66" s="108"/>
      <c r="V66" s="129">
        <f>V65*V64</f>
        <v>4.6841238964537802E-3</v>
      </c>
      <c r="W66" s="130"/>
      <c r="X66" s="131"/>
    </row>
    <row r="67" spans="1:25" x14ac:dyDescent="0.25">
      <c r="B67" s="120" t="s">
        <v>26</v>
      </c>
      <c r="C67" s="121"/>
      <c r="D67" s="121"/>
      <c r="E67" s="122"/>
      <c r="F67" s="129">
        <f>2+F66</f>
        <v>1.9650852425180598</v>
      </c>
      <c r="G67" s="130"/>
      <c r="H67" s="131"/>
      <c r="J67" s="120" t="s">
        <v>26</v>
      </c>
      <c r="K67" s="121"/>
      <c r="L67" s="121"/>
      <c r="M67" s="122"/>
      <c r="N67" s="129">
        <f>2+N66</f>
        <v>2.0043808713732161</v>
      </c>
      <c r="O67" s="130"/>
      <c r="P67" s="131"/>
      <c r="R67" s="108" t="s">
        <v>26</v>
      </c>
      <c r="S67" s="108"/>
      <c r="T67" s="108"/>
      <c r="U67" s="108"/>
      <c r="V67" s="129">
        <f>2+V66</f>
        <v>2.0046841238964537</v>
      </c>
      <c r="W67" s="130"/>
      <c r="X67" s="131"/>
    </row>
    <row r="68" spans="1:25" x14ac:dyDescent="0.25">
      <c r="B68" s="120" t="s">
        <v>32</v>
      </c>
      <c r="C68" s="121"/>
      <c r="D68" s="121"/>
      <c r="E68" s="122"/>
      <c r="F68" s="123">
        <f>POWER(10,F67)</f>
        <v>92.275252554124293</v>
      </c>
      <c r="G68" s="124"/>
      <c r="H68" s="125"/>
      <c r="J68" s="120" t="s">
        <v>32</v>
      </c>
      <c r="K68" s="121"/>
      <c r="L68" s="121"/>
      <c r="M68" s="122"/>
      <c r="N68" s="123">
        <f>POWER(10,N67)</f>
        <v>101.01383777263135</v>
      </c>
      <c r="O68" s="124"/>
      <c r="P68" s="125"/>
      <c r="R68" s="108" t="s">
        <v>32</v>
      </c>
      <c r="S68" s="108"/>
      <c r="T68" s="108"/>
      <c r="U68" s="108"/>
      <c r="V68" s="123">
        <f>POWER(10,V67)</f>
        <v>101.08439680531683</v>
      </c>
      <c r="W68" s="124"/>
      <c r="X68" s="125"/>
    </row>
    <row r="69" spans="1:25" x14ac:dyDescent="0.25">
      <c r="B69" s="108" t="s">
        <v>49</v>
      </c>
      <c r="C69" s="108"/>
      <c r="D69" s="108"/>
      <c r="E69" s="108"/>
      <c r="F69" s="159">
        <f>F68*250000/100</f>
        <v>230688.13138531073</v>
      </c>
      <c r="G69" s="159"/>
      <c r="H69" s="159"/>
      <c r="J69" s="108" t="s">
        <v>49</v>
      </c>
      <c r="K69" s="108"/>
      <c r="L69" s="108"/>
      <c r="M69" s="108"/>
      <c r="N69" s="159">
        <f>N68*250000/100</f>
        <v>252534.59443157836</v>
      </c>
      <c r="O69" s="159"/>
      <c r="P69" s="159"/>
      <c r="R69" s="108" t="s">
        <v>49</v>
      </c>
      <c r="S69" s="108"/>
      <c r="T69" s="108"/>
      <c r="U69" s="108"/>
      <c r="V69" s="159">
        <f>V68*250000/100</f>
        <v>252710.9920132921</v>
      </c>
      <c r="W69" s="159"/>
      <c r="X69" s="159"/>
    </row>
    <row r="70" spans="1:25" x14ac:dyDescent="0.25">
      <c r="B70" s="108" t="s">
        <v>92</v>
      </c>
      <c r="C70" s="108"/>
      <c r="D70" s="108"/>
      <c r="E70" s="108"/>
      <c r="F70" s="154">
        <f>F69/250000*100</f>
        <v>92.275252554124293</v>
      </c>
      <c r="G70" s="155"/>
      <c r="H70" s="156"/>
      <c r="J70" s="108" t="s">
        <v>92</v>
      </c>
      <c r="K70" s="108"/>
      <c r="L70" s="108"/>
      <c r="M70" s="108"/>
      <c r="N70" s="154">
        <f>N69/250000*100</f>
        <v>101.01383777263133</v>
      </c>
      <c r="O70" s="155"/>
      <c r="P70" s="156"/>
      <c r="R70" s="108" t="s">
        <v>92</v>
      </c>
      <c r="S70" s="108"/>
      <c r="T70" s="108"/>
      <c r="U70" s="108"/>
      <c r="V70" s="153">
        <f>V69/250000*100</f>
        <v>101.08439680531684</v>
      </c>
      <c r="W70" s="153"/>
      <c r="X70" s="153"/>
    </row>
    <row r="71" spans="1:25" x14ac:dyDescent="0.25">
      <c r="B71" s="150"/>
      <c r="C71" s="150"/>
      <c r="L71" s="150"/>
      <c r="M71" s="150"/>
    </row>
    <row r="72" spans="1:25" x14ac:dyDescent="0.25">
      <c r="B72" s="77"/>
      <c r="C72" s="77"/>
      <c r="L72" s="77"/>
      <c r="M72" s="77"/>
    </row>
    <row r="73" spans="1:25" x14ac:dyDescent="0.25">
      <c r="B73" s="77"/>
      <c r="C73" s="77"/>
      <c r="L73" s="77"/>
      <c r="M73" s="77"/>
    </row>
    <row r="74" spans="1:25" x14ac:dyDescent="0.25">
      <c r="B74" s="77"/>
      <c r="C74" s="77"/>
      <c r="L74" s="77"/>
      <c r="M74" s="77"/>
    </row>
    <row r="75" spans="1:25" x14ac:dyDescent="0.25">
      <c r="B75" s="77"/>
      <c r="C75" s="77"/>
      <c r="L75" s="77"/>
      <c r="M75" s="77"/>
    </row>
    <row r="76" spans="1:25" x14ac:dyDescent="0.25">
      <c r="A76" s="80"/>
      <c r="B76" s="158"/>
      <c r="C76" s="158"/>
      <c r="D76" s="158"/>
      <c r="E76" s="80"/>
    </row>
    <row r="77" spans="1:25" x14ac:dyDescent="0.25">
      <c r="B77" s="150"/>
      <c r="C77" s="150"/>
      <c r="L77" s="150"/>
      <c r="M77" s="150"/>
    </row>
    <row r="78" spans="1:25" x14ac:dyDescent="0.25">
      <c r="B78" s="157" t="s">
        <v>51</v>
      </c>
      <c r="C78" s="157"/>
      <c r="D78" s="157"/>
    </row>
    <row r="79" spans="1:25" x14ac:dyDescent="0.25">
      <c r="B79" s="141" t="s">
        <v>43</v>
      </c>
      <c r="C79" s="142"/>
      <c r="D79" s="142"/>
      <c r="E79" s="142"/>
      <c r="F79" s="142"/>
      <c r="G79" s="142"/>
      <c r="H79" s="143"/>
      <c r="J79" s="114" t="s">
        <v>44</v>
      </c>
      <c r="K79" s="114"/>
      <c r="L79" s="114"/>
      <c r="M79" s="114"/>
      <c r="N79" s="114"/>
      <c r="O79" s="114"/>
      <c r="P79" s="114"/>
      <c r="S79" s="114" t="s">
        <v>45</v>
      </c>
      <c r="T79" s="114"/>
      <c r="U79" s="114"/>
      <c r="V79" s="114"/>
      <c r="W79" s="114"/>
      <c r="X79" s="114"/>
      <c r="Y79" s="114"/>
    </row>
    <row r="80" spans="1:25" x14ac:dyDescent="0.25">
      <c r="B80" s="141" t="s">
        <v>98</v>
      </c>
      <c r="C80" s="142"/>
      <c r="D80" s="142"/>
      <c r="E80" s="142"/>
      <c r="F80" s="142"/>
      <c r="G80" s="142"/>
      <c r="H80" s="143"/>
      <c r="J80" s="114" t="s">
        <v>98</v>
      </c>
      <c r="K80" s="114"/>
      <c r="L80" s="114"/>
      <c r="M80" s="114"/>
      <c r="N80" s="114"/>
      <c r="O80" s="114"/>
      <c r="P80" s="114"/>
      <c r="S80" s="114" t="s">
        <v>98</v>
      </c>
      <c r="T80" s="114"/>
      <c r="U80" s="114"/>
      <c r="V80" s="114"/>
      <c r="W80" s="114"/>
      <c r="X80" s="114"/>
      <c r="Y80" s="114"/>
    </row>
    <row r="81" spans="2:25" x14ac:dyDescent="0.25">
      <c r="B81" s="2" t="s">
        <v>21</v>
      </c>
      <c r="C81" s="13" t="s">
        <v>0</v>
      </c>
      <c r="D81" s="13" t="s">
        <v>1</v>
      </c>
      <c r="E81" s="13" t="s">
        <v>2</v>
      </c>
      <c r="F81" s="13" t="s">
        <v>4</v>
      </c>
      <c r="G81" s="13" t="s">
        <v>3</v>
      </c>
      <c r="H81" s="13" t="s">
        <v>5</v>
      </c>
      <c r="J81" s="2" t="s">
        <v>21</v>
      </c>
      <c r="K81" s="13" t="s">
        <v>0</v>
      </c>
      <c r="L81" s="13" t="s">
        <v>1</v>
      </c>
      <c r="M81" s="13" t="s">
        <v>2</v>
      </c>
      <c r="N81" s="13" t="s">
        <v>4</v>
      </c>
      <c r="O81" s="13" t="s">
        <v>3</v>
      </c>
      <c r="P81" s="13" t="s">
        <v>5</v>
      </c>
      <c r="S81" s="2" t="s">
        <v>21</v>
      </c>
      <c r="T81" s="13" t="s">
        <v>0</v>
      </c>
      <c r="U81" s="13" t="s">
        <v>1</v>
      </c>
      <c r="V81" s="13" t="s">
        <v>2</v>
      </c>
      <c r="W81" s="13" t="s">
        <v>4</v>
      </c>
      <c r="X81" s="13" t="s">
        <v>3</v>
      </c>
      <c r="Y81" s="13" t="s">
        <v>5</v>
      </c>
    </row>
    <row r="82" spans="2:25" x14ac:dyDescent="0.25">
      <c r="B82" s="2" t="s">
        <v>14</v>
      </c>
      <c r="C82" s="5">
        <v>16.34</v>
      </c>
      <c r="D82" s="13">
        <v>14.48</v>
      </c>
      <c r="E82" s="13">
        <v>10.51</v>
      </c>
      <c r="F82" s="5">
        <v>18.420000000000002</v>
      </c>
      <c r="G82" s="13">
        <v>16.84</v>
      </c>
      <c r="H82" s="13">
        <v>14.22</v>
      </c>
      <c r="J82" s="2" t="s">
        <v>14</v>
      </c>
      <c r="K82" s="13">
        <v>16.329999999999998</v>
      </c>
      <c r="L82" s="13">
        <v>14.35</v>
      </c>
      <c r="M82" s="13">
        <v>11.18</v>
      </c>
      <c r="N82" s="5">
        <v>18.239999999999998</v>
      </c>
      <c r="O82" s="13">
        <v>16.98</v>
      </c>
      <c r="P82" s="13">
        <v>14.25</v>
      </c>
      <c r="S82" s="2" t="s">
        <v>14</v>
      </c>
      <c r="T82" s="13">
        <v>16.84</v>
      </c>
      <c r="U82" s="13">
        <v>14.38</v>
      </c>
      <c r="V82" s="13">
        <v>10.98</v>
      </c>
      <c r="W82" s="5">
        <v>18.239999999999998</v>
      </c>
      <c r="X82" s="13">
        <v>17.28</v>
      </c>
      <c r="Y82" s="13">
        <v>13.84</v>
      </c>
    </row>
    <row r="83" spans="2:25" x14ac:dyDescent="0.25">
      <c r="B83" s="2" t="s">
        <v>15</v>
      </c>
      <c r="C83" s="13">
        <v>16.420000000000002</v>
      </c>
      <c r="D83" s="13">
        <v>14.27</v>
      </c>
      <c r="E83" s="13">
        <v>11.18</v>
      </c>
      <c r="F83" s="5">
        <v>18.21</v>
      </c>
      <c r="G83" s="13">
        <v>16.98</v>
      </c>
      <c r="H83" s="13">
        <v>13.84</v>
      </c>
      <c r="J83" s="2" t="s">
        <v>15</v>
      </c>
      <c r="K83" s="13">
        <v>16.239999999999998</v>
      </c>
      <c r="L83" s="13">
        <v>14.68</v>
      </c>
      <c r="M83" s="13">
        <v>11.08</v>
      </c>
      <c r="N83" s="5">
        <v>17.84</v>
      </c>
      <c r="O83" s="13">
        <v>16.84</v>
      </c>
      <c r="P83" s="13">
        <v>13.18</v>
      </c>
      <c r="S83" s="2" t="s">
        <v>15</v>
      </c>
      <c r="T83" s="13">
        <v>16.239999999999998</v>
      </c>
      <c r="U83" s="13">
        <v>14.54</v>
      </c>
      <c r="V83" s="13">
        <v>11.42</v>
      </c>
      <c r="W83" s="5">
        <v>18.239999999999998</v>
      </c>
      <c r="X83" s="13">
        <v>17.23</v>
      </c>
      <c r="Y83" s="13">
        <v>13.24</v>
      </c>
    </row>
    <row r="84" spans="2:25" x14ac:dyDescent="0.25">
      <c r="B84" s="2" t="s">
        <v>16</v>
      </c>
      <c r="C84" s="13">
        <v>16.739999999999998</v>
      </c>
      <c r="D84" s="13">
        <v>14.33</v>
      </c>
      <c r="E84" s="5">
        <v>11.23</v>
      </c>
      <c r="F84" s="5">
        <v>17.84</v>
      </c>
      <c r="G84" s="13">
        <v>16.54</v>
      </c>
      <c r="H84" s="13">
        <v>13.54</v>
      </c>
      <c r="J84" s="2" t="s">
        <v>16</v>
      </c>
      <c r="K84" s="5">
        <v>16.54</v>
      </c>
      <c r="L84" s="5">
        <v>14.16</v>
      </c>
      <c r="M84" s="5">
        <v>11.42</v>
      </c>
      <c r="N84" s="5">
        <v>17.91</v>
      </c>
      <c r="O84" s="13">
        <v>17.559999999999999</v>
      </c>
      <c r="P84" s="13">
        <v>13.61</v>
      </c>
      <c r="S84" s="2" t="s">
        <v>16</v>
      </c>
      <c r="T84" s="5">
        <v>15.87</v>
      </c>
      <c r="U84" s="5">
        <v>14.29</v>
      </c>
      <c r="V84" s="5">
        <v>11.18</v>
      </c>
      <c r="W84" s="5">
        <v>18.27</v>
      </c>
      <c r="X84" s="13">
        <v>16.98</v>
      </c>
      <c r="Y84" s="13">
        <v>13.86</v>
      </c>
    </row>
    <row r="85" spans="2:25" x14ac:dyDescent="0.25">
      <c r="B85" s="2" t="s">
        <v>17</v>
      </c>
      <c r="C85" s="13">
        <v>16.079999999999998</v>
      </c>
      <c r="D85" s="13">
        <v>14.46</v>
      </c>
      <c r="E85" s="5">
        <v>10.42</v>
      </c>
      <c r="F85" s="5">
        <v>18.170000000000002</v>
      </c>
      <c r="G85" s="13">
        <v>17.760000000000002</v>
      </c>
      <c r="H85" s="13">
        <v>13.24</v>
      </c>
      <c r="J85" s="2" t="s">
        <v>17</v>
      </c>
      <c r="K85" s="13">
        <v>16.84</v>
      </c>
      <c r="L85" s="13">
        <v>14.87</v>
      </c>
      <c r="M85" s="13">
        <v>11.27</v>
      </c>
      <c r="N85" s="5">
        <v>18.29</v>
      </c>
      <c r="O85" s="13">
        <v>17.38</v>
      </c>
      <c r="P85" s="13">
        <v>13.98</v>
      </c>
      <c r="S85" s="2" t="s">
        <v>17</v>
      </c>
      <c r="T85" s="13">
        <v>16.239999999999998</v>
      </c>
      <c r="U85" s="13">
        <v>14.28</v>
      </c>
      <c r="V85" s="13">
        <v>11.24</v>
      </c>
      <c r="W85" s="5">
        <v>18.510000000000002</v>
      </c>
      <c r="X85" s="13">
        <v>17.52</v>
      </c>
      <c r="Y85" s="13">
        <v>13.45</v>
      </c>
    </row>
    <row r="86" spans="2:25" x14ac:dyDescent="0.25">
      <c r="B86" s="2" t="s">
        <v>18</v>
      </c>
      <c r="C86" s="13">
        <v>16.41</v>
      </c>
      <c r="D86" s="13">
        <v>14.27</v>
      </c>
      <c r="E86" s="5">
        <v>10.54</v>
      </c>
      <c r="F86" s="5">
        <v>18.420000000000002</v>
      </c>
      <c r="G86" s="5">
        <v>16.84</v>
      </c>
      <c r="H86" s="5">
        <v>13.87</v>
      </c>
      <c r="J86" s="2" t="s">
        <v>18</v>
      </c>
      <c r="K86" s="5">
        <v>15.48</v>
      </c>
      <c r="L86" s="81">
        <v>14.24</v>
      </c>
      <c r="M86" s="5">
        <v>10.87</v>
      </c>
      <c r="N86" s="5">
        <v>18.16</v>
      </c>
      <c r="O86" s="5">
        <v>16.37</v>
      </c>
      <c r="P86" s="5">
        <v>13.87</v>
      </c>
      <c r="S86" s="2" t="s">
        <v>18</v>
      </c>
      <c r="T86" s="5">
        <v>15.91</v>
      </c>
      <c r="U86" s="13">
        <v>13.84</v>
      </c>
      <c r="V86" s="5">
        <v>10.86</v>
      </c>
      <c r="W86" s="5">
        <v>17.84</v>
      </c>
      <c r="X86" s="5">
        <v>17.239999999999998</v>
      </c>
      <c r="Y86" s="5">
        <v>13.74</v>
      </c>
    </row>
    <row r="87" spans="2:25" x14ac:dyDescent="0.25">
      <c r="B87" s="2" t="s">
        <v>19</v>
      </c>
      <c r="C87" s="5">
        <v>16.28</v>
      </c>
      <c r="D87" s="13">
        <v>14.19</v>
      </c>
      <c r="E87" s="13">
        <v>10.18</v>
      </c>
      <c r="F87" s="13">
        <v>17.84</v>
      </c>
      <c r="G87" s="13">
        <v>17.28</v>
      </c>
      <c r="H87" s="5">
        <v>14.21</v>
      </c>
      <c r="J87" s="2" t="s">
        <v>19</v>
      </c>
      <c r="K87" s="5">
        <v>15.89</v>
      </c>
      <c r="L87" s="13">
        <v>14.18</v>
      </c>
      <c r="M87" s="5">
        <v>11.24</v>
      </c>
      <c r="N87" s="13">
        <v>18.739999999999998</v>
      </c>
      <c r="O87" s="13">
        <v>17.28</v>
      </c>
      <c r="P87" s="5">
        <v>14.28</v>
      </c>
      <c r="S87" s="2" t="s">
        <v>19</v>
      </c>
      <c r="T87" s="5">
        <v>16.32</v>
      </c>
      <c r="U87" s="13">
        <v>14.87</v>
      </c>
      <c r="V87" s="5">
        <v>11.17</v>
      </c>
      <c r="W87" s="13">
        <v>18.29</v>
      </c>
      <c r="X87" s="13">
        <v>16.84</v>
      </c>
      <c r="Y87" s="5">
        <v>13.48</v>
      </c>
    </row>
    <row r="88" spans="2:25" x14ac:dyDescent="0.25">
      <c r="B88" s="1" t="s">
        <v>20</v>
      </c>
      <c r="C88" s="3">
        <f t="shared" ref="C88:H88" si="21">AVERAGE(C82:C87)</f>
        <v>16.378333333333334</v>
      </c>
      <c r="D88" s="3">
        <f t="shared" si="21"/>
        <v>14.333333333333334</v>
      </c>
      <c r="E88" s="3">
        <f t="shared" si="21"/>
        <v>10.676666666666668</v>
      </c>
      <c r="F88" s="3">
        <f t="shared" si="21"/>
        <v>18.150000000000002</v>
      </c>
      <c r="G88" s="3">
        <f t="shared" si="21"/>
        <v>17.040000000000003</v>
      </c>
      <c r="H88" s="3">
        <f t="shared" si="21"/>
        <v>13.820000000000002</v>
      </c>
      <c r="J88" s="1" t="s">
        <v>20</v>
      </c>
      <c r="K88" s="3">
        <f>AVERAGE(K82:K87)</f>
        <v>16.22</v>
      </c>
      <c r="L88" s="3">
        <f t="shared" ref="L88:P88" si="22">AVERAGE(L82:L87)</f>
        <v>14.413333333333332</v>
      </c>
      <c r="M88" s="3">
        <f>AVERAGE(M82:M87)</f>
        <v>11.176666666666668</v>
      </c>
      <c r="N88" s="3">
        <f t="shared" si="22"/>
        <v>18.196666666666665</v>
      </c>
      <c r="O88" s="3">
        <f t="shared" si="22"/>
        <v>17.068333333333332</v>
      </c>
      <c r="P88" s="3">
        <f t="shared" si="22"/>
        <v>13.861666666666666</v>
      </c>
      <c r="S88" s="1" t="s">
        <v>20</v>
      </c>
      <c r="T88" s="3">
        <f t="shared" ref="T88:Y88" si="23">AVERAGE(T82:T87)</f>
        <v>16.236666666666665</v>
      </c>
      <c r="U88" s="3">
        <f t="shared" si="23"/>
        <v>14.366666666666667</v>
      </c>
      <c r="V88" s="3">
        <f t="shared" si="23"/>
        <v>11.141666666666666</v>
      </c>
      <c r="W88" s="3">
        <f t="shared" si="23"/>
        <v>18.231666666666669</v>
      </c>
      <c r="X88" s="3">
        <f t="shared" si="23"/>
        <v>17.181666666666668</v>
      </c>
      <c r="Y88" s="3">
        <f t="shared" si="23"/>
        <v>13.601666666666667</v>
      </c>
    </row>
    <row r="89" spans="2:25" x14ac:dyDescent="0.25">
      <c r="B89" s="7" t="s">
        <v>6</v>
      </c>
      <c r="C89" s="8">
        <f t="shared" ref="C89:H89" si="24">STDEV(C82:C87)</f>
        <v>0.21618664775296978</v>
      </c>
      <c r="D89" s="8">
        <f t="shared" si="24"/>
        <v>0.11500724614852224</v>
      </c>
      <c r="E89" s="8">
        <f t="shared" si="24"/>
        <v>0.4286101569802877</v>
      </c>
      <c r="F89" s="8">
        <f t="shared" si="24"/>
        <v>0.26153393661244123</v>
      </c>
      <c r="G89" s="8">
        <f t="shared" si="24"/>
        <v>0.42652080840212325</v>
      </c>
      <c r="H89" s="8">
        <f t="shared" si="24"/>
        <v>0.38204711751301074</v>
      </c>
      <c r="J89" s="7" t="s">
        <v>6</v>
      </c>
      <c r="K89" s="8">
        <f>STDEV(K82:K87)</f>
        <v>0.48079101489108506</v>
      </c>
      <c r="L89" s="8">
        <f t="shared" ref="L89:P89" si="25">STDEV(L82:L87)</f>
        <v>0.29405214956987902</v>
      </c>
      <c r="M89" s="8">
        <f>STDEV(M82:M87)</f>
        <v>0.18726095873584206</v>
      </c>
      <c r="N89" s="8">
        <f t="shared" si="25"/>
        <v>0.32141354462229227</v>
      </c>
      <c r="O89" s="8">
        <f t="shared" si="25"/>
        <v>0.43157463626430376</v>
      </c>
      <c r="P89" s="8">
        <f t="shared" si="25"/>
        <v>0.41662533128299667</v>
      </c>
      <c r="S89" s="7" t="s">
        <v>6</v>
      </c>
      <c r="T89" s="8">
        <f t="shared" ref="T89:Y89" si="26">STDEV(T82:T87)</f>
        <v>0.34989522241189114</v>
      </c>
      <c r="U89" s="8">
        <f t="shared" si="26"/>
        <v>0.33891985286593429</v>
      </c>
      <c r="V89" s="8">
        <f t="shared" si="26"/>
        <v>0.19742509127936778</v>
      </c>
      <c r="W89" s="8">
        <f t="shared" si="26"/>
        <v>0.21720190299964415</v>
      </c>
      <c r="X89" s="8">
        <f t="shared" si="26"/>
        <v>0.23970120288948618</v>
      </c>
      <c r="Y89" s="8">
        <f t="shared" si="26"/>
        <v>0.24951285872008</v>
      </c>
    </row>
    <row r="90" spans="2:25" x14ac:dyDescent="0.25">
      <c r="B90" s="7" t="s">
        <v>7</v>
      </c>
      <c r="C90" s="8">
        <f>C89*100/C88</f>
        <v>1.3199551099194247</v>
      </c>
      <c r="D90" s="8">
        <f t="shared" ref="D90:H90" si="27">D89*100/D88</f>
        <v>0.80237613591992263</v>
      </c>
      <c r="E90" s="8">
        <f t="shared" si="27"/>
        <v>4.0144566685634189</v>
      </c>
      <c r="F90" s="8">
        <f t="shared" si="27"/>
        <v>1.4409583284432022</v>
      </c>
      <c r="G90" s="8">
        <f t="shared" si="27"/>
        <v>2.5030563873364038</v>
      </c>
      <c r="H90" s="8">
        <f t="shared" si="27"/>
        <v>2.7644509226701208</v>
      </c>
      <c r="J90" s="7" t="s">
        <v>7</v>
      </c>
      <c r="K90" s="8">
        <f t="shared" ref="K90:P90" si="28">K89*100/K88</f>
        <v>2.9641862816959623</v>
      </c>
      <c r="L90" s="8">
        <f t="shared" si="28"/>
        <v>2.0401397981258951</v>
      </c>
      <c r="M90" s="8">
        <f t="shared" si="28"/>
        <v>1.675463394594471</v>
      </c>
      <c r="N90" s="8">
        <f t="shared" si="28"/>
        <v>1.7663319909633206</v>
      </c>
      <c r="O90" s="8">
        <f t="shared" si="28"/>
        <v>2.5285107094871817</v>
      </c>
      <c r="P90" s="8">
        <f t="shared" si="28"/>
        <v>3.0055933482000481</v>
      </c>
      <c r="S90" s="7" t="s">
        <v>7</v>
      </c>
      <c r="T90" s="8">
        <f>T89*100/T88</f>
        <v>2.154969548831192</v>
      </c>
      <c r="U90" s="8">
        <f t="shared" ref="U90:Y90" si="29">U89*100/U88</f>
        <v>2.3590709016190323</v>
      </c>
      <c r="V90" s="8">
        <f t="shared" si="29"/>
        <v>1.771952950899337</v>
      </c>
      <c r="W90" s="8">
        <f t="shared" si="29"/>
        <v>1.1913441978223465</v>
      </c>
      <c r="X90" s="8">
        <f t="shared" si="29"/>
        <v>1.3950986684808584</v>
      </c>
      <c r="Y90" s="8">
        <f t="shared" si="29"/>
        <v>1.8344285655195196</v>
      </c>
    </row>
    <row r="91" spans="2:25" x14ac:dyDescent="0.25">
      <c r="B91" s="15" t="s">
        <v>31</v>
      </c>
      <c r="C91" s="16"/>
      <c r="D91" s="16"/>
      <c r="E91" s="16"/>
      <c r="F91" s="16"/>
      <c r="G91" s="16"/>
      <c r="H91" s="17"/>
      <c r="J91" s="28" t="s">
        <v>31</v>
      </c>
      <c r="K91" s="29"/>
      <c r="L91" s="29"/>
      <c r="M91" s="29"/>
      <c r="N91" s="29"/>
      <c r="O91" s="29"/>
      <c r="P91" s="30"/>
      <c r="S91" s="15" t="s">
        <v>31</v>
      </c>
      <c r="T91" s="16"/>
      <c r="U91" s="16"/>
      <c r="V91" s="16"/>
      <c r="W91" s="16"/>
      <c r="X91" s="16"/>
      <c r="Y91" s="17"/>
    </row>
    <row r="92" spans="2:25" x14ac:dyDescent="0.25">
      <c r="B92" s="147" t="s">
        <v>22</v>
      </c>
      <c r="C92" s="148"/>
      <c r="D92" s="148"/>
      <c r="E92" s="148"/>
      <c r="F92" s="148"/>
      <c r="G92" s="148"/>
      <c r="H92" s="149"/>
      <c r="J92" s="147" t="s">
        <v>22</v>
      </c>
      <c r="K92" s="148"/>
      <c r="L92" s="148"/>
      <c r="M92" s="148"/>
      <c r="N92" s="148"/>
      <c r="O92" s="148"/>
      <c r="P92" s="149"/>
      <c r="S92" s="147" t="s">
        <v>22</v>
      </c>
      <c r="T92" s="148"/>
      <c r="U92" s="148"/>
      <c r="V92" s="148"/>
      <c r="W92" s="148"/>
      <c r="X92" s="148"/>
      <c r="Y92" s="149"/>
    </row>
    <row r="93" spans="2:25" x14ac:dyDescent="0.25">
      <c r="B93" s="132" t="s">
        <v>27</v>
      </c>
      <c r="C93" s="133"/>
      <c r="D93" s="133"/>
      <c r="E93" s="133"/>
      <c r="F93" s="133"/>
      <c r="G93" s="133"/>
      <c r="H93" s="134"/>
      <c r="J93" s="132" t="s">
        <v>27</v>
      </c>
      <c r="K93" s="133"/>
      <c r="L93" s="133"/>
      <c r="M93" s="133"/>
      <c r="N93" s="133"/>
      <c r="O93" s="133"/>
      <c r="P93" s="134"/>
      <c r="S93" s="132" t="s">
        <v>27</v>
      </c>
      <c r="T93" s="133"/>
      <c r="U93" s="133"/>
      <c r="V93" s="133"/>
      <c r="W93" s="133"/>
      <c r="X93" s="133"/>
      <c r="Y93" s="134"/>
    </row>
    <row r="94" spans="2:25" x14ac:dyDescent="0.25">
      <c r="B94" s="132" t="s">
        <v>28</v>
      </c>
      <c r="C94" s="133"/>
      <c r="D94" s="133"/>
      <c r="E94" s="133"/>
      <c r="F94" s="133"/>
      <c r="G94" s="133"/>
      <c r="H94" s="134"/>
      <c r="J94" s="132" t="s">
        <v>28</v>
      </c>
      <c r="K94" s="133"/>
      <c r="L94" s="133"/>
      <c r="M94" s="133"/>
      <c r="N94" s="133"/>
      <c r="O94" s="133"/>
      <c r="P94" s="134"/>
      <c r="S94" s="132" t="s">
        <v>28</v>
      </c>
      <c r="T94" s="133"/>
      <c r="U94" s="133"/>
      <c r="V94" s="133"/>
      <c r="W94" s="133"/>
      <c r="X94" s="133"/>
      <c r="Y94" s="134"/>
    </row>
    <row r="95" spans="2:25" x14ac:dyDescent="0.25">
      <c r="B95" s="138" t="s">
        <v>29</v>
      </c>
      <c r="C95" s="139"/>
      <c r="D95" s="139"/>
      <c r="E95" s="139"/>
      <c r="F95" s="139"/>
      <c r="G95" s="139"/>
      <c r="H95" s="140"/>
      <c r="J95" s="138" t="s">
        <v>29</v>
      </c>
      <c r="K95" s="139"/>
      <c r="L95" s="139"/>
      <c r="M95" s="139"/>
      <c r="N95" s="139"/>
      <c r="O95" s="139"/>
      <c r="P95" s="140"/>
      <c r="S95" s="138" t="s">
        <v>29</v>
      </c>
      <c r="T95" s="139"/>
      <c r="U95" s="139"/>
      <c r="V95" s="139"/>
      <c r="W95" s="139"/>
      <c r="X95" s="139"/>
      <c r="Y95" s="140"/>
    </row>
    <row r="96" spans="2:25" x14ac:dyDescent="0.25">
      <c r="B96" s="141" t="s">
        <v>30</v>
      </c>
      <c r="C96" s="142"/>
      <c r="D96" s="142"/>
      <c r="E96" s="142"/>
      <c r="F96" s="142"/>
      <c r="G96" s="142"/>
      <c r="H96" s="143"/>
      <c r="J96" s="141" t="s">
        <v>30</v>
      </c>
      <c r="K96" s="142"/>
      <c r="L96" s="142"/>
      <c r="M96" s="142"/>
      <c r="N96" s="142"/>
      <c r="O96" s="142"/>
      <c r="P96" s="143"/>
      <c r="S96" s="141" t="s">
        <v>30</v>
      </c>
      <c r="T96" s="142"/>
      <c r="U96" s="142"/>
      <c r="V96" s="142"/>
      <c r="W96" s="142"/>
      <c r="X96" s="142"/>
      <c r="Y96" s="143"/>
    </row>
    <row r="97" spans="2:25" x14ac:dyDescent="0.25">
      <c r="B97" s="132" t="s">
        <v>9</v>
      </c>
      <c r="C97" s="133"/>
      <c r="D97" s="133"/>
      <c r="E97" s="134"/>
      <c r="F97" s="135">
        <f>C88+F88</f>
        <v>34.528333333333336</v>
      </c>
      <c r="G97" s="137"/>
      <c r="H97" s="136"/>
      <c r="J97" s="132" t="s">
        <v>9</v>
      </c>
      <c r="K97" s="133"/>
      <c r="L97" s="133"/>
      <c r="M97" s="134"/>
      <c r="N97" s="135">
        <f>K88+N88</f>
        <v>34.416666666666664</v>
      </c>
      <c r="O97" s="137"/>
      <c r="P97" s="136"/>
      <c r="S97" s="132" t="s">
        <v>9</v>
      </c>
      <c r="T97" s="133"/>
      <c r="U97" s="133"/>
      <c r="V97" s="134"/>
      <c r="W97" s="135">
        <f>T88+W88</f>
        <v>34.468333333333334</v>
      </c>
      <c r="X97" s="137"/>
      <c r="Y97" s="136"/>
    </row>
    <row r="98" spans="2:25" x14ac:dyDescent="0.25">
      <c r="B98" s="132" t="s">
        <v>10</v>
      </c>
      <c r="C98" s="133"/>
      <c r="D98" s="133"/>
      <c r="E98" s="134"/>
      <c r="F98" s="135">
        <f>E88+H88</f>
        <v>24.49666666666667</v>
      </c>
      <c r="G98" s="137"/>
      <c r="H98" s="136"/>
      <c r="J98" s="132" t="s">
        <v>10</v>
      </c>
      <c r="K98" s="133"/>
      <c r="L98" s="133"/>
      <c r="M98" s="134"/>
      <c r="N98" s="135">
        <f>M88+P88</f>
        <v>25.038333333333334</v>
      </c>
      <c r="O98" s="137"/>
      <c r="P98" s="136"/>
      <c r="S98" s="132" t="s">
        <v>10</v>
      </c>
      <c r="T98" s="133"/>
      <c r="U98" s="133"/>
      <c r="V98" s="134"/>
      <c r="W98" s="135">
        <f>V88+Y88</f>
        <v>24.743333333333332</v>
      </c>
      <c r="X98" s="137"/>
      <c r="Y98" s="136"/>
    </row>
    <row r="99" spans="2:25" x14ac:dyDescent="0.25">
      <c r="B99" s="132" t="s">
        <v>11</v>
      </c>
      <c r="C99" s="133"/>
      <c r="D99" s="133"/>
      <c r="E99" s="134"/>
      <c r="F99" s="135">
        <f>F88+G88+H88</f>
        <v>49.010000000000005</v>
      </c>
      <c r="G99" s="137"/>
      <c r="H99" s="136"/>
      <c r="J99" s="132" t="s">
        <v>11</v>
      </c>
      <c r="K99" s="133"/>
      <c r="L99" s="133"/>
      <c r="M99" s="134"/>
      <c r="N99" s="135">
        <f>N88+O88+P88</f>
        <v>49.126666666666665</v>
      </c>
      <c r="O99" s="137"/>
      <c r="P99" s="136"/>
      <c r="S99" s="132" t="s">
        <v>11</v>
      </c>
      <c r="T99" s="133"/>
      <c r="U99" s="133"/>
      <c r="V99" s="134"/>
      <c r="W99" s="135">
        <f>W88+X88+Y88</f>
        <v>49.015000000000008</v>
      </c>
      <c r="X99" s="137"/>
      <c r="Y99" s="136"/>
    </row>
    <row r="100" spans="2:25" x14ac:dyDescent="0.25">
      <c r="B100" s="132" t="s">
        <v>12</v>
      </c>
      <c r="C100" s="133"/>
      <c r="D100" s="133"/>
      <c r="E100" s="134"/>
      <c r="F100" s="135">
        <f>C88+D88+E88</f>
        <v>41.388333333333335</v>
      </c>
      <c r="G100" s="137"/>
      <c r="H100" s="136"/>
      <c r="J100" s="132" t="s">
        <v>12</v>
      </c>
      <c r="K100" s="133"/>
      <c r="L100" s="133"/>
      <c r="M100" s="134"/>
      <c r="N100" s="132">
        <f>K88+L88+M88</f>
        <v>41.81</v>
      </c>
      <c r="O100" s="133"/>
      <c r="P100" s="134"/>
      <c r="S100" s="132" t="s">
        <v>12</v>
      </c>
      <c r="T100" s="133"/>
      <c r="U100" s="133"/>
      <c r="V100" s="134"/>
      <c r="W100" s="135">
        <f>T88+U88+V88</f>
        <v>41.744999999999997</v>
      </c>
      <c r="X100" s="137"/>
      <c r="Y100" s="136"/>
    </row>
    <row r="101" spans="2:25" x14ac:dyDescent="0.25">
      <c r="B101" s="132" t="s">
        <v>8</v>
      </c>
      <c r="C101" s="133"/>
      <c r="D101" s="133"/>
      <c r="E101" s="134"/>
      <c r="F101" s="5">
        <f>F97-F98</f>
        <v>10.031666666666666</v>
      </c>
      <c r="G101" s="135">
        <f>F101/4</f>
        <v>2.5079166666666666</v>
      </c>
      <c r="H101" s="136"/>
      <c r="J101" s="132" t="s">
        <v>8</v>
      </c>
      <c r="K101" s="133"/>
      <c r="L101" s="133"/>
      <c r="M101" s="134"/>
      <c r="N101" s="27">
        <f>N97-N98</f>
        <v>9.3783333333333303</v>
      </c>
      <c r="O101" s="135">
        <f>N101/4</f>
        <v>2.3445833333333326</v>
      </c>
      <c r="P101" s="136"/>
      <c r="S101" s="132" t="s">
        <v>8</v>
      </c>
      <c r="T101" s="133"/>
      <c r="U101" s="133"/>
      <c r="V101" s="134"/>
      <c r="W101" s="5">
        <f>W97-W98</f>
        <v>9.7250000000000014</v>
      </c>
      <c r="X101" s="135">
        <f>W101/4</f>
        <v>2.4312500000000004</v>
      </c>
      <c r="Y101" s="136"/>
    </row>
    <row r="102" spans="2:25" x14ac:dyDescent="0.25">
      <c r="B102" s="132" t="s">
        <v>13</v>
      </c>
      <c r="C102" s="133"/>
      <c r="D102" s="133"/>
      <c r="E102" s="134"/>
      <c r="F102" s="14">
        <f>F99-F100</f>
        <v>7.6216666666666697</v>
      </c>
      <c r="G102" s="135">
        <f>F102/3</f>
        <v>2.5405555555555566</v>
      </c>
      <c r="H102" s="136"/>
      <c r="J102" s="132" t="s">
        <v>13</v>
      </c>
      <c r="K102" s="133"/>
      <c r="L102" s="133"/>
      <c r="M102" s="134"/>
      <c r="N102" s="27">
        <f>N99-N100</f>
        <v>7.3166666666666629</v>
      </c>
      <c r="O102" s="135">
        <f>N102/3</f>
        <v>2.4388888888888878</v>
      </c>
      <c r="P102" s="136"/>
      <c r="S102" s="132" t="s">
        <v>13</v>
      </c>
      <c r="T102" s="133"/>
      <c r="U102" s="133"/>
      <c r="V102" s="134"/>
      <c r="W102" s="14">
        <f>W99-W100</f>
        <v>7.2700000000000102</v>
      </c>
      <c r="X102" s="135">
        <f>W102/3</f>
        <v>2.4233333333333369</v>
      </c>
      <c r="Y102" s="136"/>
    </row>
    <row r="103" spans="2:25" x14ac:dyDescent="0.25">
      <c r="B103" s="132" t="s">
        <v>23</v>
      </c>
      <c r="C103" s="133"/>
      <c r="D103" s="133"/>
      <c r="E103" s="134"/>
      <c r="F103" s="132">
        <v>0.30099999999999999</v>
      </c>
      <c r="G103" s="133"/>
      <c r="H103" s="134"/>
      <c r="J103" s="132" t="s">
        <v>23</v>
      </c>
      <c r="K103" s="133"/>
      <c r="L103" s="133"/>
      <c r="M103" s="134"/>
      <c r="N103" s="132">
        <v>0.30099999999999999</v>
      </c>
      <c r="O103" s="133"/>
      <c r="P103" s="134"/>
      <c r="S103" s="132" t="s">
        <v>23</v>
      </c>
      <c r="T103" s="133"/>
      <c r="U103" s="133"/>
      <c r="V103" s="134"/>
      <c r="W103" s="132">
        <v>0.30099999999999999</v>
      </c>
      <c r="X103" s="133"/>
      <c r="Y103" s="134"/>
    </row>
    <row r="104" spans="2:25" x14ac:dyDescent="0.25">
      <c r="B104" s="120" t="s">
        <v>25</v>
      </c>
      <c r="C104" s="121"/>
      <c r="D104" s="121"/>
      <c r="E104" s="122"/>
      <c r="F104" s="129">
        <f>G102/G101</f>
        <v>1.0130143434679075</v>
      </c>
      <c r="G104" s="130"/>
      <c r="H104" s="131"/>
      <c r="J104" s="120" t="s">
        <v>25</v>
      </c>
      <c r="K104" s="121"/>
      <c r="L104" s="121"/>
      <c r="M104" s="122"/>
      <c r="N104" s="129">
        <f>O102/O101</f>
        <v>1.0402227356199276</v>
      </c>
      <c r="O104" s="130"/>
      <c r="P104" s="131"/>
      <c r="S104" s="120" t="s">
        <v>25</v>
      </c>
      <c r="T104" s="121"/>
      <c r="U104" s="121"/>
      <c r="V104" s="122"/>
      <c r="W104" s="129">
        <f>X102/X101</f>
        <v>0.99674378748929005</v>
      </c>
      <c r="X104" s="130"/>
      <c r="Y104" s="131"/>
    </row>
    <row r="105" spans="2:25" x14ac:dyDescent="0.25">
      <c r="B105" s="120" t="s">
        <v>24</v>
      </c>
      <c r="C105" s="121"/>
      <c r="D105" s="121"/>
      <c r="E105" s="122"/>
      <c r="F105" s="129">
        <f>F104*F103</f>
        <v>0.30491731738384015</v>
      </c>
      <c r="G105" s="130"/>
      <c r="H105" s="131"/>
      <c r="J105" s="120" t="s">
        <v>24</v>
      </c>
      <c r="K105" s="121"/>
      <c r="L105" s="121"/>
      <c r="M105" s="122"/>
      <c r="N105" s="129">
        <f>N104*N103</f>
        <v>0.31310704342159823</v>
      </c>
      <c r="O105" s="130"/>
      <c r="P105" s="131"/>
      <c r="S105" s="120" t="s">
        <v>24</v>
      </c>
      <c r="T105" s="121"/>
      <c r="U105" s="121"/>
      <c r="V105" s="122"/>
      <c r="W105" s="129">
        <f>W104*W103</f>
        <v>0.30001988003427632</v>
      </c>
      <c r="X105" s="130"/>
      <c r="Y105" s="131"/>
    </row>
    <row r="106" spans="2:25" x14ac:dyDescent="0.25">
      <c r="B106" s="120" t="s">
        <v>26</v>
      </c>
      <c r="C106" s="121"/>
      <c r="D106" s="121"/>
      <c r="E106" s="122"/>
      <c r="F106" s="129">
        <f>2+F105</f>
        <v>2.3049173173838402</v>
      </c>
      <c r="G106" s="130"/>
      <c r="H106" s="131"/>
      <c r="J106" s="120" t="s">
        <v>26</v>
      </c>
      <c r="K106" s="121"/>
      <c r="L106" s="121"/>
      <c r="M106" s="122"/>
      <c r="N106" s="129">
        <f>2+N105</f>
        <v>2.3131070434215983</v>
      </c>
      <c r="O106" s="130"/>
      <c r="P106" s="131"/>
      <c r="S106" s="120" t="s">
        <v>26</v>
      </c>
      <c r="T106" s="121"/>
      <c r="U106" s="121"/>
      <c r="V106" s="122"/>
      <c r="W106" s="129">
        <f>2+W105</f>
        <v>2.3000198800342764</v>
      </c>
      <c r="X106" s="130"/>
      <c r="Y106" s="131"/>
    </row>
    <row r="107" spans="2:25" x14ac:dyDescent="0.25">
      <c r="B107" s="120" t="s">
        <v>32</v>
      </c>
      <c r="C107" s="121"/>
      <c r="D107" s="121"/>
      <c r="E107" s="122"/>
      <c r="F107" s="123">
        <f>POWER(10,F106)</f>
        <v>201.79821360818673</v>
      </c>
      <c r="G107" s="124"/>
      <c r="H107" s="125"/>
      <c r="J107" s="120" t="s">
        <v>32</v>
      </c>
      <c r="K107" s="121"/>
      <c r="L107" s="121"/>
      <c r="M107" s="122"/>
      <c r="N107" s="123">
        <f>POWER(10,N106)</f>
        <v>205.63973873347658</v>
      </c>
      <c r="O107" s="124"/>
      <c r="P107" s="125"/>
      <c r="S107" s="120" t="s">
        <v>32</v>
      </c>
      <c r="T107" s="121"/>
      <c r="U107" s="121"/>
      <c r="V107" s="122"/>
      <c r="W107" s="123">
        <f>POWER(10,W106)</f>
        <v>199.53536511307266</v>
      </c>
      <c r="X107" s="124"/>
      <c r="Y107" s="125"/>
    </row>
    <row r="108" spans="2:25" x14ac:dyDescent="0.25">
      <c r="B108" s="120" t="s">
        <v>49</v>
      </c>
      <c r="C108" s="121"/>
      <c r="D108" s="121"/>
      <c r="E108" s="122"/>
      <c r="F108" s="159">
        <f>F107/100*250000</f>
        <v>504495.53402046685</v>
      </c>
      <c r="G108" s="159"/>
      <c r="H108" s="159"/>
      <c r="J108" s="108" t="s">
        <v>49</v>
      </c>
      <c r="K108" s="108"/>
      <c r="L108" s="108"/>
      <c r="M108" s="108"/>
      <c r="N108" s="164">
        <f>N107/100*250000</f>
        <v>514099.34683369141</v>
      </c>
      <c r="O108" s="165"/>
      <c r="P108" s="166"/>
      <c r="S108" s="108" t="s">
        <v>49</v>
      </c>
      <c r="T108" s="108"/>
      <c r="U108" s="108"/>
      <c r="V108" s="108"/>
      <c r="W108" s="159">
        <f>W107*250000/100</f>
        <v>498838.41278268164</v>
      </c>
      <c r="X108" s="159"/>
      <c r="Y108" s="159"/>
    </row>
    <row r="109" spans="2:25" x14ac:dyDescent="0.25">
      <c r="B109" s="120" t="s">
        <v>92</v>
      </c>
      <c r="C109" s="121"/>
      <c r="D109" s="121"/>
      <c r="E109" s="122"/>
      <c r="F109" s="153">
        <f>F108/250000*100</f>
        <v>201.79821360818676</v>
      </c>
      <c r="G109" s="153"/>
      <c r="H109" s="153"/>
      <c r="J109" s="108" t="s">
        <v>92</v>
      </c>
      <c r="K109" s="108"/>
      <c r="L109" s="108"/>
      <c r="M109" s="108"/>
      <c r="N109" s="153">
        <f>N108/250000*100</f>
        <v>205.63973873347658</v>
      </c>
      <c r="O109" s="153"/>
      <c r="P109" s="153"/>
      <c r="Q109" s="25"/>
      <c r="S109" s="108" t="s">
        <v>92</v>
      </c>
      <c r="T109" s="108"/>
      <c r="U109" s="108"/>
      <c r="V109" s="108"/>
      <c r="W109" s="153">
        <f>W108/250000*100</f>
        <v>199.53536511307266</v>
      </c>
      <c r="X109" s="153"/>
      <c r="Y109" s="153"/>
    </row>
    <row r="110" spans="2:25" x14ac:dyDescent="0.25">
      <c r="B110" s="150" t="s">
        <v>46</v>
      </c>
      <c r="C110" s="150"/>
      <c r="L110" s="150" t="s">
        <v>48</v>
      </c>
      <c r="M110" s="150"/>
      <c r="S110" s="150" t="s">
        <v>46</v>
      </c>
      <c r="T110" s="150"/>
      <c r="X110" s="150" t="s">
        <v>48</v>
      </c>
      <c r="Y110" s="150"/>
    </row>
    <row r="111" spans="2:25" x14ac:dyDescent="0.25">
      <c r="B111" s="150" t="s">
        <v>47</v>
      </c>
      <c r="C111" s="150"/>
      <c r="L111" s="150" t="s">
        <v>47</v>
      </c>
      <c r="M111" s="150"/>
      <c r="S111" s="150" t="s">
        <v>47</v>
      </c>
      <c r="T111" s="150"/>
      <c r="X111" s="150" t="s">
        <v>47</v>
      </c>
      <c r="Y111" s="150"/>
    </row>
    <row r="118" spans="9:9" x14ac:dyDescent="0.25">
      <c r="I118">
        <f>200*110/100</f>
        <v>220</v>
      </c>
    </row>
    <row r="153" spans="21:21" x14ac:dyDescent="0.25">
      <c r="U153" t="s">
        <v>97</v>
      </c>
    </row>
  </sheetData>
  <mergeCells count="328">
    <mergeCell ref="B107:E107"/>
    <mergeCell ref="B101:E101"/>
    <mergeCell ref="B100:E100"/>
    <mergeCell ref="B99:E99"/>
    <mergeCell ref="B96:H96"/>
    <mergeCell ref="B95:H95"/>
    <mergeCell ref="B94:H94"/>
    <mergeCell ref="B92:H92"/>
    <mergeCell ref="B97:E97"/>
    <mergeCell ref="F97:H97"/>
    <mergeCell ref="B105:E105"/>
    <mergeCell ref="F105:H105"/>
    <mergeCell ref="B104:E104"/>
    <mergeCell ref="F104:H104"/>
    <mergeCell ref="B98:E98"/>
    <mergeCell ref="F98:H98"/>
    <mergeCell ref="B93:H93"/>
    <mergeCell ref="B69:E69"/>
    <mergeCell ref="F69:H69"/>
    <mergeCell ref="S79:Y79"/>
    <mergeCell ref="J69:M69"/>
    <mergeCell ref="N69:P69"/>
    <mergeCell ref="B25:E25"/>
    <mergeCell ref="B26:E26"/>
    <mergeCell ref="G26:H26"/>
    <mergeCell ref="B28:E28"/>
    <mergeCell ref="F60:H60"/>
    <mergeCell ref="B56:H56"/>
    <mergeCell ref="B57:H57"/>
    <mergeCell ref="N61:P61"/>
    <mergeCell ref="R66:U66"/>
    <mergeCell ref="V66:X66"/>
    <mergeCell ref="J58:M58"/>
    <mergeCell ref="N58:P58"/>
    <mergeCell ref="F61:H61"/>
    <mergeCell ref="B59:E59"/>
    <mergeCell ref="F59:H59"/>
    <mergeCell ref="W63:X63"/>
    <mergeCell ref="J62:M62"/>
    <mergeCell ref="B67:E67"/>
    <mergeCell ref="F67:H67"/>
    <mergeCell ref="AG7:AG9"/>
    <mergeCell ref="AG10:AG12"/>
    <mergeCell ref="AG13:AG15"/>
    <mergeCell ref="AC13:AC15"/>
    <mergeCell ref="AC10:AC12"/>
    <mergeCell ref="AC7:AC9"/>
    <mergeCell ref="N66:P66"/>
    <mergeCell ref="J63:M63"/>
    <mergeCell ref="B64:E64"/>
    <mergeCell ref="F64:H64"/>
    <mergeCell ref="B62:E62"/>
    <mergeCell ref="G62:H62"/>
    <mergeCell ref="J53:P53"/>
    <mergeCell ref="N59:P59"/>
    <mergeCell ref="B58:E58"/>
    <mergeCell ref="F58:H58"/>
    <mergeCell ref="J54:P54"/>
    <mergeCell ref="J55:P55"/>
    <mergeCell ref="B60:E60"/>
    <mergeCell ref="R52:X52"/>
    <mergeCell ref="F28:H28"/>
    <mergeCell ref="F65:H65"/>
    <mergeCell ref="J65:M65"/>
    <mergeCell ref="N65:P65"/>
    <mergeCell ref="X110:Y110"/>
    <mergeCell ref="S111:T111"/>
    <mergeCell ref="X111:Y111"/>
    <mergeCell ref="B110:C110"/>
    <mergeCell ref="L110:M110"/>
    <mergeCell ref="B111:C111"/>
    <mergeCell ref="L111:M111"/>
    <mergeCell ref="S108:V108"/>
    <mergeCell ref="W108:Y108"/>
    <mergeCell ref="N108:P108"/>
    <mergeCell ref="J108:M108"/>
    <mergeCell ref="B108:E108"/>
    <mergeCell ref="F108:H108"/>
    <mergeCell ref="B109:E109"/>
    <mergeCell ref="F109:H109"/>
    <mergeCell ref="J109:M109"/>
    <mergeCell ref="N109:P109"/>
    <mergeCell ref="S109:V109"/>
    <mergeCell ref="W109:Y109"/>
    <mergeCell ref="S110:T110"/>
    <mergeCell ref="J101:M101"/>
    <mergeCell ref="J102:M102"/>
    <mergeCell ref="B103:E103"/>
    <mergeCell ref="F103:H103"/>
    <mergeCell ref="S102:V102"/>
    <mergeCell ref="J104:M104"/>
    <mergeCell ref="B102:E102"/>
    <mergeCell ref="G102:H102"/>
    <mergeCell ref="B106:E106"/>
    <mergeCell ref="F106:H106"/>
    <mergeCell ref="B77:C77"/>
    <mergeCell ref="J68:M68"/>
    <mergeCell ref="F66:H66"/>
    <mergeCell ref="F107:H107"/>
    <mergeCell ref="S100:V100"/>
    <mergeCell ref="N68:P68"/>
    <mergeCell ref="J66:M66"/>
    <mergeCell ref="J16:P16"/>
    <mergeCell ref="B17:H17"/>
    <mergeCell ref="J17:P17"/>
    <mergeCell ref="B18:H18"/>
    <mergeCell ref="J18:P18"/>
    <mergeCell ref="B19:H19"/>
    <mergeCell ref="J19:P19"/>
    <mergeCell ref="B21:H21"/>
    <mergeCell ref="J21:P21"/>
    <mergeCell ref="B20:H20"/>
    <mergeCell ref="J20:P20"/>
    <mergeCell ref="B16:H16"/>
    <mergeCell ref="J64:M64"/>
    <mergeCell ref="F29:H29"/>
    <mergeCell ref="J29:M29"/>
    <mergeCell ref="N29:P29"/>
    <mergeCell ref="B65:E65"/>
    <mergeCell ref="R64:U64"/>
    <mergeCell ref="V64:X64"/>
    <mergeCell ref="B63:E63"/>
    <mergeCell ref="G63:H63"/>
    <mergeCell ref="B61:E61"/>
    <mergeCell ref="J61:M61"/>
    <mergeCell ref="R58:U58"/>
    <mergeCell ref="R56:X56"/>
    <mergeCell ref="R62:U62"/>
    <mergeCell ref="W62:X62"/>
    <mergeCell ref="R63:U63"/>
    <mergeCell ref="R61:U61"/>
    <mergeCell ref="V61:X61"/>
    <mergeCell ref="O63:P63"/>
    <mergeCell ref="I4:I57"/>
    <mergeCell ref="V22:X22"/>
    <mergeCell ref="J32:M32"/>
    <mergeCell ref="N32:P32"/>
    <mergeCell ref="V58:X58"/>
    <mergeCell ref="J26:M26"/>
    <mergeCell ref="O26:P26"/>
    <mergeCell ref="V29:X29"/>
    <mergeCell ref="R55:X55"/>
    <mergeCell ref="R53:X53"/>
    <mergeCell ref="R54:X54"/>
    <mergeCell ref="R31:U31"/>
    <mergeCell ref="J27:M27"/>
    <mergeCell ref="O27:P27"/>
    <mergeCell ref="J24:M24"/>
    <mergeCell ref="N24:P24"/>
    <mergeCell ref="V23:X23"/>
    <mergeCell ref="O62:P62"/>
    <mergeCell ref="B27:E27"/>
    <mergeCell ref="B24:E24"/>
    <mergeCell ref="F24:H24"/>
    <mergeCell ref="N23:P23"/>
    <mergeCell ref="B22:E22"/>
    <mergeCell ref="F22:H22"/>
    <mergeCell ref="J22:M22"/>
    <mergeCell ref="N22:P22"/>
    <mergeCell ref="R29:U29"/>
    <mergeCell ref="B23:E23"/>
    <mergeCell ref="F23:H23"/>
    <mergeCell ref="G27:H27"/>
    <mergeCell ref="F25:H25"/>
    <mergeCell ref="J25:M25"/>
    <mergeCell ref="N25:P25"/>
    <mergeCell ref="R22:U22"/>
    <mergeCell ref="J23:M23"/>
    <mergeCell ref="B71:C71"/>
    <mergeCell ref="L71:M71"/>
    <mergeCell ref="B66:E66"/>
    <mergeCell ref="R30:U30"/>
    <mergeCell ref="V30:X30"/>
    <mergeCell ref="B30:E30"/>
    <mergeCell ref="F30:H30"/>
    <mergeCell ref="R60:U60"/>
    <mergeCell ref="J33:M33"/>
    <mergeCell ref="N33:P33"/>
    <mergeCell ref="R33:U33"/>
    <mergeCell ref="V33:X33"/>
    <mergeCell ref="B33:E33"/>
    <mergeCell ref="J30:M30"/>
    <mergeCell ref="N30:P30"/>
    <mergeCell ref="J59:M59"/>
    <mergeCell ref="J57:P57"/>
    <mergeCell ref="J56:P56"/>
    <mergeCell ref="R57:X57"/>
    <mergeCell ref="R65:U65"/>
    <mergeCell ref="V65:X65"/>
    <mergeCell ref="R59:U59"/>
    <mergeCell ref="V59:X59"/>
    <mergeCell ref="J60:M60"/>
    <mergeCell ref="R16:X16"/>
    <mergeCell ref="B52:H52"/>
    <mergeCell ref="R18:X18"/>
    <mergeCell ref="B54:H54"/>
    <mergeCell ref="R19:X19"/>
    <mergeCell ref="B55:H55"/>
    <mergeCell ref="R17:X17"/>
    <mergeCell ref="B53:H53"/>
    <mergeCell ref="B32:E32"/>
    <mergeCell ref="F32:H32"/>
    <mergeCell ref="B38:C38"/>
    <mergeCell ref="L38:M38"/>
    <mergeCell ref="L39:M39"/>
    <mergeCell ref="B31:E31"/>
    <mergeCell ref="F31:H31"/>
    <mergeCell ref="J31:M31"/>
    <mergeCell ref="N31:P31"/>
    <mergeCell ref="J28:M28"/>
    <mergeCell ref="R32:U32"/>
    <mergeCell ref="N28:P28"/>
    <mergeCell ref="B29:E29"/>
    <mergeCell ref="R41:X41"/>
    <mergeCell ref="F33:H33"/>
    <mergeCell ref="V31:X31"/>
    <mergeCell ref="S107:V107"/>
    <mergeCell ref="W107:Y107"/>
    <mergeCell ref="G101:H101"/>
    <mergeCell ref="F99:H99"/>
    <mergeCell ref="F100:H100"/>
    <mergeCell ref="J79:P79"/>
    <mergeCell ref="J98:M98"/>
    <mergeCell ref="J99:M99"/>
    <mergeCell ref="S80:Y80"/>
    <mergeCell ref="S99:V99"/>
    <mergeCell ref="J80:P80"/>
    <mergeCell ref="N107:P107"/>
    <mergeCell ref="J107:M107"/>
    <mergeCell ref="W99:Y99"/>
    <mergeCell ref="S96:Y96"/>
    <mergeCell ref="S105:V105"/>
    <mergeCell ref="W105:Y105"/>
    <mergeCell ref="S103:V103"/>
    <mergeCell ref="X101:Y101"/>
    <mergeCell ref="S94:Y94"/>
    <mergeCell ref="J103:M103"/>
    <mergeCell ref="S101:V101"/>
    <mergeCell ref="J106:M106"/>
    <mergeCell ref="J100:M100"/>
    <mergeCell ref="R69:U69"/>
    <mergeCell ref="V69:X69"/>
    <mergeCell ref="S106:V106"/>
    <mergeCell ref="W106:Y106"/>
    <mergeCell ref="S104:V104"/>
    <mergeCell ref="W104:Y104"/>
    <mergeCell ref="S92:Y92"/>
    <mergeCell ref="W100:Y100"/>
    <mergeCell ref="S97:V97"/>
    <mergeCell ref="W97:Y97"/>
    <mergeCell ref="S98:V98"/>
    <mergeCell ref="W98:Y98"/>
    <mergeCell ref="S95:Y95"/>
    <mergeCell ref="X102:Y102"/>
    <mergeCell ref="S93:Y93"/>
    <mergeCell ref="W103:Y103"/>
    <mergeCell ref="B78:D78"/>
    <mergeCell ref="B79:H79"/>
    <mergeCell ref="B80:H80"/>
    <mergeCell ref="L77:M77"/>
    <mergeCell ref="N106:P106"/>
    <mergeCell ref="B5:H5"/>
    <mergeCell ref="J4:P4"/>
    <mergeCell ref="J5:P5"/>
    <mergeCell ref="R4:X4"/>
    <mergeCell ref="R5:X5"/>
    <mergeCell ref="B40:H40"/>
    <mergeCell ref="B41:H41"/>
    <mergeCell ref="V32:X32"/>
    <mergeCell ref="R28:U28"/>
    <mergeCell ref="V28:X28"/>
    <mergeCell ref="J40:P40"/>
    <mergeCell ref="J41:P41"/>
    <mergeCell ref="R26:U26"/>
    <mergeCell ref="W26:X26"/>
    <mergeCell ref="R24:U24"/>
    <mergeCell ref="V24:X24"/>
    <mergeCell ref="R25:U25"/>
    <mergeCell ref="V25:X25"/>
    <mergeCell ref="R23:U23"/>
    <mergeCell ref="R20:X20"/>
    <mergeCell ref="R21:X21"/>
    <mergeCell ref="R27:U27"/>
    <mergeCell ref="W27:X27"/>
    <mergeCell ref="B2:E2"/>
    <mergeCell ref="B39:D39"/>
    <mergeCell ref="B76:D76"/>
    <mergeCell ref="J105:M105"/>
    <mergeCell ref="J92:P92"/>
    <mergeCell ref="J93:P93"/>
    <mergeCell ref="J94:P94"/>
    <mergeCell ref="J95:P95"/>
    <mergeCell ref="J96:P96"/>
    <mergeCell ref="N97:P97"/>
    <mergeCell ref="N98:P98"/>
    <mergeCell ref="N99:P99"/>
    <mergeCell ref="N100:P100"/>
    <mergeCell ref="O101:P101"/>
    <mergeCell ref="O102:P102"/>
    <mergeCell ref="N103:P103"/>
    <mergeCell ref="N104:P104"/>
    <mergeCell ref="N105:P105"/>
    <mergeCell ref="B68:E68"/>
    <mergeCell ref="F68:H68"/>
    <mergeCell ref="B4:H4"/>
    <mergeCell ref="J97:M97"/>
    <mergeCell ref="F34:H34"/>
    <mergeCell ref="B34:E34"/>
    <mergeCell ref="J34:M34"/>
    <mergeCell ref="N34:P34"/>
    <mergeCell ref="R34:U34"/>
    <mergeCell ref="V34:X34"/>
    <mergeCell ref="B70:E70"/>
    <mergeCell ref="F70:H70"/>
    <mergeCell ref="J70:M70"/>
    <mergeCell ref="N70:P70"/>
    <mergeCell ref="R70:U70"/>
    <mergeCell ref="V70:X70"/>
    <mergeCell ref="J67:M67"/>
    <mergeCell ref="N67:P67"/>
    <mergeCell ref="R67:U67"/>
    <mergeCell ref="V67:X67"/>
    <mergeCell ref="R68:U68"/>
    <mergeCell ref="V68:X68"/>
    <mergeCell ref="V60:X60"/>
    <mergeCell ref="N60:P60"/>
    <mergeCell ref="N64:P64"/>
    <mergeCell ref="R40:X40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headerFooter>
    <oddHeader xml:space="preserve">&amp;CAccuracy 100%              
 Attachment-IV         Attachment-V      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O66"/>
  <sheetViews>
    <sheetView tabSelected="1" topLeftCell="A4" workbookViewId="0">
      <selection activeCell="B18" sqref="B18"/>
    </sheetView>
  </sheetViews>
  <sheetFormatPr defaultRowHeight="15" x14ac:dyDescent="0.25"/>
  <cols>
    <col min="2" max="2" width="16.85546875" customWidth="1"/>
    <col min="5" max="7" width="9.140625" customWidth="1"/>
    <col min="23" max="23" width="15.140625" customWidth="1"/>
    <col min="24" max="24" width="16.7109375" customWidth="1"/>
    <col min="25" max="25" width="23.28515625" customWidth="1"/>
    <col min="26" max="26" width="12.85546875" customWidth="1"/>
    <col min="27" max="27" width="12.42578125" customWidth="1"/>
  </cols>
  <sheetData>
    <row r="3" spans="2:9" ht="15.75" x14ac:dyDescent="0.25">
      <c r="B3" s="31"/>
      <c r="C3" s="31"/>
      <c r="D3" s="172" t="s">
        <v>53</v>
      </c>
      <c r="E3" s="172"/>
      <c r="F3" s="43"/>
      <c r="G3" s="43"/>
      <c r="H3" s="31"/>
      <c r="I3" s="31"/>
    </row>
    <row r="4" spans="2:9" x14ac:dyDescent="0.25">
      <c r="B4" s="172" t="s">
        <v>54</v>
      </c>
      <c r="C4" s="172"/>
      <c r="D4" s="172"/>
      <c r="E4" s="172"/>
      <c r="F4" s="172"/>
      <c r="G4" s="172"/>
      <c r="H4" s="172"/>
      <c r="I4" s="172"/>
    </row>
    <row r="5" spans="2:9" x14ac:dyDescent="0.25">
      <c r="B5" s="40" t="s">
        <v>34</v>
      </c>
      <c r="C5" s="44">
        <v>0.25</v>
      </c>
      <c r="D5" s="32">
        <v>0.5</v>
      </c>
      <c r="E5" s="32">
        <v>0.75</v>
      </c>
      <c r="F5" s="32">
        <v>1</v>
      </c>
      <c r="G5" s="32">
        <v>1.5</v>
      </c>
      <c r="H5" s="32">
        <v>2</v>
      </c>
      <c r="I5" s="32">
        <v>4</v>
      </c>
    </row>
    <row r="6" spans="2:9" x14ac:dyDescent="0.25">
      <c r="B6" s="40" t="s">
        <v>55</v>
      </c>
      <c r="C6" s="33" t="s">
        <v>73</v>
      </c>
      <c r="D6" s="33" t="s">
        <v>56</v>
      </c>
      <c r="E6" s="33" t="s">
        <v>57</v>
      </c>
      <c r="F6" s="33" t="s">
        <v>58</v>
      </c>
      <c r="G6" s="33" t="s">
        <v>59</v>
      </c>
      <c r="H6" s="33" t="s">
        <v>60</v>
      </c>
      <c r="I6" s="33" t="s">
        <v>72</v>
      </c>
    </row>
    <row r="7" spans="2:9" x14ac:dyDescent="0.25">
      <c r="B7" s="40" t="s">
        <v>61</v>
      </c>
      <c r="C7" s="39">
        <v>9.73</v>
      </c>
      <c r="D7" s="34">
        <v>10.210000000000001</v>
      </c>
      <c r="E7" s="34">
        <v>12.31</v>
      </c>
      <c r="F7" s="34">
        <v>14.83</v>
      </c>
      <c r="G7" s="34">
        <v>15.76</v>
      </c>
      <c r="H7" s="34">
        <v>17.64</v>
      </c>
      <c r="I7" s="39">
        <v>19.34</v>
      </c>
    </row>
    <row r="8" spans="2:9" x14ac:dyDescent="0.25">
      <c r="B8" s="40" t="s">
        <v>62</v>
      </c>
      <c r="C8" s="39">
        <v>9.51</v>
      </c>
      <c r="D8" s="34">
        <v>10.58</v>
      </c>
      <c r="E8" s="34">
        <v>12.21</v>
      </c>
      <c r="F8" s="34">
        <v>14.89</v>
      </c>
      <c r="G8" s="34">
        <v>15.85</v>
      </c>
      <c r="H8" s="34">
        <v>17.14</v>
      </c>
      <c r="I8" s="39">
        <v>19.64</v>
      </c>
    </row>
    <row r="9" spans="2:9" x14ac:dyDescent="0.25">
      <c r="B9" s="40" t="s">
        <v>63</v>
      </c>
      <c r="C9" s="39">
        <v>8.36</v>
      </c>
      <c r="D9" s="34">
        <v>10.14</v>
      </c>
      <c r="E9" s="34">
        <v>12.34</v>
      </c>
      <c r="F9" s="34">
        <v>13.61</v>
      </c>
      <c r="G9" s="34">
        <v>15.45</v>
      </c>
      <c r="H9" s="34">
        <v>16.71</v>
      </c>
      <c r="I9" s="39">
        <v>19.45</v>
      </c>
    </row>
    <row r="10" spans="2:9" x14ac:dyDescent="0.25">
      <c r="B10" s="40" t="s">
        <v>64</v>
      </c>
      <c r="C10" s="39">
        <v>8.94</v>
      </c>
      <c r="D10" s="34">
        <v>10.26</v>
      </c>
      <c r="E10" s="34">
        <v>12.32</v>
      </c>
      <c r="F10" s="34">
        <v>14.12</v>
      </c>
      <c r="G10" s="34">
        <v>15.61</v>
      </c>
      <c r="H10" s="34">
        <v>16.39</v>
      </c>
      <c r="I10" s="39">
        <v>18.61</v>
      </c>
    </row>
    <row r="11" spans="2:9" x14ac:dyDescent="0.25">
      <c r="B11" s="40" t="s">
        <v>65</v>
      </c>
      <c r="C11" s="39">
        <v>9.15</v>
      </c>
      <c r="D11" s="34">
        <v>10.26</v>
      </c>
      <c r="E11" s="34">
        <v>12.91</v>
      </c>
      <c r="F11" s="34">
        <v>14.32</v>
      </c>
      <c r="G11" s="34">
        <v>15.93</v>
      </c>
      <c r="H11" s="34">
        <v>16.649999999999999</v>
      </c>
      <c r="I11" s="39">
        <v>18.739999999999998</v>
      </c>
    </row>
    <row r="12" spans="2:9" x14ac:dyDescent="0.25">
      <c r="B12" s="40" t="s">
        <v>66</v>
      </c>
      <c r="C12" s="9">
        <f>AVERAGE(C7:C11)</f>
        <v>9.1379999999999999</v>
      </c>
      <c r="D12" s="9">
        <f t="shared" ref="D12:I12" si="0">AVERAGE(D7:D11)</f>
        <v>10.29</v>
      </c>
      <c r="E12" s="9">
        <f t="shared" si="0"/>
        <v>12.418000000000001</v>
      </c>
      <c r="F12" s="9">
        <f t="shared" si="0"/>
        <v>14.353999999999999</v>
      </c>
      <c r="G12" s="9">
        <f t="shared" si="0"/>
        <v>15.719999999999999</v>
      </c>
      <c r="H12" s="9">
        <f t="shared" si="0"/>
        <v>16.905999999999999</v>
      </c>
      <c r="I12" s="9">
        <f t="shared" si="0"/>
        <v>19.155999999999999</v>
      </c>
    </row>
    <row r="13" spans="2:9" x14ac:dyDescent="0.25">
      <c r="B13" s="40" t="s">
        <v>6</v>
      </c>
      <c r="C13" s="82">
        <f>STDEV(C7:C12)</f>
        <v>0.47612603373476681</v>
      </c>
      <c r="D13" s="82">
        <f t="shared" ref="D13:I13" si="1">STDEV(D7:D12)</f>
        <v>0.15152557539900632</v>
      </c>
      <c r="E13" s="82">
        <f t="shared" si="1"/>
        <v>0.25007198963498478</v>
      </c>
      <c r="F13" s="82">
        <f t="shared" si="1"/>
        <v>0.47398734160312805</v>
      </c>
      <c r="G13" s="82">
        <f t="shared" si="1"/>
        <v>0.1718138527593164</v>
      </c>
      <c r="H13" s="82">
        <f t="shared" si="1"/>
        <v>0.43902619511824137</v>
      </c>
      <c r="I13" s="82">
        <f t="shared" si="1"/>
        <v>0.40637913332256664</v>
      </c>
    </row>
    <row r="14" spans="2:9" x14ac:dyDescent="0.25">
      <c r="B14" s="40" t="s">
        <v>7</v>
      </c>
      <c r="C14" s="82">
        <f>C13/C12*100</f>
        <v>5.2103965171237343</v>
      </c>
      <c r="D14" s="82">
        <f t="shared" ref="D14:I14" si="2">D13/D12*100</f>
        <v>1.4725517531487498</v>
      </c>
      <c r="E14" s="82">
        <f t="shared" si="2"/>
        <v>2.0137863555724334</v>
      </c>
      <c r="F14" s="82">
        <f t="shared" si="2"/>
        <v>3.3021272230955003</v>
      </c>
      <c r="G14" s="82">
        <f t="shared" si="2"/>
        <v>1.092963439944761</v>
      </c>
      <c r="H14" s="82">
        <f t="shared" si="2"/>
        <v>2.59686617247274</v>
      </c>
      <c r="I14" s="82">
        <f t="shared" si="2"/>
        <v>2.1214195725755203</v>
      </c>
    </row>
    <row r="17" spans="2:15" ht="45" x14ac:dyDescent="0.25">
      <c r="B17" s="19" t="s">
        <v>55</v>
      </c>
      <c r="C17" s="19" t="s">
        <v>67</v>
      </c>
      <c r="D17" s="19" t="s">
        <v>68</v>
      </c>
    </row>
    <row r="18" spans="2:15" x14ac:dyDescent="0.25">
      <c r="B18" s="10">
        <v>25</v>
      </c>
      <c r="C18" s="38">
        <f>(LN(B18))</f>
        <v>3.2188758248682006</v>
      </c>
      <c r="D18" s="38">
        <v>9.14</v>
      </c>
    </row>
    <row r="19" spans="2:15" x14ac:dyDescent="0.25">
      <c r="B19" s="27">
        <v>50</v>
      </c>
      <c r="C19" s="26">
        <f>(LN(B19))</f>
        <v>3.912023005428146</v>
      </c>
      <c r="D19" s="26">
        <v>10.29</v>
      </c>
    </row>
    <row r="20" spans="2:15" x14ac:dyDescent="0.25">
      <c r="B20" s="27">
        <v>75</v>
      </c>
      <c r="C20" s="26">
        <f>(LN(B20))</f>
        <v>4.3174881135363101</v>
      </c>
      <c r="D20" s="26">
        <v>12.42</v>
      </c>
    </row>
    <row r="21" spans="2:15" x14ac:dyDescent="0.25">
      <c r="B21" s="27">
        <v>100</v>
      </c>
      <c r="C21" s="26">
        <f>LN(B21)</f>
        <v>4.6051701859880918</v>
      </c>
      <c r="D21" s="26">
        <v>14.35</v>
      </c>
    </row>
    <row r="22" spans="2:15" x14ac:dyDescent="0.25">
      <c r="B22" s="27">
        <v>150</v>
      </c>
      <c r="C22" s="26">
        <f>LN(B22)</f>
        <v>5.0106352940962555</v>
      </c>
      <c r="D22" s="26">
        <v>15.72</v>
      </c>
    </row>
    <row r="23" spans="2:15" x14ac:dyDescent="0.25">
      <c r="B23" s="27">
        <v>200</v>
      </c>
      <c r="C23" s="26">
        <f>LN(B23)</f>
        <v>5.2983173665480363</v>
      </c>
      <c r="D23" s="26">
        <v>16.91</v>
      </c>
    </row>
    <row r="24" spans="2:15" x14ac:dyDescent="0.25">
      <c r="B24" s="37">
        <v>400</v>
      </c>
      <c r="C24" s="38">
        <f>LN(B24)</f>
        <v>5.9914645471079817</v>
      </c>
      <c r="D24" s="38">
        <v>19.16</v>
      </c>
    </row>
    <row r="28" spans="2:15" ht="15.75" x14ac:dyDescent="0.25">
      <c r="B28" s="173" t="s">
        <v>69</v>
      </c>
      <c r="C28" s="173"/>
      <c r="N28" s="173" t="s">
        <v>70</v>
      </c>
      <c r="O28" s="173"/>
    </row>
    <row r="29" spans="2:15" ht="15.75" x14ac:dyDescent="0.25">
      <c r="B29" s="173" t="s">
        <v>71</v>
      </c>
      <c r="C29" s="173"/>
      <c r="N29" s="173" t="s">
        <v>71</v>
      </c>
      <c r="O29" s="173"/>
    </row>
    <row r="65" ht="16.5" customHeight="1" x14ac:dyDescent="0.25"/>
    <row r="66" ht="15.75" customHeight="1" x14ac:dyDescent="0.25"/>
  </sheetData>
  <mergeCells count="6">
    <mergeCell ref="D3:E3"/>
    <mergeCell ref="B4:I4"/>
    <mergeCell ref="N28:O28"/>
    <mergeCell ref="N29:O29"/>
    <mergeCell ref="B28:C28"/>
    <mergeCell ref="B29:C29"/>
  </mergeCells>
  <pageMargins left="1.1023622047244095" right="0.31496062992125984" top="0.74803149606299213" bottom="0.74803149606299213" header="0.31496062992125984" footer="0.31496062992125984"/>
  <pageSetup paperSize="9" scale="8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3:P35"/>
  <sheetViews>
    <sheetView zoomScale="93" zoomScaleNormal="93" workbookViewId="0">
      <selection activeCell="N31" sqref="N31:P31"/>
    </sheetView>
  </sheetViews>
  <sheetFormatPr defaultRowHeight="15" x14ac:dyDescent="0.25"/>
  <sheetData>
    <row r="3" spans="2:16" x14ac:dyDescent="0.25">
      <c r="B3" s="114" t="s">
        <v>89</v>
      </c>
      <c r="C3" s="114"/>
      <c r="D3" s="114"/>
      <c r="E3" s="114"/>
      <c r="F3" s="114"/>
      <c r="G3" s="114"/>
      <c r="H3" s="114"/>
      <c r="J3" s="114" t="s">
        <v>90</v>
      </c>
      <c r="K3" s="114"/>
      <c r="L3" s="114"/>
      <c r="M3" s="114"/>
      <c r="N3" s="114"/>
      <c r="O3" s="114"/>
      <c r="P3" s="114"/>
    </row>
    <row r="4" spans="2:16" x14ac:dyDescent="0.25">
      <c r="B4" s="114" t="s">
        <v>98</v>
      </c>
      <c r="C4" s="114"/>
      <c r="D4" s="114"/>
      <c r="E4" s="114"/>
      <c r="F4" s="114"/>
      <c r="G4" s="114"/>
      <c r="H4" s="114"/>
      <c r="J4" s="114" t="s">
        <v>98</v>
      </c>
      <c r="K4" s="114"/>
      <c r="L4" s="114"/>
      <c r="M4" s="114"/>
      <c r="N4" s="114"/>
      <c r="O4" s="114"/>
      <c r="P4" s="114"/>
    </row>
    <row r="5" spans="2:16" x14ac:dyDescent="0.25">
      <c r="B5" s="42" t="s">
        <v>21</v>
      </c>
      <c r="C5" s="41" t="s">
        <v>0</v>
      </c>
      <c r="D5" s="41" t="s">
        <v>1</v>
      </c>
      <c r="E5" s="41" t="s">
        <v>2</v>
      </c>
      <c r="F5" s="41" t="s">
        <v>4</v>
      </c>
      <c r="G5" s="41" t="s">
        <v>3</v>
      </c>
      <c r="H5" s="41" t="s">
        <v>5</v>
      </c>
      <c r="J5" s="42" t="s">
        <v>21</v>
      </c>
      <c r="K5" s="41" t="s">
        <v>0</v>
      </c>
      <c r="L5" s="41" t="s">
        <v>1</v>
      </c>
      <c r="M5" s="41" t="s">
        <v>2</v>
      </c>
      <c r="N5" s="41" t="s">
        <v>4</v>
      </c>
      <c r="O5" s="41" t="s">
        <v>3</v>
      </c>
      <c r="P5" s="41" t="s">
        <v>5</v>
      </c>
    </row>
    <row r="6" spans="2:16" x14ac:dyDescent="0.25">
      <c r="B6" s="42" t="s">
        <v>14</v>
      </c>
      <c r="C6" s="13">
        <v>16.43</v>
      </c>
      <c r="D6" s="13">
        <v>14.34</v>
      </c>
      <c r="E6" s="13">
        <v>12.72</v>
      </c>
      <c r="F6" s="5">
        <v>16.420000000000002</v>
      </c>
      <c r="G6" s="13">
        <v>14.58</v>
      </c>
      <c r="H6" s="13">
        <v>12.21</v>
      </c>
      <c r="J6" s="42" t="s">
        <v>14</v>
      </c>
      <c r="K6" s="13">
        <v>16.489999999999998</v>
      </c>
      <c r="L6" s="13">
        <v>14.54</v>
      </c>
      <c r="M6" s="13">
        <v>12.54</v>
      </c>
      <c r="N6" s="5">
        <v>16.36</v>
      </c>
      <c r="O6" s="13">
        <v>13.75</v>
      </c>
      <c r="P6" s="13">
        <v>12.28</v>
      </c>
    </row>
    <row r="7" spans="2:16" x14ac:dyDescent="0.25">
      <c r="B7" s="42" t="s">
        <v>15</v>
      </c>
      <c r="C7" s="13">
        <v>16.45</v>
      </c>
      <c r="D7" s="13">
        <v>14.06</v>
      </c>
      <c r="E7" s="13">
        <v>12.13</v>
      </c>
      <c r="F7" s="5">
        <v>16.63</v>
      </c>
      <c r="G7" s="5">
        <v>14.43</v>
      </c>
      <c r="H7" s="13">
        <v>12.45</v>
      </c>
      <c r="J7" s="42" t="s">
        <v>15</v>
      </c>
      <c r="K7" s="13">
        <v>16.47</v>
      </c>
      <c r="L7" s="13">
        <v>14.43</v>
      </c>
      <c r="M7" s="13">
        <v>12.32</v>
      </c>
      <c r="N7" s="5">
        <v>16.63</v>
      </c>
      <c r="O7" s="13">
        <v>14.43</v>
      </c>
      <c r="P7" s="13">
        <v>12.67</v>
      </c>
    </row>
    <row r="8" spans="2:16" x14ac:dyDescent="0.25">
      <c r="B8" s="42" t="s">
        <v>16</v>
      </c>
      <c r="C8" s="5">
        <v>16.329999999999998</v>
      </c>
      <c r="D8" s="13">
        <v>14.03</v>
      </c>
      <c r="E8" s="13">
        <v>12.42</v>
      </c>
      <c r="F8" s="13">
        <v>16.670000000000002</v>
      </c>
      <c r="G8" s="13">
        <v>14.71</v>
      </c>
      <c r="H8" s="5">
        <v>12.34</v>
      </c>
      <c r="J8" s="42" t="s">
        <v>16</v>
      </c>
      <c r="K8" s="13">
        <v>16.54</v>
      </c>
      <c r="L8" s="13">
        <v>14.32</v>
      </c>
      <c r="M8" s="13">
        <v>12.59</v>
      </c>
      <c r="N8" s="5">
        <v>16.850000000000001</v>
      </c>
      <c r="O8" s="13">
        <v>14.64</v>
      </c>
      <c r="P8" s="13">
        <v>12.75</v>
      </c>
    </row>
    <row r="9" spans="2:16" x14ac:dyDescent="0.25">
      <c r="B9" s="42" t="s">
        <v>17</v>
      </c>
      <c r="C9" s="5">
        <v>16.38</v>
      </c>
      <c r="D9" s="13">
        <v>14.71</v>
      </c>
      <c r="E9" s="13">
        <v>12.49</v>
      </c>
      <c r="F9" s="13">
        <v>16.89</v>
      </c>
      <c r="G9" s="13">
        <v>14.43</v>
      </c>
      <c r="H9" s="5">
        <v>12.35</v>
      </c>
      <c r="J9" s="42" t="s">
        <v>17</v>
      </c>
      <c r="K9" s="5">
        <v>16.43</v>
      </c>
      <c r="L9" s="13">
        <v>14.43</v>
      </c>
      <c r="M9" s="13">
        <v>12.56</v>
      </c>
      <c r="N9" s="13">
        <v>16.73</v>
      </c>
      <c r="O9" s="13">
        <v>14.36</v>
      </c>
      <c r="P9" s="5">
        <v>11.61</v>
      </c>
    </row>
    <row r="10" spans="2:16" x14ac:dyDescent="0.25">
      <c r="B10" s="42" t="s">
        <v>18</v>
      </c>
      <c r="C10" s="5">
        <v>16.09</v>
      </c>
      <c r="D10" s="13">
        <v>14.38</v>
      </c>
      <c r="E10" s="13">
        <v>12.04</v>
      </c>
      <c r="F10" s="13">
        <v>16.690000000000001</v>
      </c>
      <c r="G10" s="13">
        <v>14.33</v>
      </c>
      <c r="H10" s="5">
        <v>12.57</v>
      </c>
      <c r="J10" s="42" t="s">
        <v>18</v>
      </c>
      <c r="K10" s="5">
        <v>16.22</v>
      </c>
      <c r="L10" s="13">
        <v>14.56</v>
      </c>
      <c r="M10" s="13">
        <v>12.76</v>
      </c>
      <c r="N10" s="13">
        <v>16.850000000000001</v>
      </c>
      <c r="O10" s="13">
        <v>14.75</v>
      </c>
      <c r="P10" s="5">
        <v>12.26</v>
      </c>
    </row>
    <row r="11" spans="2:16" x14ac:dyDescent="0.25">
      <c r="B11" s="42" t="s">
        <v>19</v>
      </c>
      <c r="C11" s="5">
        <v>16.670000000000002</v>
      </c>
      <c r="D11" s="13">
        <v>14.54</v>
      </c>
      <c r="E11" s="13">
        <v>12.46</v>
      </c>
      <c r="F11" s="13">
        <v>16.45</v>
      </c>
      <c r="G11" s="13">
        <v>14.35</v>
      </c>
      <c r="H11" s="5">
        <v>12.21</v>
      </c>
      <c r="J11" s="42" t="s">
        <v>19</v>
      </c>
      <c r="K11" s="5">
        <v>15.43</v>
      </c>
      <c r="L11" s="13">
        <v>13.56</v>
      </c>
      <c r="M11" s="13">
        <v>11.71</v>
      </c>
      <c r="N11" s="13">
        <v>15.96</v>
      </c>
      <c r="O11" s="13">
        <v>14.09</v>
      </c>
      <c r="P11" s="5">
        <v>10.53</v>
      </c>
    </row>
    <row r="12" spans="2:16" x14ac:dyDescent="0.25">
      <c r="B12" s="1" t="s">
        <v>20</v>
      </c>
      <c r="C12" s="3">
        <f t="shared" ref="C12:H12" si="0">AVERAGE(C6:C11)</f>
        <v>16.391666666666666</v>
      </c>
      <c r="D12" s="3">
        <f t="shared" si="0"/>
        <v>14.343333333333334</v>
      </c>
      <c r="E12" s="3">
        <f t="shared" si="0"/>
        <v>12.376666666666667</v>
      </c>
      <c r="F12" s="3">
        <f t="shared" si="0"/>
        <v>16.625</v>
      </c>
      <c r="G12" s="3">
        <f t="shared" si="0"/>
        <v>14.471666666666666</v>
      </c>
      <c r="H12" s="3">
        <f t="shared" si="0"/>
        <v>12.354999999999999</v>
      </c>
      <c r="J12" s="1" t="s">
        <v>20</v>
      </c>
      <c r="K12" s="3">
        <f t="shared" ref="K12:O12" si="1">AVERAGE(K6:K11)</f>
        <v>16.263333333333332</v>
      </c>
      <c r="L12" s="3">
        <f t="shared" si="1"/>
        <v>14.306666666666667</v>
      </c>
      <c r="M12" s="3">
        <f t="shared" si="1"/>
        <v>12.413333333333334</v>
      </c>
      <c r="N12" s="3">
        <f t="shared" si="1"/>
        <v>16.563333333333333</v>
      </c>
      <c r="O12" s="3">
        <f t="shared" si="1"/>
        <v>14.336666666666668</v>
      </c>
      <c r="P12" s="3">
        <f>AVERAGE(P6:P11)</f>
        <v>12.016666666666666</v>
      </c>
    </row>
    <row r="13" spans="2:16" x14ac:dyDescent="0.25">
      <c r="B13" s="7" t="s">
        <v>6</v>
      </c>
      <c r="C13" s="8">
        <f t="shared" ref="C13:H13" si="2">STDEV(C6:C11)</f>
        <v>0.18829940697375258</v>
      </c>
      <c r="D13" s="8">
        <f t="shared" si="2"/>
        <v>0.26568151359600983</v>
      </c>
      <c r="E13" s="8">
        <f t="shared" si="2"/>
        <v>0.25049284753594625</v>
      </c>
      <c r="F13" s="8">
        <f t="shared" si="2"/>
        <v>0.17271363582531646</v>
      </c>
      <c r="G13" s="8">
        <f t="shared" si="2"/>
        <v>0.1462076149407642</v>
      </c>
      <c r="H13" s="8">
        <f t="shared" si="2"/>
        <v>0.13967820159208774</v>
      </c>
      <c r="J13" s="7" t="s">
        <v>6</v>
      </c>
      <c r="K13" s="8">
        <f t="shared" ref="K13:P13" si="3">STDEV(K6:K11)</f>
        <v>0.42302088206927374</v>
      </c>
      <c r="L13" s="8">
        <f t="shared" si="3"/>
        <v>0.37596099088424911</v>
      </c>
      <c r="M13" s="8">
        <f t="shared" si="3"/>
        <v>0.37211109452241053</v>
      </c>
      <c r="N13" s="8">
        <f t="shared" si="3"/>
        <v>0.34696781791207498</v>
      </c>
      <c r="O13" s="8">
        <f t="shared" si="3"/>
        <v>0.36800362317056978</v>
      </c>
      <c r="P13" s="8">
        <f t="shared" si="3"/>
        <v>0.83291456144473008</v>
      </c>
    </row>
    <row r="14" spans="2:16" x14ac:dyDescent="0.25">
      <c r="B14" s="7" t="s">
        <v>7</v>
      </c>
      <c r="C14" s="8">
        <f>C13*100/C12</f>
        <v>1.1487508305465333</v>
      </c>
      <c r="D14" s="8">
        <f t="shared" ref="D14:H14" si="4">D13*100/D12</f>
        <v>1.8522996532373448</v>
      </c>
      <c r="E14" s="8">
        <f t="shared" si="4"/>
        <v>2.023912045806191</v>
      </c>
      <c r="F14" s="8">
        <f t="shared" si="4"/>
        <v>1.0388790124831064</v>
      </c>
      <c r="G14" s="8">
        <f>G13*100/G12</f>
        <v>1.0103025332771913</v>
      </c>
      <c r="H14" s="8">
        <f t="shared" si="4"/>
        <v>1.1305398752900668</v>
      </c>
      <c r="J14" s="7" t="s">
        <v>7</v>
      </c>
      <c r="K14" s="8">
        <f>K13*100/K12</f>
        <v>2.6010712158389451</v>
      </c>
      <c r="L14" s="8">
        <f t="shared" ref="L14:P14" si="5">L13*100/L12</f>
        <v>2.6278727228628784</v>
      </c>
      <c r="M14" s="8">
        <f t="shared" si="5"/>
        <v>2.9976726196757024</v>
      </c>
      <c r="N14" s="8">
        <f t="shared" si="5"/>
        <v>2.0947946342045181</v>
      </c>
      <c r="O14" s="8">
        <f t="shared" si="5"/>
        <v>2.5668701918430812</v>
      </c>
      <c r="P14" s="8">
        <f t="shared" si="5"/>
        <v>6.9313278344915128</v>
      </c>
    </row>
    <row r="15" spans="2:16" x14ac:dyDescent="0.25">
      <c r="B15" s="144" t="s">
        <v>31</v>
      </c>
      <c r="C15" s="145"/>
      <c r="D15" s="145"/>
      <c r="E15" s="145"/>
      <c r="F15" s="145"/>
      <c r="G15" s="145"/>
      <c r="H15" s="146"/>
      <c r="J15" s="144" t="s">
        <v>31</v>
      </c>
      <c r="K15" s="145"/>
      <c r="L15" s="145"/>
      <c r="M15" s="145"/>
      <c r="N15" s="145"/>
      <c r="O15" s="145"/>
      <c r="P15" s="146"/>
    </row>
    <row r="16" spans="2:16" x14ac:dyDescent="0.25">
      <c r="B16" s="147" t="s">
        <v>22</v>
      </c>
      <c r="C16" s="148"/>
      <c r="D16" s="148"/>
      <c r="E16" s="148"/>
      <c r="F16" s="148"/>
      <c r="G16" s="148"/>
      <c r="H16" s="149"/>
      <c r="J16" s="147" t="s">
        <v>22</v>
      </c>
      <c r="K16" s="148"/>
      <c r="L16" s="148"/>
      <c r="M16" s="148"/>
      <c r="N16" s="148"/>
      <c r="O16" s="148"/>
      <c r="P16" s="149"/>
    </row>
    <row r="17" spans="2:16" x14ac:dyDescent="0.25">
      <c r="B17" s="132" t="s">
        <v>27</v>
      </c>
      <c r="C17" s="133"/>
      <c r="D17" s="133"/>
      <c r="E17" s="133"/>
      <c r="F17" s="133"/>
      <c r="G17" s="133"/>
      <c r="H17" s="134"/>
      <c r="J17" s="132" t="s">
        <v>27</v>
      </c>
      <c r="K17" s="133"/>
      <c r="L17" s="133"/>
      <c r="M17" s="133"/>
      <c r="N17" s="133"/>
      <c r="O17" s="133"/>
      <c r="P17" s="134"/>
    </row>
    <row r="18" spans="2:16" x14ac:dyDescent="0.25">
      <c r="B18" s="132" t="s">
        <v>28</v>
      </c>
      <c r="C18" s="133"/>
      <c r="D18" s="133"/>
      <c r="E18" s="133"/>
      <c r="F18" s="133"/>
      <c r="G18" s="133"/>
      <c r="H18" s="134"/>
      <c r="J18" s="132" t="s">
        <v>28</v>
      </c>
      <c r="K18" s="133"/>
      <c r="L18" s="133"/>
      <c r="M18" s="133"/>
      <c r="N18" s="133"/>
      <c r="O18" s="133"/>
      <c r="P18" s="134"/>
    </row>
    <row r="19" spans="2:16" x14ac:dyDescent="0.25">
      <c r="B19" s="138" t="s">
        <v>29</v>
      </c>
      <c r="C19" s="133"/>
      <c r="D19" s="133"/>
      <c r="E19" s="133"/>
      <c r="F19" s="133"/>
      <c r="G19" s="133"/>
      <c r="H19" s="134"/>
      <c r="J19" s="138" t="s">
        <v>29</v>
      </c>
      <c r="K19" s="133"/>
      <c r="L19" s="133"/>
      <c r="M19" s="133"/>
      <c r="N19" s="133"/>
      <c r="O19" s="133"/>
      <c r="P19" s="134"/>
    </row>
    <row r="20" spans="2:16" x14ac:dyDescent="0.25">
      <c r="B20" s="141" t="s">
        <v>30</v>
      </c>
      <c r="C20" s="142"/>
      <c r="D20" s="142"/>
      <c r="E20" s="142"/>
      <c r="F20" s="142"/>
      <c r="G20" s="142"/>
      <c r="H20" s="143"/>
      <c r="J20" s="141" t="s">
        <v>30</v>
      </c>
      <c r="K20" s="142"/>
      <c r="L20" s="142"/>
      <c r="M20" s="142"/>
      <c r="N20" s="142"/>
      <c r="O20" s="142"/>
      <c r="P20" s="143"/>
    </row>
    <row r="21" spans="2:16" x14ac:dyDescent="0.25">
      <c r="B21" s="112" t="s">
        <v>9</v>
      </c>
      <c r="C21" s="112"/>
      <c r="D21" s="112"/>
      <c r="E21" s="112"/>
      <c r="F21" s="135">
        <f>C12+F12</f>
        <v>33.016666666666666</v>
      </c>
      <c r="G21" s="137"/>
      <c r="H21" s="136"/>
      <c r="J21" s="112" t="s">
        <v>9</v>
      </c>
      <c r="K21" s="112"/>
      <c r="L21" s="112"/>
      <c r="M21" s="112"/>
      <c r="N21" s="135">
        <f>K12+N12</f>
        <v>32.826666666666668</v>
      </c>
      <c r="O21" s="137"/>
      <c r="P21" s="136"/>
    </row>
    <row r="22" spans="2:16" x14ac:dyDescent="0.25">
      <c r="B22" s="112" t="s">
        <v>10</v>
      </c>
      <c r="C22" s="112"/>
      <c r="D22" s="112"/>
      <c r="E22" s="112"/>
      <c r="F22" s="135">
        <f>E12+H12</f>
        <v>24.731666666666666</v>
      </c>
      <c r="G22" s="133"/>
      <c r="H22" s="134"/>
      <c r="J22" s="112" t="s">
        <v>10</v>
      </c>
      <c r="K22" s="112"/>
      <c r="L22" s="112"/>
      <c r="M22" s="112"/>
      <c r="N22" s="135">
        <f>M12+P12</f>
        <v>24.43</v>
      </c>
      <c r="O22" s="133"/>
      <c r="P22" s="134"/>
    </row>
    <row r="23" spans="2:16" x14ac:dyDescent="0.25">
      <c r="B23" s="112" t="s">
        <v>11</v>
      </c>
      <c r="C23" s="112"/>
      <c r="D23" s="112"/>
      <c r="E23" s="112"/>
      <c r="F23" s="135">
        <f>F12+G12+H12</f>
        <v>43.451666666666661</v>
      </c>
      <c r="G23" s="137"/>
      <c r="H23" s="136"/>
      <c r="J23" s="112" t="s">
        <v>11</v>
      </c>
      <c r="K23" s="112"/>
      <c r="L23" s="112"/>
      <c r="M23" s="112"/>
      <c r="N23" s="135">
        <f>N12+O12+P12</f>
        <v>42.916666666666664</v>
      </c>
      <c r="O23" s="137"/>
      <c r="P23" s="136"/>
    </row>
    <row r="24" spans="2:16" x14ac:dyDescent="0.25">
      <c r="B24" s="112" t="s">
        <v>12</v>
      </c>
      <c r="C24" s="112"/>
      <c r="D24" s="112"/>
      <c r="E24" s="112"/>
      <c r="F24" s="135">
        <f>C12+D12+E12</f>
        <v>43.111666666666665</v>
      </c>
      <c r="G24" s="133"/>
      <c r="H24" s="134"/>
      <c r="J24" s="112" t="s">
        <v>12</v>
      </c>
      <c r="K24" s="112"/>
      <c r="L24" s="112"/>
      <c r="M24" s="112"/>
      <c r="N24" s="135">
        <f>K12+L12+M12</f>
        <v>42.983333333333334</v>
      </c>
      <c r="O24" s="137"/>
      <c r="P24" s="136"/>
    </row>
    <row r="25" spans="2:16" x14ac:dyDescent="0.25">
      <c r="B25" s="112" t="s">
        <v>8</v>
      </c>
      <c r="C25" s="112"/>
      <c r="D25" s="112"/>
      <c r="E25" s="112"/>
      <c r="F25" s="6">
        <f>F21-F22</f>
        <v>8.2850000000000001</v>
      </c>
      <c r="G25" s="135">
        <f>F25/4</f>
        <v>2.07125</v>
      </c>
      <c r="H25" s="136"/>
      <c r="J25" s="112" t="s">
        <v>8</v>
      </c>
      <c r="K25" s="112"/>
      <c r="L25" s="112"/>
      <c r="M25" s="112"/>
      <c r="N25" s="6">
        <f>N21-N22</f>
        <v>8.3966666666666683</v>
      </c>
      <c r="O25" s="135">
        <f>N25/4</f>
        <v>2.0991666666666671</v>
      </c>
      <c r="P25" s="136"/>
    </row>
    <row r="26" spans="2:16" x14ac:dyDescent="0.25">
      <c r="B26" s="112" t="s">
        <v>13</v>
      </c>
      <c r="C26" s="112"/>
      <c r="D26" s="112"/>
      <c r="E26" s="112"/>
      <c r="F26" s="6">
        <f>F23-F24</f>
        <v>0.33999999999999631</v>
      </c>
      <c r="G26" s="135">
        <f>F26/3</f>
        <v>0.11333333333333211</v>
      </c>
      <c r="H26" s="136"/>
      <c r="J26" s="112" t="s">
        <v>13</v>
      </c>
      <c r="K26" s="112"/>
      <c r="L26" s="112"/>
      <c r="M26" s="112"/>
      <c r="N26" s="6">
        <f>N23-N24</f>
        <v>-6.6666666666669983E-2</v>
      </c>
      <c r="O26" s="135">
        <f>N26/3</f>
        <v>-2.2222222222223326E-2</v>
      </c>
      <c r="P26" s="136"/>
    </row>
    <row r="27" spans="2:16" x14ac:dyDescent="0.25">
      <c r="B27" s="112" t="s">
        <v>23</v>
      </c>
      <c r="C27" s="112"/>
      <c r="D27" s="112"/>
      <c r="E27" s="112"/>
      <c r="F27" s="132">
        <v>0.30099999999999999</v>
      </c>
      <c r="G27" s="133"/>
      <c r="H27" s="134"/>
      <c r="J27" s="112" t="s">
        <v>23</v>
      </c>
      <c r="K27" s="112"/>
      <c r="L27" s="112"/>
      <c r="M27" s="112"/>
      <c r="N27" s="132">
        <v>0.30099999999999999</v>
      </c>
      <c r="O27" s="133"/>
      <c r="P27" s="134"/>
    </row>
    <row r="28" spans="2:16" x14ac:dyDescent="0.25">
      <c r="B28" s="108" t="s">
        <v>25</v>
      </c>
      <c r="C28" s="108"/>
      <c r="D28" s="108"/>
      <c r="E28" s="108"/>
      <c r="F28" s="129">
        <f>G26/G25</f>
        <v>5.4717360692013085E-2</v>
      </c>
      <c r="G28" s="130"/>
      <c r="H28" s="131"/>
      <c r="J28" s="108" t="s">
        <v>25</v>
      </c>
      <c r="K28" s="108"/>
      <c r="L28" s="108"/>
      <c r="M28" s="108"/>
      <c r="N28" s="129">
        <f>O26/O25</f>
        <v>-1.0586211459574429E-2</v>
      </c>
      <c r="O28" s="130"/>
      <c r="P28" s="131"/>
    </row>
    <row r="29" spans="2:16" x14ac:dyDescent="0.25">
      <c r="B29" s="108" t="s">
        <v>24</v>
      </c>
      <c r="C29" s="108"/>
      <c r="D29" s="108"/>
      <c r="E29" s="108"/>
      <c r="F29" s="129">
        <f>F28*F27</f>
        <v>1.6469925568295938E-2</v>
      </c>
      <c r="G29" s="130"/>
      <c r="H29" s="131"/>
      <c r="J29" s="108" t="s">
        <v>24</v>
      </c>
      <c r="K29" s="108"/>
      <c r="L29" s="108"/>
      <c r="M29" s="108"/>
      <c r="N29" s="129">
        <f>N28*N27</f>
        <v>-3.186449649331903E-3</v>
      </c>
      <c r="O29" s="130"/>
      <c r="P29" s="131"/>
    </row>
    <row r="30" spans="2:16" x14ac:dyDescent="0.25">
      <c r="B30" s="108" t="s">
        <v>26</v>
      </c>
      <c r="C30" s="108"/>
      <c r="D30" s="108"/>
      <c r="E30" s="108"/>
      <c r="F30" s="129">
        <f>2+F29</f>
        <v>2.0164699255682961</v>
      </c>
      <c r="G30" s="130"/>
      <c r="H30" s="131"/>
      <c r="J30" s="108" t="s">
        <v>26</v>
      </c>
      <c r="K30" s="108"/>
      <c r="L30" s="108"/>
      <c r="M30" s="108"/>
      <c r="N30" s="129">
        <f>2+N29</f>
        <v>1.9968135503506681</v>
      </c>
      <c r="O30" s="130"/>
      <c r="P30" s="131"/>
    </row>
    <row r="31" spans="2:16" x14ac:dyDescent="0.25">
      <c r="B31" s="108" t="s">
        <v>32</v>
      </c>
      <c r="C31" s="108"/>
      <c r="D31" s="108"/>
      <c r="E31" s="108"/>
      <c r="F31" s="123">
        <v>103.87</v>
      </c>
      <c r="G31" s="124"/>
      <c r="H31" s="125"/>
      <c r="J31" s="108" t="s">
        <v>32</v>
      </c>
      <c r="K31" s="108"/>
      <c r="L31" s="108"/>
      <c r="M31" s="108"/>
      <c r="N31" s="123">
        <v>99.27</v>
      </c>
      <c r="O31" s="124"/>
      <c r="P31" s="125"/>
    </row>
    <row r="32" spans="2:16" x14ac:dyDescent="0.25">
      <c r="B32" s="108" t="s">
        <v>49</v>
      </c>
      <c r="C32" s="108"/>
      <c r="D32" s="108"/>
      <c r="E32" s="108"/>
      <c r="F32" s="108">
        <f>103.87/100*250000</f>
        <v>259675</v>
      </c>
      <c r="G32" s="108"/>
      <c r="H32" s="108"/>
      <c r="J32" s="108" t="s">
        <v>49</v>
      </c>
      <c r="K32" s="108"/>
      <c r="L32" s="108"/>
      <c r="M32" s="108"/>
      <c r="N32" s="108">
        <f>99.27/100*250000</f>
        <v>248174.99999999997</v>
      </c>
      <c r="O32" s="108"/>
      <c r="P32" s="108"/>
    </row>
    <row r="33" spans="2:16" x14ac:dyDescent="0.25">
      <c r="B33" s="21"/>
      <c r="C33" s="21"/>
      <c r="D33" s="21"/>
      <c r="E33" s="21"/>
      <c r="F33" s="21"/>
      <c r="G33" s="21"/>
      <c r="H33" s="21"/>
      <c r="J33" s="21"/>
      <c r="K33" s="21"/>
      <c r="L33" s="21"/>
      <c r="M33" s="21"/>
      <c r="N33" s="21"/>
      <c r="O33" s="21"/>
      <c r="P33" s="21"/>
    </row>
    <row r="34" spans="2:16" x14ac:dyDescent="0.25">
      <c r="B34" s="150" t="s">
        <v>46</v>
      </c>
      <c r="C34" s="150"/>
      <c r="L34" s="150" t="s">
        <v>48</v>
      </c>
      <c r="M34" s="150"/>
    </row>
    <row r="35" spans="2:16" x14ac:dyDescent="0.25">
      <c r="B35" s="150" t="s">
        <v>47</v>
      </c>
      <c r="C35" s="150"/>
      <c r="L35" s="150" t="s">
        <v>47</v>
      </c>
      <c r="M35" s="150"/>
    </row>
  </sheetData>
  <mergeCells count="68">
    <mergeCell ref="B35:C35"/>
    <mergeCell ref="L35:M35"/>
    <mergeCell ref="B15:H15"/>
    <mergeCell ref="J15:P15"/>
    <mergeCell ref="B19:H19"/>
    <mergeCell ref="J19:P19"/>
    <mergeCell ref="B20:H20"/>
    <mergeCell ref="J20:P20"/>
    <mergeCell ref="B21:E21"/>
    <mergeCell ref="F21:H21"/>
    <mergeCell ref="J32:M32"/>
    <mergeCell ref="N32:P32"/>
    <mergeCell ref="B25:E25"/>
    <mergeCell ref="G25:H25"/>
    <mergeCell ref="J25:M25"/>
    <mergeCell ref="O25:P25"/>
    <mergeCell ref="B3:H3"/>
    <mergeCell ref="B4:H4"/>
    <mergeCell ref="J3:P3"/>
    <mergeCell ref="J4:P4"/>
    <mergeCell ref="B34:C34"/>
    <mergeCell ref="L34:M34"/>
    <mergeCell ref="B28:E28"/>
    <mergeCell ref="F28:H28"/>
    <mergeCell ref="J28:M28"/>
    <mergeCell ref="N28:P28"/>
    <mergeCell ref="B29:E29"/>
    <mergeCell ref="F29:H29"/>
    <mergeCell ref="J29:M29"/>
    <mergeCell ref="N29:P29"/>
    <mergeCell ref="B32:E32"/>
    <mergeCell ref="F32:H32"/>
    <mergeCell ref="B30:E30"/>
    <mergeCell ref="F30:H30"/>
    <mergeCell ref="J30:M30"/>
    <mergeCell ref="N30:P30"/>
    <mergeCell ref="B31:E31"/>
    <mergeCell ref="F31:H31"/>
    <mergeCell ref="J31:M31"/>
    <mergeCell ref="N31:P31"/>
    <mergeCell ref="B26:E26"/>
    <mergeCell ref="G26:H26"/>
    <mergeCell ref="J26:M26"/>
    <mergeCell ref="O26:P26"/>
    <mergeCell ref="B27:E27"/>
    <mergeCell ref="F27:H27"/>
    <mergeCell ref="J27:M27"/>
    <mergeCell ref="N27:P27"/>
    <mergeCell ref="B16:H16"/>
    <mergeCell ref="J16:P16"/>
    <mergeCell ref="B17:H17"/>
    <mergeCell ref="J17:P17"/>
    <mergeCell ref="B18:H18"/>
    <mergeCell ref="J18:P18"/>
    <mergeCell ref="J21:M21"/>
    <mergeCell ref="N21:P21"/>
    <mergeCell ref="B24:E24"/>
    <mergeCell ref="F24:H24"/>
    <mergeCell ref="J24:M24"/>
    <mergeCell ref="N24:P24"/>
    <mergeCell ref="B22:E22"/>
    <mergeCell ref="F22:H22"/>
    <mergeCell ref="J22:M22"/>
    <mergeCell ref="N22:P22"/>
    <mergeCell ref="B23:E23"/>
    <mergeCell ref="F23:H23"/>
    <mergeCell ref="J23:M23"/>
    <mergeCell ref="N23:P23"/>
  </mergeCells>
  <pageMargins left="1.1023622047244095" right="0.70866141732283472" top="0.94488188976377963" bottom="0.74803149606299213" header="0.31496062992125984" footer="0.31496062992125984"/>
  <pageSetup paperSize="9" scale="8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AG105"/>
  <sheetViews>
    <sheetView workbookViewId="0">
      <selection activeCell="D9" sqref="D9"/>
    </sheetView>
  </sheetViews>
  <sheetFormatPr defaultRowHeight="15" x14ac:dyDescent="0.25"/>
  <sheetData>
    <row r="2" spans="2:33" x14ac:dyDescent="0.25">
      <c r="B2" s="157" t="s">
        <v>50</v>
      </c>
      <c r="C2" s="157"/>
      <c r="D2" s="157"/>
      <c r="E2" s="157"/>
    </row>
    <row r="4" spans="2:33" x14ac:dyDescent="0.25">
      <c r="B4" s="114" t="s">
        <v>37</v>
      </c>
      <c r="C4" s="114"/>
      <c r="D4" s="114"/>
      <c r="E4" s="114"/>
      <c r="F4" s="114"/>
      <c r="G4" s="114"/>
      <c r="H4" s="114"/>
      <c r="J4" s="114" t="s">
        <v>38</v>
      </c>
      <c r="K4" s="114"/>
      <c r="L4" s="114"/>
      <c r="M4" s="114"/>
      <c r="N4" s="114"/>
      <c r="O4" s="114"/>
      <c r="P4" s="114"/>
      <c r="R4" s="114" t="s">
        <v>39</v>
      </c>
      <c r="S4" s="114"/>
      <c r="T4" s="114"/>
      <c r="U4" s="114"/>
      <c r="V4" s="114"/>
      <c r="W4" s="114"/>
      <c r="X4" s="114"/>
    </row>
    <row r="5" spans="2:33" ht="14.25" customHeight="1" x14ac:dyDescent="0.25">
      <c r="B5" s="114" t="s">
        <v>36</v>
      </c>
      <c r="C5" s="114"/>
      <c r="D5" s="114"/>
      <c r="E5" s="114"/>
      <c r="F5" s="114"/>
      <c r="G5" s="114"/>
      <c r="H5" s="114"/>
      <c r="J5" s="114" t="s">
        <v>36</v>
      </c>
      <c r="K5" s="114"/>
      <c r="L5" s="114"/>
      <c r="M5" s="114"/>
      <c r="N5" s="114"/>
      <c r="O5" s="114"/>
      <c r="P5" s="114"/>
      <c r="R5" s="114" t="s">
        <v>36</v>
      </c>
      <c r="S5" s="114"/>
      <c r="T5" s="114"/>
      <c r="U5" s="114"/>
      <c r="V5" s="114"/>
      <c r="W5" s="114"/>
      <c r="X5" s="114"/>
    </row>
    <row r="6" spans="2:33" ht="31.5" customHeight="1" x14ac:dyDescent="0.25">
      <c r="B6" s="2" t="s">
        <v>21</v>
      </c>
      <c r="C6" s="13" t="s">
        <v>0</v>
      </c>
      <c r="D6" s="13" t="s">
        <v>1</v>
      </c>
      <c r="E6" s="13" t="s">
        <v>2</v>
      </c>
      <c r="F6" s="13" t="s">
        <v>4</v>
      </c>
      <c r="G6" s="13" t="s">
        <v>3</v>
      </c>
      <c r="H6" s="13" t="s">
        <v>5</v>
      </c>
      <c r="J6" s="2" t="s">
        <v>21</v>
      </c>
      <c r="K6" s="13" t="s">
        <v>0</v>
      </c>
      <c r="L6" s="13" t="s">
        <v>1</v>
      </c>
      <c r="M6" s="13" t="s">
        <v>2</v>
      </c>
      <c r="N6" s="13" t="s">
        <v>4</v>
      </c>
      <c r="O6" s="13" t="s">
        <v>3</v>
      </c>
      <c r="P6" s="13" t="s">
        <v>5</v>
      </c>
      <c r="R6" s="2" t="s">
        <v>21</v>
      </c>
      <c r="S6" s="13" t="s">
        <v>0</v>
      </c>
      <c r="T6" s="13" t="s">
        <v>1</v>
      </c>
      <c r="U6" s="13" t="s">
        <v>2</v>
      </c>
      <c r="V6" s="13" t="s">
        <v>4</v>
      </c>
      <c r="W6" s="13" t="s">
        <v>3</v>
      </c>
      <c r="X6" s="13" t="s">
        <v>5</v>
      </c>
      <c r="AC6" s="50" t="s">
        <v>81</v>
      </c>
      <c r="AD6" s="50" t="s">
        <v>82</v>
      </c>
      <c r="AE6" s="50" t="s">
        <v>86</v>
      </c>
      <c r="AF6" s="50" t="s">
        <v>87</v>
      </c>
      <c r="AG6" s="50" t="s">
        <v>88</v>
      </c>
    </row>
    <row r="7" spans="2:33" x14ac:dyDescent="0.25">
      <c r="B7" s="2" t="s">
        <v>14</v>
      </c>
      <c r="C7" s="5">
        <v>15.01</v>
      </c>
      <c r="D7" s="13">
        <v>14.32</v>
      </c>
      <c r="E7" s="13">
        <v>11.26</v>
      </c>
      <c r="F7" s="35">
        <v>14.23</v>
      </c>
      <c r="G7" s="36">
        <v>11.39</v>
      </c>
      <c r="H7" s="36">
        <v>10.23</v>
      </c>
      <c r="J7" s="2" t="s">
        <v>14</v>
      </c>
      <c r="K7" s="13">
        <v>14.45</v>
      </c>
      <c r="L7" s="13">
        <v>10.210000000000001</v>
      </c>
      <c r="M7" s="13">
        <v>9.5299999999999994</v>
      </c>
      <c r="N7" s="5">
        <v>15.62</v>
      </c>
      <c r="O7" s="13">
        <v>10.52</v>
      </c>
      <c r="P7" s="13">
        <v>9.06</v>
      </c>
      <c r="R7" s="2" t="s">
        <v>14</v>
      </c>
      <c r="S7" s="13">
        <v>15.23</v>
      </c>
      <c r="T7" s="13">
        <v>13.92</v>
      </c>
      <c r="U7" s="13">
        <v>11.26</v>
      </c>
      <c r="V7" s="5">
        <v>15.36</v>
      </c>
      <c r="W7" s="13">
        <v>14.53</v>
      </c>
      <c r="X7" s="13">
        <v>9.5299999999999994</v>
      </c>
      <c r="AC7" s="169" t="s">
        <v>83</v>
      </c>
      <c r="AD7" s="107">
        <v>50</v>
      </c>
      <c r="AE7" s="49">
        <v>101.39</v>
      </c>
      <c r="AF7" s="107">
        <f>AE7/AD7*100</f>
        <v>202.78</v>
      </c>
      <c r="AG7" s="167">
        <f>AVERAGE(AF7:AF9)</f>
        <v>201.10666666666665</v>
      </c>
    </row>
    <row r="8" spans="2:33" x14ac:dyDescent="0.25">
      <c r="B8" s="2" t="s">
        <v>15</v>
      </c>
      <c r="C8" s="13">
        <v>15.22</v>
      </c>
      <c r="D8" s="13">
        <v>13.22</v>
      </c>
      <c r="E8" s="13">
        <v>11.07</v>
      </c>
      <c r="F8" s="35">
        <v>15.39</v>
      </c>
      <c r="G8" s="36">
        <v>11.35</v>
      </c>
      <c r="H8" s="36">
        <v>10.32</v>
      </c>
      <c r="J8" s="2" t="s">
        <v>15</v>
      </c>
      <c r="K8" s="13">
        <v>13.62</v>
      </c>
      <c r="L8" s="13">
        <v>11.26</v>
      </c>
      <c r="M8" s="13">
        <v>9.26</v>
      </c>
      <c r="N8" s="5">
        <v>14.28</v>
      </c>
      <c r="O8" s="13">
        <v>10.39</v>
      </c>
      <c r="P8" s="13">
        <v>9.02</v>
      </c>
      <c r="R8" s="2" t="s">
        <v>15</v>
      </c>
      <c r="S8" s="5">
        <v>15.39</v>
      </c>
      <c r="T8" s="13">
        <v>13.25</v>
      </c>
      <c r="U8" s="13">
        <v>10.210000000000001</v>
      </c>
      <c r="V8" s="5">
        <v>15.43</v>
      </c>
      <c r="W8" s="13">
        <v>14.02</v>
      </c>
      <c r="X8" s="13">
        <v>9.02</v>
      </c>
      <c r="AC8" s="170"/>
      <c r="AD8" s="107">
        <v>50</v>
      </c>
      <c r="AE8" s="49">
        <v>105.43</v>
      </c>
      <c r="AF8" s="107">
        <f t="shared" ref="AF8:AF15" si="0">AE8/AD8*100</f>
        <v>210.86</v>
      </c>
      <c r="AG8" s="168"/>
    </row>
    <row r="9" spans="2:33" x14ac:dyDescent="0.25">
      <c r="B9" s="2" t="s">
        <v>16</v>
      </c>
      <c r="C9" s="13">
        <v>15.01</v>
      </c>
      <c r="D9" s="13">
        <v>13.22</v>
      </c>
      <c r="E9" s="5">
        <v>10.02</v>
      </c>
      <c r="F9" s="36">
        <v>15.36</v>
      </c>
      <c r="G9" s="35">
        <v>11.29</v>
      </c>
      <c r="H9" s="35">
        <v>10.25</v>
      </c>
      <c r="J9" s="2" t="s">
        <v>16</v>
      </c>
      <c r="K9" s="13">
        <v>14.26</v>
      </c>
      <c r="L9" s="13">
        <v>10.210000000000001</v>
      </c>
      <c r="M9" s="13">
        <v>9.06</v>
      </c>
      <c r="N9" s="13">
        <v>14.98</v>
      </c>
      <c r="O9" s="13">
        <v>10.65</v>
      </c>
      <c r="P9" s="5">
        <v>9.23</v>
      </c>
      <c r="R9" s="2" t="s">
        <v>16</v>
      </c>
      <c r="S9" s="13">
        <v>15.36</v>
      </c>
      <c r="T9" s="13">
        <v>12.45</v>
      </c>
      <c r="U9" s="5">
        <v>10.26</v>
      </c>
      <c r="V9" s="5">
        <v>15.29</v>
      </c>
      <c r="W9" s="13">
        <v>13.62</v>
      </c>
      <c r="X9" s="13">
        <v>9.39</v>
      </c>
      <c r="AC9" s="171"/>
      <c r="AD9" s="107">
        <v>50</v>
      </c>
      <c r="AE9" s="49">
        <v>94.84</v>
      </c>
      <c r="AF9" s="107">
        <f t="shared" si="0"/>
        <v>189.68</v>
      </c>
      <c r="AG9" s="168"/>
    </row>
    <row r="10" spans="2:33" x14ac:dyDescent="0.25">
      <c r="B10" s="2" t="s">
        <v>17</v>
      </c>
      <c r="C10" s="13">
        <v>15.26</v>
      </c>
      <c r="D10" s="13">
        <v>13.22</v>
      </c>
      <c r="E10" s="5">
        <v>11.26</v>
      </c>
      <c r="F10" s="36">
        <v>15.48</v>
      </c>
      <c r="G10" s="35">
        <v>11.26</v>
      </c>
      <c r="H10" s="35">
        <v>10.59</v>
      </c>
      <c r="J10" s="2" t="s">
        <v>17</v>
      </c>
      <c r="K10" s="13">
        <v>14.49</v>
      </c>
      <c r="L10" s="13">
        <v>10.29</v>
      </c>
      <c r="M10" s="13">
        <v>10.210000000000001</v>
      </c>
      <c r="N10" s="13">
        <v>13.99</v>
      </c>
      <c r="O10" s="5">
        <v>10.210000000000001</v>
      </c>
      <c r="P10" s="5">
        <v>9.52</v>
      </c>
      <c r="R10" s="2" t="s">
        <v>17</v>
      </c>
      <c r="S10" s="13">
        <v>15.48</v>
      </c>
      <c r="T10" s="5">
        <v>13.26</v>
      </c>
      <c r="U10" s="5">
        <v>10.01</v>
      </c>
      <c r="V10" s="13">
        <v>15.62</v>
      </c>
      <c r="W10" s="13">
        <v>12.98</v>
      </c>
      <c r="X10" s="5">
        <v>9.6199999999999992</v>
      </c>
      <c r="AC10" s="169" t="s">
        <v>84</v>
      </c>
      <c r="AD10" s="107">
        <v>100</v>
      </c>
      <c r="AE10" s="49">
        <v>92.89</v>
      </c>
      <c r="AF10" s="107">
        <f t="shared" si="0"/>
        <v>92.89</v>
      </c>
      <c r="AG10" s="167">
        <f t="shared" ref="AG10" si="1">AVERAGE(AF10:AF12)</f>
        <v>100.14333333333333</v>
      </c>
    </row>
    <row r="11" spans="2:33" x14ac:dyDescent="0.25">
      <c r="B11" s="2" t="s">
        <v>18</v>
      </c>
      <c r="C11" s="13">
        <v>15.29</v>
      </c>
      <c r="D11" s="13">
        <v>13.02</v>
      </c>
      <c r="E11" s="5">
        <v>11.51</v>
      </c>
      <c r="F11" s="36">
        <v>15.98</v>
      </c>
      <c r="G11" s="35">
        <v>11.65</v>
      </c>
      <c r="H11" s="35">
        <v>10.25</v>
      </c>
      <c r="J11" s="2" t="s">
        <v>18</v>
      </c>
      <c r="K11" s="13">
        <v>14.02</v>
      </c>
      <c r="L11" s="13">
        <v>10.36</v>
      </c>
      <c r="M11" s="13">
        <v>9.36</v>
      </c>
      <c r="N11" s="13">
        <v>15.23</v>
      </c>
      <c r="O11" s="13">
        <v>10.62</v>
      </c>
      <c r="P11" s="5">
        <v>9.2100000000000009</v>
      </c>
      <c r="R11" s="2" t="s">
        <v>18</v>
      </c>
      <c r="S11" s="5">
        <v>15.23</v>
      </c>
      <c r="T11" s="13">
        <v>14.53</v>
      </c>
      <c r="U11" s="13">
        <v>10.220000000000001</v>
      </c>
      <c r="V11" s="13">
        <v>15.11</v>
      </c>
      <c r="W11" s="13">
        <v>13.36</v>
      </c>
      <c r="X11" s="5">
        <v>9.2100000000000009</v>
      </c>
      <c r="AC11" s="170"/>
      <c r="AD11" s="107">
        <v>100</v>
      </c>
      <c r="AE11" s="49">
        <v>105.92</v>
      </c>
      <c r="AF11" s="107">
        <f t="shared" si="0"/>
        <v>105.91999999999999</v>
      </c>
      <c r="AG11" s="168"/>
    </row>
    <row r="12" spans="2:33" x14ac:dyDescent="0.25">
      <c r="B12" s="2" t="s">
        <v>19</v>
      </c>
      <c r="C12" s="5">
        <v>15.32</v>
      </c>
      <c r="D12" s="13">
        <v>13.91</v>
      </c>
      <c r="E12" s="13">
        <v>10.01</v>
      </c>
      <c r="F12" s="36">
        <v>15.43</v>
      </c>
      <c r="G12" s="35">
        <v>11.98</v>
      </c>
      <c r="H12" s="35">
        <v>11.26</v>
      </c>
      <c r="J12" s="2" t="s">
        <v>19</v>
      </c>
      <c r="K12" s="13">
        <v>13.81</v>
      </c>
      <c r="L12" s="13">
        <v>10.52</v>
      </c>
      <c r="M12" s="13">
        <v>9.52</v>
      </c>
      <c r="N12" s="13">
        <v>15.68</v>
      </c>
      <c r="O12" s="13">
        <v>10.25</v>
      </c>
      <c r="P12" s="5">
        <v>9.5299999999999994</v>
      </c>
      <c r="R12" s="2" t="s">
        <v>19</v>
      </c>
      <c r="S12" s="5">
        <v>14.56</v>
      </c>
      <c r="T12" s="13">
        <v>12.92</v>
      </c>
      <c r="U12" s="13">
        <v>10.09</v>
      </c>
      <c r="V12" s="13">
        <v>14.23</v>
      </c>
      <c r="W12" s="13">
        <v>14.02</v>
      </c>
      <c r="X12" s="5">
        <v>9.5500000000000007</v>
      </c>
      <c r="AC12" s="171"/>
      <c r="AD12" s="107">
        <v>100</v>
      </c>
      <c r="AE12" s="49">
        <v>101.62</v>
      </c>
      <c r="AF12" s="107">
        <f t="shared" si="0"/>
        <v>101.62</v>
      </c>
      <c r="AG12" s="168"/>
    </row>
    <row r="13" spans="2:33" x14ac:dyDescent="0.25">
      <c r="B13" s="1" t="s">
        <v>20</v>
      </c>
      <c r="C13" s="3">
        <f t="shared" ref="C13:H13" si="2">AVERAGE(C7:C12)</f>
        <v>15.184999999999997</v>
      </c>
      <c r="D13" s="3">
        <f t="shared" si="2"/>
        <v>13.484999999999999</v>
      </c>
      <c r="E13" s="3">
        <f t="shared" si="2"/>
        <v>10.854999999999999</v>
      </c>
      <c r="F13" s="3">
        <f t="shared" si="2"/>
        <v>15.311666666666667</v>
      </c>
      <c r="G13" s="3">
        <f t="shared" si="2"/>
        <v>11.486666666666666</v>
      </c>
      <c r="H13" s="3">
        <f t="shared" si="2"/>
        <v>10.483333333333333</v>
      </c>
      <c r="J13" s="1" t="s">
        <v>20</v>
      </c>
      <c r="K13" s="3">
        <f t="shared" ref="K13:O13" si="3">AVERAGE(K7:K12)</f>
        <v>14.108333333333334</v>
      </c>
      <c r="L13" s="3">
        <f t="shared" si="3"/>
        <v>10.475</v>
      </c>
      <c r="M13" s="3">
        <f t="shared" si="3"/>
        <v>9.49</v>
      </c>
      <c r="N13" s="3">
        <f t="shared" si="3"/>
        <v>14.963333333333333</v>
      </c>
      <c r="O13" s="3">
        <f t="shared" si="3"/>
        <v>10.44</v>
      </c>
      <c r="P13" s="3">
        <f>AVERAGE(P7:P12)</f>
        <v>9.2616666666666667</v>
      </c>
      <c r="R13" s="1" t="s">
        <v>20</v>
      </c>
      <c r="S13" s="3">
        <f t="shared" ref="S13:X13" si="4">AVERAGE(S7:S12)</f>
        <v>15.208333333333336</v>
      </c>
      <c r="T13" s="3">
        <f t="shared" si="4"/>
        <v>13.388333333333334</v>
      </c>
      <c r="U13" s="3">
        <f t="shared" si="4"/>
        <v>10.341666666666667</v>
      </c>
      <c r="V13" s="3">
        <f t="shared" si="4"/>
        <v>15.173333333333334</v>
      </c>
      <c r="W13" s="3">
        <f t="shared" si="4"/>
        <v>13.754999999999997</v>
      </c>
      <c r="X13" s="3">
        <f t="shared" si="4"/>
        <v>9.3866666666666649</v>
      </c>
      <c r="AC13" s="169" t="s">
        <v>85</v>
      </c>
      <c r="AD13" s="107">
        <v>200</v>
      </c>
      <c r="AE13" s="49">
        <v>91.83</v>
      </c>
      <c r="AF13" s="107">
        <f t="shared" si="0"/>
        <v>45.914999999999999</v>
      </c>
      <c r="AG13" s="167">
        <f t="shared" ref="AG13" si="5">AVERAGE(AF13:AF15)</f>
        <v>47.65</v>
      </c>
    </row>
    <row r="14" spans="2:33" x14ac:dyDescent="0.25">
      <c r="B14" s="7" t="s">
        <v>6</v>
      </c>
      <c r="C14" s="8">
        <f t="shared" ref="C14:H14" si="6">STDEV(C7:C12)</f>
        <v>0.13953494186045304</v>
      </c>
      <c r="D14" s="8">
        <f t="shared" si="6"/>
        <v>0.51083265361564345</v>
      </c>
      <c r="E14" s="8">
        <f t="shared" si="6"/>
        <v>0.66551483830189706</v>
      </c>
      <c r="F14" s="8">
        <f t="shared" si="6"/>
        <v>0.57749170268209626</v>
      </c>
      <c r="G14" s="8">
        <f t="shared" si="6"/>
        <v>0.27861562530961337</v>
      </c>
      <c r="H14" s="8">
        <f t="shared" si="6"/>
        <v>0.4035674251803118</v>
      </c>
      <c r="J14" s="7" t="s">
        <v>6</v>
      </c>
      <c r="K14" s="8">
        <f t="shared" ref="K14:P14" si="7">STDEV(K7:K12)</f>
        <v>0.35233033742024927</v>
      </c>
      <c r="L14" s="8">
        <f t="shared" si="7"/>
        <v>0.40153455642073921</v>
      </c>
      <c r="M14" s="8">
        <f t="shared" si="7"/>
        <v>0.39385276436759997</v>
      </c>
      <c r="N14" s="8">
        <f t="shared" si="7"/>
        <v>0.69721350149481942</v>
      </c>
      <c r="O14" s="8">
        <f t="shared" si="7"/>
        <v>0.18676188047885969</v>
      </c>
      <c r="P14" s="8">
        <f t="shared" si="7"/>
        <v>0.21976502603159251</v>
      </c>
      <c r="R14" s="7" t="s">
        <v>6</v>
      </c>
      <c r="S14" s="8">
        <f t="shared" ref="S14:X14" si="8">STDEV(S7:S12)</f>
        <v>0.33198895563959141</v>
      </c>
      <c r="T14" s="8">
        <f t="shared" si="8"/>
        <v>0.73776464178399515</v>
      </c>
      <c r="U14" s="8">
        <f t="shared" si="8"/>
        <v>0.45945257281537399</v>
      </c>
      <c r="V14" s="8">
        <f t="shared" si="8"/>
        <v>0.49147397353946043</v>
      </c>
      <c r="W14" s="8">
        <f t="shared" si="8"/>
        <v>0.55062691543367159</v>
      </c>
      <c r="X14" s="8">
        <f t="shared" si="8"/>
        <v>0.23122860261366152</v>
      </c>
      <c r="AC14" s="170"/>
      <c r="AD14" s="107">
        <v>200</v>
      </c>
      <c r="AE14" s="49">
        <v>92.68</v>
      </c>
      <c r="AF14" s="107">
        <f t="shared" si="0"/>
        <v>46.34</v>
      </c>
      <c r="AG14" s="168"/>
    </row>
    <row r="15" spans="2:33" x14ac:dyDescent="0.25">
      <c r="B15" s="7" t="s">
        <v>7</v>
      </c>
      <c r="C15" s="8">
        <f>C14*100/C13</f>
        <v>0.91889984761575949</v>
      </c>
      <c r="D15" s="8">
        <f t="shared" ref="D15:H15" si="9">D14*100/D13</f>
        <v>3.7881546430526027</v>
      </c>
      <c r="E15" s="8">
        <f t="shared" si="9"/>
        <v>6.1309519880414296</v>
      </c>
      <c r="F15" s="8">
        <f t="shared" si="9"/>
        <v>3.7715796408975479</v>
      </c>
      <c r="G15" s="8">
        <f>G14*100/G13</f>
        <v>2.4255568076867093</v>
      </c>
      <c r="H15" s="8">
        <f t="shared" si="9"/>
        <v>3.8496097791444694</v>
      </c>
      <c r="J15" s="7" t="s">
        <v>7</v>
      </c>
      <c r="K15" s="8">
        <f>K14*100/K13</f>
        <v>2.4973207613957422</v>
      </c>
      <c r="L15" s="8">
        <f t="shared" ref="L15:P15" si="10">L14*100/L13</f>
        <v>3.8332654550905891</v>
      </c>
      <c r="M15" s="8">
        <f t="shared" si="10"/>
        <v>4.1501871903856689</v>
      </c>
      <c r="N15" s="8">
        <f t="shared" si="10"/>
        <v>4.6594798495978127</v>
      </c>
      <c r="O15" s="8">
        <f t="shared" si="10"/>
        <v>1.7889069011385028</v>
      </c>
      <c r="P15" s="8">
        <f t="shared" si="10"/>
        <v>2.3728453413524475</v>
      </c>
      <c r="R15" s="7" t="s">
        <v>7</v>
      </c>
      <c r="S15" s="8">
        <f>S14*100/S13</f>
        <v>2.1829410781781351</v>
      </c>
      <c r="T15" s="8">
        <f t="shared" ref="T15:X15" si="11">T14*100/T13</f>
        <v>5.5105039844441324</v>
      </c>
      <c r="U15" s="8">
        <f t="shared" si="11"/>
        <v>4.4427323721067591</v>
      </c>
      <c r="V15" s="8">
        <f t="shared" si="11"/>
        <v>3.2390639732389745</v>
      </c>
      <c r="W15" s="8">
        <f t="shared" si="11"/>
        <v>4.0031037108954681</v>
      </c>
      <c r="X15" s="8">
        <f t="shared" si="11"/>
        <v>2.4633728971625879</v>
      </c>
      <c r="AC15" s="171"/>
      <c r="AD15" s="107">
        <v>200</v>
      </c>
      <c r="AE15" s="49">
        <v>101.39</v>
      </c>
      <c r="AF15" s="107">
        <f t="shared" si="0"/>
        <v>50.695</v>
      </c>
      <c r="AG15" s="168"/>
    </row>
    <row r="16" spans="2:33" x14ac:dyDescent="0.25">
      <c r="B16" s="144" t="s">
        <v>31</v>
      </c>
      <c r="C16" s="145"/>
      <c r="D16" s="145"/>
      <c r="E16" s="145"/>
      <c r="F16" s="145"/>
      <c r="G16" s="145"/>
      <c r="H16" s="146"/>
      <c r="J16" s="144" t="s">
        <v>31</v>
      </c>
      <c r="K16" s="145"/>
      <c r="L16" s="145"/>
      <c r="M16" s="145"/>
      <c r="N16" s="145"/>
      <c r="O16" s="145"/>
      <c r="P16" s="146"/>
      <c r="R16" s="144" t="s">
        <v>31</v>
      </c>
      <c r="S16" s="145"/>
      <c r="T16" s="145"/>
      <c r="U16" s="145"/>
      <c r="V16" s="145"/>
      <c r="W16" s="145"/>
      <c r="X16" s="146"/>
    </row>
    <row r="17" spans="2:24" x14ac:dyDescent="0.25">
      <c r="B17" s="147" t="s">
        <v>22</v>
      </c>
      <c r="C17" s="148"/>
      <c r="D17" s="148"/>
      <c r="E17" s="148"/>
      <c r="F17" s="148"/>
      <c r="G17" s="148"/>
      <c r="H17" s="149"/>
      <c r="J17" s="147" t="s">
        <v>22</v>
      </c>
      <c r="K17" s="148"/>
      <c r="L17" s="148"/>
      <c r="M17" s="148"/>
      <c r="N17" s="148"/>
      <c r="O17" s="148"/>
      <c r="P17" s="149"/>
      <c r="R17" s="147" t="s">
        <v>22</v>
      </c>
      <c r="S17" s="148"/>
      <c r="T17" s="148"/>
      <c r="U17" s="148"/>
      <c r="V17" s="148"/>
      <c r="W17" s="148"/>
      <c r="X17" s="149"/>
    </row>
    <row r="18" spans="2:24" x14ac:dyDescent="0.25">
      <c r="B18" s="132" t="s">
        <v>27</v>
      </c>
      <c r="C18" s="133"/>
      <c r="D18" s="133"/>
      <c r="E18" s="133"/>
      <c r="F18" s="133"/>
      <c r="G18" s="133"/>
      <c r="H18" s="134"/>
      <c r="J18" s="132" t="s">
        <v>27</v>
      </c>
      <c r="K18" s="133"/>
      <c r="L18" s="133"/>
      <c r="M18" s="133"/>
      <c r="N18" s="133"/>
      <c r="O18" s="133"/>
      <c r="P18" s="134"/>
      <c r="R18" s="132" t="s">
        <v>27</v>
      </c>
      <c r="S18" s="133"/>
      <c r="T18" s="133"/>
      <c r="U18" s="133"/>
      <c r="V18" s="133"/>
      <c r="W18" s="133"/>
      <c r="X18" s="134"/>
    </row>
    <row r="19" spans="2:24" x14ac:dyDescent="0.25">
      <c r="B19" s="132" t="s">
        <v>28</v>
      </c>
      <c r="C19" s="133"/>
      <c r="D19" s="133"/>
      <c r="E19" s="133"/>
      <c r="F19" s="133"/>
      <c r="G19" s="133"/>
      <c r="H19" s="134"/>
      <c r="J19" s="132" t="s">
        <v>28</v>
      </c>
      <c r="K19" s="133"/>
      <c r="L19" s="133"/>
      <c r="M19" s="133"/>
      <c r="N19" s="133"/>
      <c r="O19" s="133"/>
      <c r="P19" s="134"/>
      <c r="R19" s="132" t="s">
        <v>28</v>
      </c>
      <c r="S19" s="133"/>
      <c r="T19" s="133"/>
      <c r="U19" s="133"/>
      <c r="V19" s="133"/>
      <c r="W19" s="133"/>
      <c r="X19" s="134"/>
    </row>
    <row r="20" spans="2:24" x14ac:dyDescent="0.25">
      <c r="B20" s="138" t="s">
        <v>29</v>
      </c>
      <c r="C20" s="133"/>
      <c r="D20" s="133"/>
      <c r="E20" s="133"/>
      <c r="F20" s="133"/>
      <c r="G20" s="133"/>
      <c r="H20" s="134"/>
      <c r="J20" s="138" t="s">
        <v>29</v>
      </c>
      <c r="K20" s="133"/>
      <c r="L20" s="133"/>
      <c r="M20" s="133"/>
      <c r="N20" s="133"/>
      <c r="O20" s="133"/>
      <c r="P20" s="134"/>
      <c r="R20" s="138" t="s">
        <v>29</v>
      </c>
      <c r="S20" s="133"/>
      <c r="T20" s="133"/>
      <c r="U20" s="133"/>
      <c r="V20" s="133"/>
      <c r="W20" s="133"/>
      <c r="X20" s="134"/>
    </row>
    <row r="21" spans="2:24" x14ac:dyDescent="0.25">
      <c r="B21" s="141" t="s">
        <v>30</v>
      </c>
      <c r="C21" s="142"/>
      <c r="D21" s="142"/>
      <c r="E21" s="142"/>
      <c r="F21" s="142"/>
      <c r="G21" s="142"/>
      <c r="H21" s="143"/>
      <c r="J21" s="141" t="s">
        <v>30</v>
      </c>
      <c r="K21" s="142"/>
      <c r="L21" s="142"/>
      <c r="M21" s="142"/>
      <c r="N21" s="142"/>
      <c r="O21" s="142"/>
      <c r="P21" s="143"/>
      <c r="R21" s="141" t="s">
        <v>30</v>
      </c>
      <c r="S21" s="142"/>
      <c r="T21" s="142"/>
      <c r="U21" s="142"/>
      <c r="V21" s="142"/>
      <c r="W21" s="142"/>
      <c r="X21" s="143"/>
    </row>
    <row r="22" spans="2:24" x14ac:dyDescent="0.25">
      <c r="B22" s="112" t="s">
        <v>9</v>
      </c>
      <c r="C22" s="112"/>
      <c r="D22" s="112"/>
      <c r="E22" s="112"/>
      <c r="F22" s="135">
        <f>C13+F13</f>
        <v>30.496666666666663</v>
      </c>
      <c r="G22" s="137"/>
      <c r="H22" s="136"/>
      <c r="J22" s="112" t="s">
        <v>9</v>
      </c>
      <c r="K22" s="112"/>
      <c r="L22" s="112"/>
      <c r="M22" s="112"/>
      <c r="N22" s="135">
        <f>K13+N13</f>
        <v>29.071666666666665</v>
      </c>
      <c r="O22" s="137"/>
      <c r="P22" s="136"/>
      <c r="R22" s="112" t="s">
        <v>9</v>
      </c>
      <c r="S22" s="112"/>
      <c r="T22" s="112"/>
      <c r="U22" s="112"/>
      <c r="V22" s="135">
        <f>S13+V13</f>
        <v>30.381666666666668</v>
      </c>
      <c r="W22" s="137"/>
      <c r="X22" s="136"/>
    </row>
    <row r="23" spans="2:24" x14ac:dyDescent="0.25">
      <c r="B23" s="112" t="s">
        <v>10</v>
      </c>
      <c r="C23" s="112"/>
      <c r="D23" s="112"/>
      <c r="E23" s="112"/>
      <c r="F23" s="135">
        <f>E13+H13</f>
        <v>21.338333333333331</v>
      </c>
      <c r="G23" s="133"/>
      <c r="H23" s="134"/>
      <c r="J23" s="112" t="s">
        <v>10</v>
      </c>
      <c r="K23" s="112"/>
      <c r="L23" s="112"/>
      <c r="M23" s="112"/>
      <c r="N23" s="135">
        <f>M13+P13</f>
        <v>18.751666666666665</v>
      </c>
      <c r="O23" s="133"/>
      <c r="P23" s="134"/>
      <c r="R23" s="112" t="s">
        <v>10</v>
      </c>
      <c r="S23" s="112"/>
      <c r="T23" s="112"/>
      <c r="U23" s="112"/>
      <c r="V23" s="135">
        <f>U13+X13</f>
        <v>19.728333333333332</v>
      </c>
      <c r="W23" s="133"/>
      <c r="X23" s="134"/>
    </row>
    <row r="24" spans="2:24" x14ac:dyDescent="0.25">
      <c r="B24" s="112" t="s">
        <v>11</v>
      </c>
      <c r="C24" s="112"/>
      <c r="D24" s="112"/>
      <c r="E24" s="112"/>
      <c r="F24" s="135">
        <f>F13+G13+H13</f>
        <v>37.281666666666666</v>
      </c>
      <c r="G24" s="137"/>
      <c r="H24" s="136"/>
      <c r="J24" s="112" t="s">
        <v>11</v>
      </c>
      <c r="K24" s="112"/>
      <c r="L24" s="112"/>
      <c r="M24" s="112"/>
      <c r="N24" s="135">
        <f>N13+O13+P13</f>
        <v>34.664999999999999</v>
      </c>
      <c r="O24" s="137"/>
      <c r="P24" s="136"/>
      <c r="R24" s="112" t="s">
        <v>11</v>
      </c>
      <c r="S24" s="112"/>
      <c r="T24" s="112"/>
      <c r="U24" s="112"/>
      <c r="V24" s="135">
        <f>V13+W13+X13</f>
        <v>38.314999999999998</v>
      </c>
      <c r="W24" s="137"/>
      <c r="X24" s="136"/>
    </row>
    <row r="25" spans="2:24" x14ac:dyDescent="0.25">
      <c r="B25" s="112" t="s">
        <v>12</v>
      </c>
      <c r="C25" s="112"/>
      <c r="D25" s="112"/>
      <c r="E25" s="112"/>
      <c r="F25" s="135">
        <f>C13+D13+E13</f>
        <v>39.524999999999991</v>
      </c>
      <c r="G25" s="133"/>
      <c r="H25" s="134"/>
      <c r="J25" s="112" t="s">
        <v>12</v>
      </c>
      <c r="K25" s="112"/>
      <c r="L25" s="112"/>
      <c r="M25" s="112"/>
      <c r="N25" s="135">
        <f>K13+L13+M13</f>
        <v>34.073333333333338</v>
      </c>
      <c r="O25" s="137"/>
      <c r="P25" s="136"/>
      <c r="R25" s="112" t="s">
        <v>12</v>
      </c>
      <c r="S25" s="112"/>
      <c r="T25" s="112"/>
      <c r="U25" s="112"/>
      <c r="V25" s="135">
        <f>S13+T13+U13</f>
        <v>38.93833333333334</v>
      </c>
      <c r="W25" s="133"/>
      <c r="X25" s="134"/>
    </row>
    <row r="26" spans="2:24" x14ac:dyDescent="0.25">
      <c r="B26" s="112" t="s">
        <v>8</v>
      </c>
      <c r="C26" s="112"/>
      <c r="D26" s="112"/>
      <c r="E26" s="112"/>
      <c r="F26" s="100">
        <f>F22-F23</f>
        <v>9.1583333333333314</v>
      </c>
      <c r="G26" s="135">
        <f>F26/4</f>
        <v>2.2895833333333329</v>
      </c>
      <c r="H26" s="136"/>
      <c r="J26" s="112" t="s">
        <v>8</v>
      </c>
      <c r="K26" s="112"/>
      <c r="L26" s="112"/>
      <c r="M26" s="112"/>
      <c r="N26" s="100">
        <f>N22-N23</f>
        <v>10.32</v>
      </c>
      <c r="O26" s="135">
        <f>N26/4</f>
        <v>2.58</v>
      </c>
      <c r="P26" s="136"/>
      <c r="R26" s="112" t="s">
        <v>8</v>
      </c>
      <c r="S26" s="112"/>
      <c r="T26" s="112"/>
      <c r="U26" s="112"/>
      <c r="V26" s="6">
        <f>V22-V23</f>
        <v>10.653333333333336</v>
      </c>
      <c r="W26" s="135">
        <f>V26/4</f>
        <v>2.663333333333334</v>
      </c>
      <c r="X26" s="136"/>
    </row>
    <row r="27" spans="2:24" x14ac:dyDescent="0.25">
      <c r="B27" s="112" t="s">
        <v>13</v>
      </c>
      <c r="C27" s="112"/>
      <c r="D27" s="112"/>
      <c r="E27" s="112"/>
      <c r="F27" s="100">
        <f>F24-F25</f>
        <v>-2.2433333333333252</v>
      </c>
      <c r="G27" s="135">
        <f>F27/3</f>
        <v>-0.7477777777777751</v>
      </c>
      <c r="H27" s="136"/>
      <c r="J27" s="112" t="s">
        <v>13</v>
      </c>
      <c r="K27" s="112"/>
      <c r="L27" s="112"/>
      <c r="M27" s="112"/>
      <c r="N27" s="100">
        <f>N24-N25</f>
        <v>0.59166666666666146</v>
      </c>
      <c r="O27" s="135">
        <f>N27/3</f>
        <v>0.19722222222222049</v>
      </c>
      <c r="P27" s="136"/>
      <c r="R27" s="112" t="s">
        <v>13</v>
      </c>
      <c r="S27" s="112"/>
      <c r="T27" s="112"/>
      <c r="U27" s="112"/>
      <c r="V27" s="6">
        <f>V24-V25</f>
        <v>-0.62333333333334195</v>
      </c>
      <c r="W27" s="135">
        <f>V27/3</f>
        <v>-0.20777777777778064</v>
      </c>
      <c r="X27" s="136"/>
    </row>
    <row r="28" spans="2:24" x14ac:dyDescent="0.25">
      <c r="B28" s="112" t="s">
        <v>23</v>
      </c>
      <c r="C28" s="112"/>
      <c r="D28" s="112"/>
      <c r="E28" s="112"/>
      <c r="F28" s="132">
        <v>0.30099999999999999</v>
      </c>
      <c r="G28" s="133"/>
      <c r="H28" s="134"/>
      <c r="J28" s="112" t="s">
        <v>23</v>
      </c>
      <c r="K28" s="112"/>
      <c r="L28" s="112"/>
      <c r="M28" s="112"/>
      <c r="N28" s="132">
        <v>0.30099999999999999</v>
      </c>
      <c r="O28" s="133"/>
      <c r="P28" s="134"/>
      <c r="R28" s="112" t="s">
        <v>23</v>
      </c>
      <c r="S28" s="112"/>
      <c r="T28" s="112"/>
      <c r="U28" s="112"/>
      <c r="V28" s="132">
        <v>0.30099999999999999</v>
      </c>
      <c r="W28" s="133"/>
      <c r="X28" s="134"/>
    </row>
    <row r="29" spans="2:24" x14ac:dyDescent="0.25">
      <c r="B29" s="108" t="s">
        <v>25</v>
      </c>
      <c r="C29" s="108"/>
      <c r="D29" s="108"/>
      <c r="E29" s="108"/>
      <c r="F29" s="129">
        <f>G27/G26</f>
        <v>-0.32659993933879172</v>
      </c>
      <c r="G29" s="130"/>
      <c r="H29" s="131"/>
      <c r="J29" s="108" t="s">
        <v>25</v>
      </c>
      <c r="K29" s="108"/>
      <c r="L29" s="108"/>
      <c r="M29" s="108"/>
      <c r="N29" s="129">
        <f>O27/O26</f>
        <v>7.6442721791558324E-2</v>
      </c>
      <c r="O29" s="130"/>
      <c r="P29" s="131"/>
      <c r="R29" s="108" t="s">
        <v>25</v>
      </c>
      <c r="S29" s="108"/>
      <c r="T29" s="108"/>
      <c r="U29" s="108"/>
      <c r="V29" s="129">
        <f>W27/W26</f>
        <v>-7.8014184397164177E-2</v>
      </c>
      <c r="W29" s="130"/>
      <c r="X29" s="131"/>
    </row>
    <row r="30" spans="2:24" x14ac:dyDescent="0.25">
      <c r="B30" s="108" t="s">
        <v>24</v>
      </c>
      <c r="C30" s="108"/>
      <c r="D30" s="108"/>
      <c r="E30" s="108"/>
      <c r="F30" s="129">
        <f>F29*F28</f>
        <v>-9.8306581740976312E-2</v>
      </c>
      <c r="G30" s="130"/>
      <c r="H30" s="131"/>
      <c r="J30" s="108" t="s">
        <v>24</v>
      </c>
      <c r="K30" s="108"/>
      <c r="L30" s="108"/>
      <c r="M30" s="108"/>
      <c r="N30" s="129">
        <f>N29*N28</f>
        <v>2.3009259259259056E-2</v>
      </c>
      <c r="O30" s="130"/>
      <c r="P30" s="131"/>
      <c r="R30" s="108" t="s">
        <v>24</v>
      </c>
      <c r="S30" s="108"/>
      <c r="T30" s="108"/>
      <c r="U30" s="108"/>
      <c r="V30" s="129">
        <f>V29*V28</f>
        <v>-2.3482269503546416E-2</v>
      </c>
      <c r="W30" s="130"/>
      <c r="X30" s="131"/>
    </row>
    <row r="31" spans="2:24" x14ac:dyDescent="0.25">
      <c r="B31" s="108" t="s">
        <v>26</v>
      </c>
      <c r="C31" s="108"/>
      <c r="D31" s="108"/>
      <c r="E31" s="108"/>
      <c r="F31" s="181">
        <f>2+F30</f>
        <v>1.9016934182590237</v>
      </c>
      <c r="G31" s="182"/>
      <c r="H31" s="183"/>
      <c r="J31" s="108" t="s">
        <v>26</v>
      </c>
      <c r="K31" s="108"/>
      <c r="L31" s="108"/>
      <c r="M31" s="108"/>
      <c r="N31" s="129">
        <f>2+N30</f>
        <v>2.023009259259259</v>
      </c>
      <c r="O31" s="130"/>
      <c r="P31" s="131"/>
      <c r="R31" s="108" t="s">
        <v>26</v>
      </c>
      <c r="S31" s="108"/>
      <c r="T31" s="108"/>
      <c r="U31" s="108"/>
      <c r="V31" s="129">
        <f>2+V30</f>
        <v>1.9765177304964536</v>
      </c>
      <c r="W31" s="130"/>
      <c r="X31" s="131"/>
    </row>
    <row r="32" spans="2:24" x14ac:dyDescent="0.25">
      <c r="B32" s="108" t="s">
        <v>32</v>
      </c>
      <c r="C32" s="108"/>
      <c r="D32" s="108"/>
      <c r="E32" s="108"/>
      <c r="F32" s="178">
        <v>1.0139</v>
      </c>
      <c r="G32" s="179"/>
      <c r="H32" s="180"/>
      <c r="J32" s="108" t="s">
        <v>32</v>
      </c>
      <c r="K32" s="108"/>
      <c r="L32" s="108"/>
      <c r="M32" s="108"/>
      <c r="N32" s="178">
        <v>1.0543</v>
      </c>
      <c r="O32" s="179"/>
      <c r="P32" s="180"/>
      <c r="R32" s="108" t="s">
        <v>32</v>
      </c>
      <c r="S32" s="108"/>
      <c r="T32" s="108"/>
      <c r="U32" s="108"/>
      <c r="V32" s="178">
        <v>0.94840000000000002</v>
      </c>
      <c r="W32" s="179"/>
      <c r="X32" s="180"/>
    </row>
    <row r="33" spans="2:24" x14ac:dyDescent="0.25">
      <c r="B33" s="108" t="s">
        <v>49</v>
      </c>
      <c r="C33" s="108"/>
      <c r="D33" s="108"/>
      <c r="E33" s="108"/>
      <c r="F33" s="174">
        <f>101.39/100*250000</f>
        <v>253475</v>
      </c>
      <c r="G33" s="174"/>
      <c r="H33" s="174"/>
      <c r="J33" s="108" t="s">
        <v>49</v>
      </c>
      <c r="K33" s="108"/>
      <c r="L33" s="108"/>
      <c r="M33" s="108"/>
      <c r="N33" s="174">
        <f>105.43/100*250000</f>
        <v>263575</v>
      </c>
      <c r="O33" s="174"/>
      <c r="P33" s="174"/>
      <c r="R33" s="108" t="s">
        <v>49</v>
      </c>
      <c r="S33" s="108"/>
      <c r="T33" s="108"/>
      <c r="U33" s="108"/>
      <c r="V33" s="174">
        <f>94.84/100*250000</f>
        <v>237100</v>
      </c>
      <c r="W33" s="174"/>
      <c r="X33" s="174"/>
    </row>
    <row r="34" spans="2:24" x14ac:dyDescent="0.25">
      <c r="B34" s="108" t="s">
        <v>92</v>
      </c>
      <c r="C34" s="108"/>
      <c r="D34" s="108"/>
      <c r="E34" s="108"/>
      <c r="F34" s="174">
        <f>F33/250000*100</f>
        <v>101.39</v>
      </c>
      <c r="G34" s="174"/>
      <c r="H34" s="174"/>
      <c r="J34" s="108" t="s">
        <v>92</v>
      </c>
      <c r="K34" s="108"/>
      <c r="L34" s="108"/>
      <c r="M34" s="108"/>
      <c r="N34" s="174">
        <f>N33/250000*100</f>
        <v>105.43</v>
      </c>
      <c r="O34" s="174"/>
      <c r="P34" s="174"/>
      <c r="R34" s="108" t="s">
        <v>92</v>
      </c>
      <c r="S34" s="108"/>
      <c r="T34" s="108"/>
      <c r="U34" s="108"/>
      <c r="V34" s="174">
        <f>V33/250000*100</f>
        <v>94.84</v>
      </c>
      <c r="W34" s="174"/>
      <c r="X34" s="174"/>
    </row>
    <row r="35" spans="2:24" x14ac:dyDescent="0.25">
      <c r="B35" s="150"/>
      <c r="C35" s="150"/>
      <c r="L35" s="150"/>
      <c r="M35" s="150"/>
    </row>
    <row r="36" spans="2:24" x14ac:dyDescent="0.25">
      <c r="B36" s="157" t="s">
        <v>52</v>
      </c>
      <c r="C36" s="157"/>
      <c r="D36" s="157"/>
      <c r="L36" s="150"/>
      <c r="M36" s="150"/>
    </row>
    <row r="38" spans="2:24" x14ac:dyDescent="0.25">
      <c r="B38" s="114" t="s">
        <v>40</v>
      </c>
      <c r="C38" s="114"/>
      <c r="D38" s="114"/>
      <c r="E38" s="114"/>
      <c r="F38" s="114"/>
      <c r="G38" s="114"/>
      <c r="H38" s="114"/>
      <c r="J38" s="114" t="s">
        <v>41</v>
      </c>
      <c r="K38" s="114"/>
      <c r="L38" s="114"/>
      <c r="M38" s="114"/>
      <c r="N38" s="114"/>
      <c r="O38" s="114"/>
      <c r="P38" s="114"/>
      <c r="R38" s="114" t="s">
        <v>42</v>
      </c>
      <c r="S38" s="114"/>
      <c r="T38" s="114"/>
      <c r="U38" s="114"/>
      <c r="V38" s="114"/>
      <c r="W38" s="114"/>
      <c r="X38" s="114"/>
    </row>
    <row r="39" spans="2:24" x14ac:dyDescent="0.25">
      <c r="B39" s="114" t="s">
        <v>36</v>
      </c>
      <c r="C39" s="114"/>
      <c r="D39" s="114"/>
      <c r="E39" s="114"/>
      <c r="F39" s="114"/>
      <c r="G39" s="114"/>
      <c r="H39" s="114"/>
      <c r="J39" s="114" t="s">
        <v>36</v>
      </c>
      <c r="K39" s="114"/>
      <c r="L39" s="114"/>
      <c r="M39" s="114"/>
      <c r="N39" s="114"/>
      <c r="O39" s="114"/>
      <c r="P39" s="114"/>
      <c r="R39" s="114" t="s">
        <v>36</v>
      </c>
      <c r="S39" s="114"/>
      <c r="T39" s="114"/>
      <c r="U39" s="114"/>
      <c r="V39" s="114"/>
      <c r="W39" s="114"/>
      <c r="X39" s="114"/>
    </row>
    <row r="40" spans="2:24" x14ac:dyDescent="0.25">
      <c r="B40" s="2" t="s">
        <v>21</v>
      </c>
      <c r="C40" s="13" t="s">
        <v>0</v>
      </c>
      <c r="D40" s="13" t="s">
        <v>1</v>
      </c>
      <c r="E40" s="13" t="s">
        <v>2</v>
      </c>
      <c r="F40" s="13" t="s">
        <v>4</v>
      </c>
      <c r="G40" s="13" t="s">
        <v>3</v>
      </c>
      <c r="H40" s="13" t="s">
        <v>5</v>
      </c>
      <c r="J40" s="2" t="s">
        <v>21</v>
      </c>
      <c r="K40" s="13" t="s">
        <v>0</v>
      </c>
      <c r="L40" s="13" t="s">
        <v>1</v>
      </c>
      <c r="M40" s="13" t="s">
        <v>2</v>
      </c>
      <c r="N40" s="13" t="s">
        <v>4</v>
      </c>
      <c r="O40" s="13" t="s">
        <v>3</v>
      </c>
      <c r="P40" s="13" t="s">
        <v>5</v>
      </c>
      <c r="R40" s="2" t="s">
        <v>21</v>
      </c>
      <c r="S40" s="13" t="s">
        <v>0</v>
      </c>
      <c r="T40" s="13" t="s">
        <v>1</v>
      </c>
      <c r="U40" s="13" t="s">
        <v>2</v>
      </c>
      <c r="V40" s="13" t="s">
        <v>4</v>
      </c>
      <c r="W40" s="13" t="s">
        <v>3</v>
      </c>
      <c r="X40" s="13" t="s">
        <v>5</v>
      </c>
    </row>
    <row r="41" spans="2:24" x14ac:dyDescent="0.25">
      <c r="B41" s="2" t="s">
        <v>14</v>
      </c>
      <c r="C41" s="5">
        <v>16.25</v>
      </c>
      <c r="D41" s="13">
        <v>14.32</v>
      </c>
      <c r="E41" s="13">
        <v>10.39</v>
      </c>
      <c r="F41" s="13">
        <v>16.48</v>
      </c>
      <c r="G41" s="5">
        <v>14.26</v>
      </c>
      <c r="H41" s="5">
        <v>10.01</v>
      </c>
      <c r="J41" s="2" t="s">
        <v>14</v>
      </c>
      <c r="K41" s="5">
        <v>16.28</v>
      </c>
      <c r="L41" s="13">
        <v>14.29</v>
      </c>
      <c r="M41" s="13">
        <v>9.25</v>
      </c>
      <c r="N41" s="13">
        <v>16.53</v>
      </c>
      <c r="O41" s="5">
        <v>14.92</v>
      </c>
      <c r="P41" s="5">
        <v>10.220000000000001</v>
      </c>
      <c r="R41" s="2" t="s">
        <v>14</v>
      </c>
      <c r="S41" s="5">
        <v>14.99</v>
      </c>
      <c r="T41" s="13">
        <v>14.26</v>
      </c>
      <c r="U41" s="13">
        <v>10.02</v>
      </c>
      <c r="V41" s="13">
        <v>15.36</v>
      </c>
      <c r="W41" s="5">
        <v>14.32</v>
      </c>
      <c r="X41" s="5">
        <v>10.36</v>
      </c>
    </row>
    <row r="42" spans="2:24" x14ac:dyDescent="0.25">
      <c r="B42" s="2" t="s">
        <v>15</v>
      </c>
      <c r="C42" s="13">
        <v>16.32</v>
      </c>
      <c r="D42" s="13">
        <v>14.95</v>
      </c>
      <c r="E42" s="13">
        <v>11.07</v>
      </c>
      <c r="F42" s="5">
        <v>16.23</v>
      </c>
      <c r="G42" s="13">
        <v>14.53</v>
      </c>
      <c r="H42" s="13">
        <v>10.220000000000001</v>
      </c>
      <c r="J42" s="2" t="s">
        <v>15</v>
      </c>
      <c r="K42" s="13">
        <v>16.98</v>
      </c>
      <c r="L42" s="13">
        <v>14.02</v>
      </c>
      <c r="M42" s="5">
        <v>10.23</v>
      </c>
      <c r="N42" s="13">
        <v>16.52</v>
      </c>
      <c r="O42" s="13">
        <v>14.39</v>
      </c>
      <c r="P42" s="5">
        <v>10.46</v>
      </c>
      <c r="R42" s="2" t="s">
        <v>15</v>
      </c>
      <c r="S42" s="13">
        <v>16.53</v>
      </c>
      <c r="T42" s="13">
        <v>14.32</v>
      </c>
      <c r="U42" s="13">
        <v>10.32</v>
      </c>
      <c r="V42" s="13">
        <v>15.23</v>
      </c>
      <c r="W42" s="13">
        <v>14.62</v>
      </c>
      <c r="X42" s="5">
        <v>10.26</v>
      </c>
    </row>
    <row r="43" spans="2:24" x14ac:dyDescent="0.25">
      <c r="B43" s="2" t="s">
        <v>16</v>
      </c>
      <c r="C43" s="13">
        <v>16.36</v>
      </c>
      <c r="D43" s="13">
        <v>14.26</v>
      </c>
      <c r="E43" s="5">
        <v>11.02</v>
      </c>
      <c r="F43" s="5">
        <v>16.559999999999999</v>
      </c>
      <c r="G43" s="13">
        <v>13.92</v>
      </c>
      <c r="H43" s="13">
        <v>10.09</v>
      </c>
      <c r="J43" s="2" t="s">
        <v>16</v>
      </c>
      <c r="K43" s="13">
        <v>15.99</v>
      </c>
      <c r="L43" s="5">
        <v>13.21</v>
      </c>
      <c r="M43" s="5">
        <v>10.36</v>
      </c>
      <c r="N43" s="13">
        <v>15.98</v>
      </c>
      <c r="O43" s="13">
        <v>14.45</v>
      </c>
      <c r="P43" s="5">
        <v>10.62</v>
      </c>
      <c r="R43" s="2" t="s">
        <v>16</v>
      </c>
      <c r="S43" s="13">
        <v>16.809999999999999</v>
      </c>
      <c r="T43" s="13">
        <v>14.72</v>
      </c>
      <c r="U43" s="5">
        <v>9.85</v>
      </c>
      <c r="V43" s="5">
        <v>15.99</v>
      </c>
      <c r="W43" s="13">
        <v>14.69</v>
      </c>
      <c r="X43" s="13">
        <v>10.02</v>
      </c>
    </row>
    <row r="44" spans="2:24" x14ac:dyDescent="0.25">
      <c r="B44" s="2" t="s">
        <v>17</v>
      </c>
      <c r="C44" s="13">
        <v>16.11</v>
      </c>
      <c r="D44" s="13">
        <v>14.36</v>
      </c>
      <c r="E44" s="5">
        <v>10.31</v>
      </c>
      <c r="F44" s="13">
        <v>16.02</v>
      </c>
      <c r="G44" s="5">
        <v>13.53</v>
      </c>
      <c r="H44" s="5">
        <v>9.5299999999999994</v>
      </c>
      <c r="J44" s="2" t="s">
        <v>17</v>
      </c>
      <c r="K44" s="13">
        <v>16.23</v>
      </c>
      <c r="L44" s="13">
        <v>14.52</v>
      </c>
      <c r="M44" s="5">
        <v>10.26</v>
      </c>
      <c r="N44" s="13">
        <v>16.809999999999999</v>
      </c>
      <c r="O44" s="13">
        <v>14.72</v>
      </c>
      <c r="P44" s="5">
        <v>10.85</v>
      </c>
      <c r="R44" s="2" t="s">
        <v>17</v>
      </c>
      <c r="S44" s="5">
        <v>16.02</v>
      </c>
      <c r="T44" s="5">
        <v>14.26</v>
      </c>
      <c r="U44" s="5">
        <v>10.32</v>
      </c>
      <c r="V44" s="13">
        <v>15.62</v>
      </c>
      <c r="W44" s="5">
        <v>13.99</v>
      </c>
      <c r="X44" s="5">
        <v>10.220000000000001</v>
      </c>
    </row>
    <row r="45" spans="2:24" x14ac:dyDescent="0.25">
      <c r="B45" s="2" t="s">
        <v>18</v>
      </c>
      <c r="C45" s="13">
        <v>16.23</v>
      </c>
      <c r="D45" s="13">
        <v>14.32</v>
      </c>
      <c r="E45" s="5">
        <v>10.32</v>
      </c>
      <c r="F45" s="13">
        <v>15.06</v>
      </c>
      <c r="G45" s="13">
        <v>13.36</v>
      </c>
      <c r="H45" s="5">
        <v>10.46</v>
      </c>
      <c r="J45" s="2" t="s">
        <v>18</v>
      </c>
      <c r="K45" s="5">
        <v>14.99</v>
      </c>
      <c r="L45" s="13">
        <v>14.69</v>
      </c>
      <c r="M45" s="13">
        <v>10.02</v>
      </c>
      <c r="N45" s="5">
        <v>16.02</v>
      </c>
      <c r="O45" s="5">
        <v>13</v>
      </c>
      <c r="P45" s="5">
        <v>10.11</v>
      </c>
      <c r="R45" s="2" t="s">
        <v>18</v>
      </c>
      <c r="S45" s="13">
        <v>16.59</v>
      </c>
      <c r="T45" s="13">
        <v>12.91</v>
      </c>
      <c r="U45" s="5">
        <v>10.26</v>
      </c>
      <c r="V45" s="13">
        <v>16.53</v>
      </c>
      <c r="W45" s="13">
        <v>14.28</v>
      </c>
      <c r="X45" s="5">
        <v>10.46</v>
      </c>
    </row>
    <row r="46" spans="2:24" ht="18" customHeight="1" x14ac:dyDescent="0.25">
      <c r="B46" s="2" t="s">
        <v>19</v>
      </c>
      <c r="C46" s="5">
        <v>16.38</v>
      </c>
      <c r="D46" s="13">
        <v>13.91</v>
      </c>
      <c r="E46" s="13">
        <v>10.01</v>
      </c>
      <c r="F46" s="13">
        <v>16.21</v>
      </c>
      <c r="G46" s="13">
        <v>14.45</v>
      </c>
      <c r="H46" s="5">
        <v>10.36</v>
      </c>
      <c r="J46" s="2" t="s">
        <v>19</v>
      </c>
      <c r="K46" s="5">
        <v>15.26</v>
      </c>
      <c r="L46" s="13">
        <v>14.98</v>
      </c>
      <c r="M46" s="13">
        <v>9.68</v>
      </c>
      <c r="N46" s="13">
        <v>15.98</v>
      </c>
      <c r="O46" s="13">
        <v>14.01</v>
      </c>
      <c r="P46" s="5">
        <v>10.16</v>
      </c>
      <c r="R46" s="2" t="s">
        <v>19</v>
      </c>
      <c r="S46" s="5">
        <v>16.329999999999998</v>
      </c>
      <c r="T46" s="13">
        <v>13.88</v>
      </c>
      <c r="U46" s="13">
        <v>10.23</v>
      </c>
      <c r="V46" s="13">
        <v>16.25</v>
      </c>
      <c r="W46" s="13">
        <v>14.45</v>
      </c>
      <c r="X46" s="5">
        <v>11.25</v>
      </c>
    </row>
    <row r="47" spans="2:24" x14ac:dyDescent="0.25">
      <c r="B47" s="1" t="s">
        <v>20</v>
      </c>
      <c r="C47" s="3">
        <f>AVERAGE(C41:C46)</f>
        <v>16.274999999999999</v>
      </c>
      <c r="D47" s="3">
        <f t="shared" ref="D47:H47" si="12">AVERAGE(D41:D46)</f>
        <v>14.353333333333333</v>
      </c>
      <c r="E47" s="3">
        <f t="shared" si="12"/>
        <v>10.520000000000001</v>
      </c>
      <c r="F47" s="3">
        <f t="shared" si="12"/>
        <v>16.093333333333334</v>
      </c>
      <c r="G47" s="3">
        <f t="shared" si="12"/>
        <v>14.008333333333333</v>
      </c>
      <c r="H47" s="3">
        <f t="shared" si="12"/>
        <v>10.111666666666666</v>
      </c>
      <c r="J47" s="1" t="s">
        <v>20</v>
      </c>
      <c r="K47" s="3">
        <f t="shared" ref="K47:P47" si="13">AVERAGE(K41:K46)</f>
        <v>15.955</v>
      </c>
      <c r="L47" s="3">
        <f t="shared" si="13"/>
        <v>14.284999999999998</v>
      </c>
      <c r="M47" s="3">
        <f t="shared" si="13"/>
        <v>9.9666666666666668</v>
      </c>
      <c r="N47" s="3">
        <f t="shared" si="13"/>
        <v>16.306666666666668</v>
      </c>
      <c r="O47" s="3">
        <f t="shared" si="13"/>
        <v>14.248333333333335</v>
      </c>
      <c r="P47" s="3">
        <f t="shared" si="13"/>
        <v>10.403333333333334</v>
      </c>
      <c r="R47" s="1" t="s">
        <v>20</v>
      </c>
      <c r="S47" s="3">
        <f t="shared" ref="S47:X47" si="14">AVERAGE(S41:S46)</f>
        <v>16.211666666666666</v>
      </c>
      <c r="T47" s="3">
        <f t="shared" si="14"/>
        <v>14.058333333333332</v>
      </c>
      <c r="U47" s="3">
        <f t="shared" si="14"/>
        <v>10.166666666666666</v>
      </c>
      <c r="V47" s="3">
        <f t="shared" si="14"/>
        <v>15.829999999999998</v>
      </c>
      <c r="W47" s="3">
        <f t="shared" si="14"/>
        <v>14.391666666666666</v>
      </c>
      <c r="X47" s="3">
        <f t="shared" si="14"/>
        <v>10.428333333333333</v>
      </c>
    </row>
    <row r="48" spans="2:24" x14ac:dyDescent="0.25">
      <c r="B48" s="7" t="s">
        <v>6</v>
      </c>
      <c r="C48" s="8">
        <f t="shared" ref="C48:H48" si="15">STDEV(C41:C46)</f>
        <v>0.10014988766843412</v>
      </c>
      <c r="D48" s="8">
        <f t="shared" si="15"/>
        <v>0.33571813574286757</v>
      </c>
      <c r="E48" s="8">
        <f t="shared" si="15"/>
        <v>0.42745760023656137</v>
      </c>
      <c r="F48" s="8">
        <f t="shared" si="15"/>
        <v>0.54272153694750902</v>
      </c>
      <c r="G48" s="8">
        <f t="shared" si="15"/>
        <v>0.48733629730060807</v>
      </c>
      <c r="H48" s="8">
        <f t="shared" si="15"/>
        <v>0.3298130783742011</v>
      </c>
      <c r="J48" s="7" t="s">
        <v>6</v>
      </c>
      <c r="K48" s="8">
        <f t="shared" ref="K48:P48" si="16">STDEV(K41:K46)</f>
        <v>0.72764689238668534</v>
      </c>
      <c r="L48" s="8">
        <f t="shared" si="16"/>
        <v>0.62099114325407223</v>
      </c>
      <c r="M48" s="8">
        <f t="shared" si="16"/>
        <v>0.42631756551503558</v>
      </c>
      <c r="N48" s="8">
        <f t="shared" si="16"/>
        <v>0.35898003658513716</v>
      </c>
      <c r="O48" s="8">
        <f t="shared" si="16"/>
        <v>0.68549009231838409</v>
      </c>
      <c r="P48" s="8">
        <f t="shared" si="16"/>
        <v>0.29275700959441869</v>
      </c>
      <c r="R48" s="7" t="s">
        <v>6</v>
      </c>
      <c r="S48" s="8">
        <f t="shared" ref="S48:X48" si="17">STDEV(S41:S46)</f>
        <v>0.65508523618432002</v>
      </c>
      <c r="T48" s="8">
        <f t="shared" si="17"/>
        <v>0.62258868176884385</v>
      </c>
      <c r="U48" s="8">
        <f t="shared" si="17"/>
        <v>0.19054308349207214</v>
      </c>
      <c r="V48" s="8">
        <f t="shared" si="17"/>
        <v>0.51322509681425399</v>
      </c>
      <c r="W48" s="8">
        <f t="shared" si="17"/>
        <v>0.2543553944123586</v>
      </c>
      <c r="X48" s="8">
        <f t="shared" si="17"/>
        <v>0.42878510546270926</v>
      </c>
    </row>
    <row r="49" spans="2:24" x14ac:dyDescent="0.25">
      <c r="B49" s="7" t="s">
        <v>7</v>
      </c>
      <c r="C49" s="8">
        <f>C48*100/C47</f>
        <v>0.6153602928936045</v>
      </c>
      <c r="D49" s="8">
        <f t="shared" ref="D49:H49" si="18">D48*100/D47</f>
        <v>2.3389558923098064</v>
      </c>
      <c r="E49" s="8">
        <f t="shared" si="18"/>
        <v>4.0632851733513435</v>
      </c>
      <c r="F49" s="8">
        <f t="shared" si="18"/>
        <v>3.3723376363764026</v>
      </c>
      <c r="G49" s="8">
        <f t="shared" si="18"/>
        <v>3.4789027766848881</v>
      </c>
      <c r="H49" s="8">
        <f t="shared" si="18"/>
        <v>3.2617083735704742</v>
      </c>
      <c r="J49" s="7" t="s">
        <v>7</v>
      </c>
      <c r="K49" s="8">
        <f>K48*100/K47</f>
        <v>4.5606198206623967</v>
      </c>
      <c r="L49" s="8">
        <f t="shared" ref="L49:P49" si="19">L48*100/L47</f>
        <v>4.347155360546533</v>
      </c>
      <c r="M49" s="8">
        <f t="shared" si="19"/>
        <v>4.277433767709387</v>
      </c>
      <c r="N49" s="8">
        <f t="shared" si="19"/>
        <v>2.2014311319611841</v>
      </c>
      <c r="O49" s="8">
        <f t="shared" si="19"/>
        <v>4.8110194805360909</v>
      </c>
      <c r="P49" s="8">
        <f t="shared" si="19"/>
        <v>2.8140693008114579</v>
      </c>
      <c r="R49" s="7" t="s">
        <v>7</v>
      </c>
      <c r="S49" s="8">
        <f>S48*100/S47</f>
        <v>4.0408259659770955</v>
      </c>
      <c r="T49" s="8">
        <f t="shared" ref="T49:X49" si="20">T48*100/T47</f>
        <v>4.4286094731630863</v>
      </c>
      <c r="U49" s="8">
        <f t="shared" si="20"/>
        <v>1.8741942638564475</v>
      </c>
      <c r="V49" s="8">
        <f t="shared" si="20"/>
        <v>3.2421042123452564</v>
      </c>
      <c r="W49" s="8">
        <f t="shared" si="20"/>
        <v>1.7673796948166205</v>
      </c>
      <c r="X49" s="8">
        <f t="shared" si="20"/>
        <v>4.1117318727445351</v>
      </c>
    </row>
    <row r="50" spans="2:24" x14ac:dyDescent="0.25">
      <c r="B50" s="144" t="s">
        <v>31</v>
      </c>
      <c r="C50" s="145"/>
      <c r="D50" s="145"/>
      <c r="E50" s="145"/>
      <c r="F50" s="145"/>
      <c r="G50" s="145"/>
      <c r="H50" s="146"/>
      <c r="J50" s="104" t="s">
        <v>31</v>
      </c>
      <c r="K50" s="105"/>
      <c r="L50" s="105"/>
      <c r="M50" s="105"/>
      <c r="N50" s="105"/>
      <c r="O50" s="105"/>
      <c r="P50" s="106"/>
      <c r="R50" s="144" t="s">
        <v>31</v>
      </c>
      <c r="S50" s="145"/>
      <c r="T50" s="145"/>
      <c r="U50" s="145"/>
      <c r="V50" s="145"/>
      <c r="W50" s="145"/>
      <c r="X50" s="146"/>
    </row>
    <row r="51" spans="2:24" x14ac:dyDescent="0.25">
      <c r="B51" s="147" t="s">
        <v>22</v>
      </c>
      <c r="C51" s="148"/>
      <c r="D51" s="148"/>
      <c r="E51" s="148"/>
      <c r="F51" s="148"/>
      <c r="G51" s="148"/>
      <c r="H51" s="149"/>
      <c r="J51" s="147" t="s">
        <v>22</v>
      </c>
      <c r="K51" s="148"/>
      <c r="L51" s="148"/>
      <c r="M51" s="148"/>
      <c r="N51" s="148"/>
      <c r="O51" s="148"/>
      <c r="P51" s="149"/>
      <c r="R51" s="147" t="s">
        <v>22</v>
      </c>
      <c r="S51" s="148"/>
      <c r="T51" s="148"/>
      <c r="U51" s="148"/>
      <c r="V51" s="148"/>
      <c r="W51" s="148"/>
      <c r="X51" s="149"/>
    </row>
    <row r="52" spans="2:24" x14ac:dyDescent="0.25">
      <c r="B52" s="132" t="s">
        <v>27</v>
      </c>
      <c r="C52" s="133"/>
      <c r="D52" s="133"/>
      <c r="E52" s="133"/>
      <c r="F52" s="133"/>
      <c r="G52" s="133"/>
      <c r="H52" s="134"/>
      <c r="J52" s="132" t="s">
        <v>27</v>
      </c>
      <c r="K52" s="133"/>
      <c r="L52" s="133"/>
      <c r="M52" s="133"/>
      <c r="N52" s="133"/>
      <c r="O52" s="133"/>
      <c r="P52" s="134"/>
      <c r="R52" s="132" t="s">
        <v>27</v>
      </c>
      <c r="S52" s="133"/>
      <c r="T52" s="133"/>
      <c r="U52" s="133"/>
      <c r="V52" s="133"/>
      <c r="W52" s="133"/>
      <c r="X52" s="134"/>
    </row>
    <row r="53" spans="2:24" x14ac:dyDescent="0.25">
      <c r="B53" s="132" t="s">
        <v>28</v>
      </c>
      <c r="C53" s="133"/>
      <c r="D53" s="133"/>
      <c r="E53" s="133"/>
      <c r="F53" s="133"/>
      <c r="G53" s="133"/>
      <c r="H53" s="134"/>
      <c r="J53" s="132" t="s">
        <v>28</v>
      </c>
      <c r="K53" s="133"/>
      <c r="L53" s="133"/>
      <c r="M53" s="133"/>
      <c r="N53" s="133"/>
      <c r="O53" s="133"/>
      <c r="P53" s="134"/>
      <c r="R53" s="132" t="s">
        <v>28</v>
      </c>
      <c r="S53" s="133"/>
      <c r="T53" s="133"/>
      <c r="U53" s="133"/>
      <c r="V53" s="133"/>
      <c r="W53" s="133"/>
      <c r="X53" s="134"/>
    </row>
    <row r="54" spans="2:24" x14ac:dyDescent="0.25">
      <c r="B54" s="138" t="s">
        <v>29</v>
      </c>
      <c r="C54" s="139"/>
      <c r="D54" s="139"/>
      <c r="E54" s="139"/>
      <c r="F54" s="139"/>
      <c r="G54" s="139"/>
      <c r="H54" s="140"/>
      <c r="J54" s="138" t="s">
        <v>29</v>
      </c>
      <c r="K54" s="139"/>
      <c r="L54" s="139"/>
      <c r="M54" s="139"/>
      <c r="N54" s="139"/>
      <c r="O54" s="139"/>
      <c r="P54" s="140"/>
      <c r="R54" s="138" t="s">
        <v>29</v>
      </c>
      <c r="S54" s="133"/>
      <c r="T54" s="133"/>
      <c r="U54" s="133"/>
      <c r="V54" s="133"/>
      <c r="W54" s="133"/>
      <c r="X54" s="134"/>
    </row>
    <row r="55" spans="2:24" x14ac:dyDescent="0.25">
      <c r="B55" s="141" t="s">
        <v>30</v>
      </c>
      <c r="C55" s="142"/>
      <c r="D55" s="142"/>
      <c r="E55" s="142"/>
      <c r="F55" s="142"/>
      <c r="G55" s="142"/>
      <c r="H55" s="143"/>
      <c r="J55" s="141" t="s">
        <v>30</v>
      </c>
      <c r="K55" s="142"/>
      <c r="L55" s="142"/>
      <c r="M55" s="142"/>
      <c r="N55" s="142"/>
      <c r="O55" s="142"/>
      <c r="P55" s="143"/>
      <c r="R55" s="141" t="s">
        <v>30</v>
      </c>
      <c r="S55" s="142"/>
      <c r="T55" s="142"/>
      <c r="U55" s="142"/>
      <c r="V55" s="142"/>
      <c r="W55" s="142"/>
      <c r="X55" s="143"/>
    </row>
    <row r="56" spans="2:24" x14ac:dyDescent="0.25">
      <c r="B56" s="132" t="s">
        <v>9</v>
      </c>
      <c r="C56" s="133"/>
      <c r="D56" s="133"/>
      <c r="E56" s="134"/>
      <c r="F56" s="135">
        <f>C47+F47</f>
        <v>32.368333333333332</v>
      </c>
      <c r="G56" s="137"/>
      <c r="H56" s="136"/>
      <c r="J56" s="132" t="s">
        <v>9</v>
      </c>
      <c r="K56" s="133"/>
      <c r="L56" s="133"/>
      <c r="M56" s="134"/>
      <c r="N56" s="135">
        <f>K47+N47</f>
        <v>32.26166666666667</v>
      </c>
      <c r="O56" s="137"/>
      <c r="P56" s="136"/>
      <c r="R56" s="112" t="s">
        <v>9</v>
      </c>
      <c r="S56" s="112"/>
      <c r="T56" s="112"/>
      <c r="U56" s="112"/>
      <c r="V56" s="135">
        <f>S47+V47</f>
        <v>32.041666666666664</v>
      </c>
      <c r="W56" s="137"/>
      <c r="X56" s="136"/>
    </row>
    <row r="57" spans="2:24" x14ac:dyDescent="0.25">
      <c r="B57" s="132" t="s">
        <v>10</v>
      </c>
      <c r="C57" s="133"/>
      <c r="D57" s="133"/>
      <c r="E57" s="134"/>
      <c r="F57" s="135">
        <f>E47+H47</f>
        <v>20.631666666666668</v>
      </c>
      <c r="G57" s="137"/>
      <c r="H57" s="136"/>
      <c r="J57" s="132" t="s">
        <v>10</v>
      </c>
      <c r="K57" s="133"/>
      <c r="L57" s="133"/>
      <c r="M57" s="134"/>
      <c r="N57" s="135">
        <f>M47+P47</f>
        <v>20.37</v>
      </c>
      <c r="O57" s="137"/>
      <c r="P57" s="136"/>
      <c r="R57" s="112" t="s">
        <v>10</v>
      </c>
      <c r="S57" s="112"/>
      <c r="T57" s="112"/>
      <c r="U57" s="112"/>
      <c r="V57" s="135">
        <f>U47+X47</f>
        <v>20.594999999999999</v>
      </c>
      <c r="W57" s="133"/>
      <c r="X57" s="134"/>
    </row>
    <row r="58" spans="2:24" x14ac:dyDescent="0.25">
      <c r="B58" s="132" t="s">
        <v>11</v>
      </c>
      <c r="C58" s="133"/>
      <c r="D58" s="133"/>
      <c r="E58" s="134"/>
      <c r="F58" s="135">
        <f>F47+G47+H47</f>
        <v>40.213333333333331</v>
      </c>
      <c r="G58" s="137"/>
      <c r="H58" s="136"/>
      <c r="J58" s="132" t="s">
        <v>11</v>
      </c>
      <c r="K58" s="133"/>
      <c r="L58" s="133"/>
      <c r="M58" s="134"/>
      <c r="N58" s="135">
        <f>N47+O47+P47</f>
        <v>40.958333333333336</v>
      </c>
      <c r="O58" s="137"/>
      <c r="P58" s="136"/>
      <c r="R58" s="112" t="s">
        <v>11</v>
      </c>
      <c r="S58" s="112"/>
      <c r="T58" s="112"/>
      <c r="U58" s="112"/>
      <c r="V58" s="135">
        <f>V47+W47+X47</f>
        <v>40.65</v>
      </c>
      <c r="W58" s="137"/>
      <c r="X58" s="136"/>
    </row>
    <row r="59" spans="2:24" x14ac:dyDescent="0.25">
      <c r="B59" s="132" t="s">
        <v>12</v>
      </c>
      <c r="C59" s="133"/>
      <c r="D59" s="133"/>
      <c r="E59" s="134"/>
      <c r="F59" s="135">
        <f>C47+D47+E47</f>
        <v>41.148333333333333</v>
      </c>
      <c r="G59" s="137"/>
      <c r="H59" s="136"/>
      <c r="J59" s="132" t="s">
        <v>12</v>
      </c>
      <c r="K59" s="133"/>
      <c r="L59" s="133"/>
      <c r="M59" s="134"/>
      <c r="N59" s="135">
        <f>K47+L47+M47</f>
        <v>40.206666666666663</v>
      </c>
      <c r="O59" s="137"/>
      <c r="P59" s="136"/>
      <c r="R59" s="112" t="s">
        <v>12</v>
      </c>
      <c r="S59" s="112"/>
      <c r="T59" s="112"/>
      <c r="U59" s="112"/>
      <c r="V59" s="132">
        <f>S47+T47+U47</f>
        <v>40.43666666666666</v>
      </c>
      <c r="W59" s="133"/>
      <c r="X59" s="134"/>
    </row>
    <row r="60" spans="2:24" x14ac:dyDescent="0.25">
      <c r="B60" s="132" t="s">
        <v>8</v>
      </c>
      <c r="C60" s="133"/>
      <c r="D60" s="133"/>
      <c r="E60" s="134"/>
      <c r="F60" s="6">
        <f>F56-F57</f>
        <v>11.736666666666665</v>
      </c>
      <c r="G60" s="135">
        <f>F60/4</f>
        <v>2.9341666666666661</v>
      </c>
      <c r="H60" s="136"/>
      <c r="J60" s="132" t="s">
        <v>8</v>
      </c>
      <c r="K60" s="133"/>
      <c r="L60" s="133"/>
      <c r="M60" s="134"/>
      <c r="N60" s="5">
        <f>N56-N57</f>
        <v>11.891666666666669</v>
      </c>
      <c r="O60" s="135">
        <f>N60/4</f>
        <v>2.9729166666666673</v>
      </c>
      <c r="P60" s="136"/>
      <c r="R60" s="112" t="s">
        <v>8</v>
      </c>
      <c r="S60" s="112"/>
      <c r="T60" s="112"/>
      <c r="U60" s="112"/>
      <c r="V60" s="2">
        <f>V56-V57</f>
        <v>11.446666666666665</v>
      </c>
      <c r="W60" s="135">
        <f>V60/4</f>
        <v>2.8616666666666664</v>
      </c>
      <c r="X60" s="136"/>
    </row>
    <row r="61" spans="2:24" x14ac:dyDescent="0.25">
      <c r="B61" s="132" t="s">
        <v>13</v>
      </c>
      <c r="C61" s="133"/>
      <c r="D61" s="133"/>
      <c r="E61" s="134"/>
      <c r="F61" s="6">
        <f>F58-F59</f>
        <v>-0.93500000000000227</v>
      </c>
      <c r="G61" s="135">
        <f>F61/3</f>
        <v>-0.31166666666666742</v>
      </c>
      <c r="H61" s="136"/>
      <c r="J61" s="132" t="s">
        <v>13</v>
      </c>
      <c r="K61" s="133"/>
      <c r="L61" s="133"/>
      <c r="M61" s="134"/>
      <c r="N61" s="99">
        <f>N58-N59</f>
        <v>0.75166666666667226</v>
      </c>
      <c r="O61" s="135">
        <f>N61/3</f>
        <v>0.25055555555555742</v>
      </c>
      <c r="P61" s="136"/>
      <c r="R61" s="112" t="s">
        <v>13</v>
      </c>
      <c r="S61" s="112"/>
      <c r="T61" s="112"/>
      <c r="U61" s="112"/>
      <c r="V61" s="2">
        <f>V58-V59</f>
        <v>0.21333333333333826</v>
      </c>
      <c r="W61" s="135">
        <f>V61/3</f>
        <v>7.1111111111112749E-2</v>
      </c>
      <c r="X61" s="136"/>
    </row>
    <row r="62" spans="2:24" x14ac:dyDescent="0.25">
      <c r="B62" s="132" t="s">
        <v>23</v>
      </c>
      <c r="C62" s="133"/>
      <c r="D62" s="133"/>
      <c r="E62" s="134"/>
      <c r="F62" s="132">
        <v>0.30099999999999999</v>
      </c>
      <c r="G62" s="133"/>
      <c r="H62" s="134"/>
      <c r="J62" s="132" t="s">
        <v>23</v>
      </c>
      <c r="K62" s="133"/>
      <c r="L62" s="133"/>
      <c r="M62" s="134"/>
      <c r="N62" s="132">
        <v>0.30099999999999999</v>
      </c>
      <c r="O62" s="133"/>
      <c r="P62" s="134"/>
      <c r="R62" s="112" t="s">
        <v>23</v>
      </c>
      <c r="S62" s="112"/>
      <c r="T62" s="112"/>
      <c r="U62" s="112"/>
      <c r="V62" s="132">
        <v>0.30099999999999999</v>
      </c>
      <c r="W62" s="133"/>
      <c r="X62" s="134"/>
    </row>
    <row r="63" spans="2:24" x14ac:dyDescent="0.25">
      <c r="B63" s="120" t="s">
        <v>25</v>
      </c>
      <c r="C63" s="121"/>
      <c r="D63" s="121"/>
      <c r="E63" s="122"/>
      <c r="F63" s="129">
        <f>G61/G60</f>
        <v>-0.10621982391366117</v>
      </c>
      <c r="G63" s="130"/>
      <c r="H63" s="131"/>
      <c r="J63" s="120" t="s">
        <v>25</v>
      </c>
      <c r="K63" s="121"/>
      <c r="L63" s="121"/>
      <c r="M63" s="122"/>
      <c r="N63" s="129">
        <f>O61/O60</f>
        <v>8.4279373978043123E-2</v>
      </c>
      <c r="O63" s="130"/>
      <c r="P63" s="131"/>
      <c r="R63" s="108" t="s">
        <v>25</v>
      </c>
      <c r="S63" s="108"/>
      <c r="T63" s="108"/>
      <c r="U63" s="108"/>
      <c r="V63" s="129">
        <f>W61/W60</f>
        <v>2.4849543777907778E-2</v>
      </c>
      <c r="W63" s="130"/>
      <c r="X63" s="131"/>
    </row>
    <row r="64" spans="2:24" x14ac:dyDescent="0.25">
      <c r="B64" s="120" t="s">
        <v>24</v>
      </c>
      <c r="C64" s="121"/>
      <c r="D64" s="121"/>
      <c r="E64" s="122"/>
      <c r="F64" s="129">
        <f>F63*F62</f>
        <v>-3.197216699801201E-2</v>
      </c>
      <c r="G64" s="130"/>
      <c r="H64" s="131"/>
      <c r="J64" s="120" t="s">
        <v>24</v>
      </c>
      <c r="K64" s="121"/>
      <c r="L64" s="121"/>
      <c r="M64" s="122"/>
      <c r="N64" s="129">
        <f>N63*N62</f>
        <v>2.536809156739098E-2</v>
      </c>
      <c r="O64" s="130"/>
      <c r="P64" s="131"/>
      <c r="R64" s="108" t="s">
        <v>24</v>
      </c>
      <c r="S64" s="108"/>
      <c r="T64" s="108"/>
      <c r="U64" s="108"/>
      <c r="V64" s="129">
        <f>V63*V62</f>
        <v>7.4797126771502407E-3</v>
      </c>
      <c r="W64" s="130"/>
      <c r="X64" s="131"/>
    </row>
    <row r="65" spans="2:25" x14ac:dyDescent="0.25">
      <c r="B65" s="120" t="s">
        <v>26</v>
      </c>
      <c r="C65" s="121"/>
      <c r="D65" s="121"/>
      <c r="E65" s="122"/>
      <c r="F65" s="129">
        <f>2+F64</f>
        <v>1.968027833001988</v>
      </c>
      <c r="G65" s="130"/>
      <c r="H65" s="131"/>
      <c r="J65" s="120" t="s">
        <v>26</v>
      </c>
      <c r="K65" s="121"/>
      <c r="L65" s="121"/>
      <c r="M65" s="122"/>
      <c r="N65" s="129">
        <f>2+N64</f>
        <v>2.0253680915673908</v>
      </c>
      <c r="O65" s="130"/>
      <c r="P65" s="131"/>
      <c r="R65" s="108" t="s">
        <v>26</v>
      </c>
      <c r="S65" s="108"/>
      <c r="T65" s="108"/>
      <c r="U65" s="108"/>
      <c r="V65" s="129">
        <f>2+V64</f>
        <v>2.0074797126771502</v>
      </c>
      <c r="W65" s="130"/>
      <c r="X65" s="131"/>
    </row>
    <row r="66" spans="2:25" x14ac:dyDescent="0.25">
      <c r="B66" s="120" t="s">
        <v>32</v>
      </c>
      <c r="C66" s="121"/>
      <c r="D66" s="121"/>
      <c r="E66" s="122"/>
      <c r="F66" s="178">
        <v>0.92889999999999995</v>
      </c>
      <c r="G66" s="179"/>
      <c r="H66" s="180"/>
      <c r="J66" s="120" t="s">
        <v>32</v>
      </c>
      <c r="K66" s="121"/>
      <c r="L66" s="121"/>
      <c r="M66" s="122"/>
      <c r="N66" s="178">
        <v>1.0591999999999999</v>
      </c>
      <c r="O66" s="179"/>
      <c r="P66" s="180"/>
      <c r="R66" s="108" t="s">
        <v>32</v>
      </c>
      <c r="S66" s="108"/>
      <c r="T66" s="108"/>
      <c r="U66" s="108"/>
      <c r="V66" s="178">
        <v>1.0162</v>
      </c>
      <c r="W66" s="179"/>
      <c r="X66" s="180"/>
    </row>
    <row r="67" spans="2:25" x14ac:dyDescent="0.25">
      <c r="B67" s="108" t="s">
        <v>49</v>
      </c>
      <c r="C67" s="108"/>
      <c r="D67" s="108"/>
      <c r="E67" s="108"/>
      <c r="F67" s="174">
        <f>92.89/100*500000</f>
        <v>464450.00000000006</v>
      </c>
      <c r="G67" s="174"/>
      <c r="H67" s="174"/>
      <c r="J67" s="108" t="s">
        <v>49</v>
      </c>
      <c r="K67" s="108"/>
      <c r="L67" s="108"/>
      <c r="M67" s="108"/>
      <c r="N67" s="174">
        <f>105.92/100*500000</f>
        <v>529600</v>
      </c>
      <c r="O67" s="174"/>
      <c r="P67" s="174"/>
      <c r="R67" s="108" t="s">
        <v>49</v>
      </c>
      <c r="S67" s="108"/>
      <c r="T67" s="108"/>
      <c r="U67" s="108"/>
      <c r="V67" s="174">
        <f>101.62/100*500000</f>
        <v>508100</v>
      </c>
      <c r="W67" s="174"/>
      <c r="X67" s="174"/>
    </row>
    <row r="68" spans="2:25" x14ac:dyDescent="0.25">
      <c r="B68" s="108" t="s">
        <v>92</v>
      </c>
      <c r="C68" s="108"/>
      <c r="D68" s="108"/>
      <c r="E68" s="108"/>
      <c r="F68" s="174">
        <f>F67/500000*100</f>
        <v>92.890000000000015</v>
      </c>
      <c r="G68" s="174"/>
      <c r="H68" s="174"/>
      <c r="J68" s="108" t="s">
        <v>92</v>
      </c>
      <c r="K68" s="108"/>
      <c r="L68" s="108"/>
      <c r="M68" s="108"/>
      <c r="N68" s="174">
        <f>N67/500000*100</f>
        <v>105.91999999999999</v>
      </c>
      <c r="O68" s="174"/>
      <c r="P68" s="174"/>
      <c r="R68" s="108" t="s">
        <v>92</v>
      </c>
      <c r="S68" s="108"/>
      <c r="T68" s="108"/>
      <c r="U68" s="108"/>
      <c r="V68" s="174">
        <f>V67/500000*100</f>
        <v>101.62</v>
      </c>
      <c r="W68" s="174"/>
      <c r="X68" s="174"/>
    </row>
    <row r="69" spans="2:25" x14ac:dyDescent="0.25">
      <c r="B69" s="150"/>
      <c r="C69" s="150"/>
      <c r="L69" s="150"/>
      <c r="M69" s="150"/>
    </row>
    <row r="70" spans="2:25" x14ac:dyDescent="0.25">
      <c r="B70" s="150"/>
      <c r="C70" s="150"/>
      <c r="L70" s="150"/>
      <c r="M70" s="150"/>
    </row>
    <row r="71" spans="2:25" x14ac:dyDescent="0.25">
      <c r="B71" s="157" t="s">
        <v>51</v>
      </c>
      <c r="C71" s="157"/>
      <c r="D71" s="157"/>
    </row>
    <row r="73" spans="2:25" x14ac:dyDescent="0.25">
      <c r="B73" s="114" t="s">
        <v>43</v>
      </c>
      <c r="C73" s="114"/>
      <c r="D73" s="114"/>
      <c r="E73" s="114"/>
      <c r="F73" s="114"/>
      <c r="G73" s="114"/>
      <c r="H73" s="114"/>
      <c r="J73" s="114" t="s">
        <v>44</v>
      </c>
      <c r="K73" s="114"/>
      <c r="L73" s="114"/>
      <c r="M73" s="114"/>
      <c r="N73" s="114"/>
      <c r="O73" s="114"/>
      <c r="P73" s="114"/>
      <c r="S73" s="114" t="s">
        <v>45</v>
      </c>
      <c r="T73" s="114"/>
      <c r="U73" s="114"/>
      <c r="V73" s="114"/>
      <c r="W73" s="114"/>
      <c r="X73" s="114"/>
      <c r="Y73" s="114"/>
    </row>
    <row r="74" spans="2:25" x14ac:dyDescent="0.25">
      <c r="B74" s="114" t="s">
        <v>36</v>
      </c>
      <c r="C74" s="114"/>
      <c r="D74" s="114"/>
      <c r="E74" s="114"/>
      <c r="F74" s="114"/>
      <c r="G74" s="114"/>
      <c r="H74" s="114"/>
      <c r="J74" s="114" t="s">
        <v>36</v>
      </c>
      <c r="K74" s="114"/>
      <c r="L74" s="114"/>
      <c r="M74" s="114"/>
      <c r="N74" s="114"/>
      <c r="O74" s="114"/>
      <c r="P74" s="114"/>
      <c r="S74" s="114" t="s">
        <v>36</v>
      </c>
      <c r="T74" s="114"/>
      <c r="U74" s="114"/>
      <c r="V74" s="114"/>
      <c r="W74" s="114"/>
      <c r="X74" s="114"/>
      <c r="Y74" s="114"/>
    </row>
    <row r="75" spans="2:25" x14ac:dyDescent="0.25">
      <c r="B75" s="2" t="s">
        <v>21</v>
      </c>
      <c r="C75" s="13" t="s">
        <v>0</v>
      </c>
      <c r="D75" s="13" t="s">
        <v>1</v>
      </c>
      <c r="E75" s="13" t="s">
        <v>2</v>
      </c>
      <c r="F75" s="13" t="s">
        <v>4</v>
      </c>
      <c r="G75" s="13" t="s">
        <v>3</v>
      </c>
      <c r="H75" s="13" t="s">
        <v>5</v>
      </c>
      <c r="J75" s="2" t="s">
        <v>21</v>
      </c>
      <c r="K75" s="13" t="s">
        <v>0</v>
      </c>
      <c r="L75" s="13" t="s">
        <v>1</v>
      </c>
      <c r="M75" s="13" t="s">
        <v>2</v>
      </c>
      <c r="N75" s="13" t="s">
        <v>4</v>
      </c>
      <c r="O75" s="13" t="s">
        <v>3</v>
      </c>
      <c r="P75" s="13" t="s">
        <v>5</v>
      </c>
      <c r="S75" s="2" t="s">
        <v>21</v>
      </c>
      <c r="T75" s="13" t="s">
        <v>0</v>
      </c>
      <c r="U75" s="13" t="s">
        <v>1</v>
      </c>
      <c r="V75" s="13" t="s">
        <v>2</v>
      </c>
      <c r="W75" s="13" t="s">
        <v>4</v>
      </c>
      <c r="X75" s="13" t="s">
        <v>3</v>
      </c>
      <c r="Y75" s="13" t="s">
        <v>5</v>
      </c>
    </row>
    <row r="76" spans="2:25" x14ac:dyDescent="0.25">
      <c r="B76" s="2" t="s">
        <v>14</v>
      </c>
      <c r="C76" s="5">
        <v>17.739999999999998</v>
      </c>
      <c r="D76" s="13">
        <v>16.68</v>
      </c>
      <c r="E76" s="13">
        <v>15.36</v>
      </c>
      <c r="F76" s="5">
        <v>16.260000000000002</v>
      </c>
      <c r="G76" s="13">
        <v>16.32</v>
      </c>
      <c r="H76" s="13">
        <v>15.26</v>
      </c>
      <c r="J76" s="2" t="s">
        <v>14</v>
      </c>
      <c r="K76" s="13">
        <v>17.36</v>
      </c>
      <c r="L76" s="13">
        <v>16.36</v>
      </c>
      <c r="M76" s="13">
        <v>15.36</v>
      </c>
      <c r="N76" s="13">
        <v>17.62</v>
      </c>
      <c r="O76" s="13">
        <v>16.62</v>
      </c>
      <c r="P76" s="13">
        <v>14.62</v>
      </c>
      <c r="S76" s="2" t="s">
        <v>14</v>
      </c>
      <c r="T76" s="13">
        <v>17.36</v>
      </c>
      <c r="U76" s="13">
        <v>15.95</v>
      </c>
      <c r="V76" s="13">
        <v>14.52</v>
      </c>
      <c r="W76" s="13">
        <v>17.829999999999998</v>
      </c>
      <c r="X76" s="13">
        <v>16.45</v>
      </c>
      <c r="Y76" s="13">
        <v>14.31</v>
      </c>
    </row>
    <row r="77" spans="2:25" x14ac:dyDescent="0.25">
      <c r="B77" s="2" t="s">
        <v>15</v>
      </c>
      <c r="C77" s="5">
        <v>17.25</v>
      </c>
      <c r="D77" s="13">
        <v>16.41</v>
      </c>
      <c r="E77" s="13">
        <v>15.42</v>
      </c>
      <c r="F77" s="5">
        <v>17.62</v>
      </c>
      <c r="G77" s="13">
        <v>16.25</v>
      </c>
      <c r="H77" s="13">
        <v>15.46</v>
      </c>
      <c r="J77" s="2" t="s">
        <v>15</v>
      </c>
      <c r="K77" s="13">
        <v>17.420000000000002</v>
      </c>
      <c r="L77" s="13">
        <v>16.850000000000001</v>
      </c>
      <c r="M77" s="13">
        <v>15.42</v>
      </c>
      <c r="N77" s="13">
        <v>17.350000000000001</v>
      </c>
      <c r="O77" s="13">
        <v>16.350000000000001</v>
      </c>
      <c r="P77" s="13">
        <v>14.51</v>
      </c>
      <c r="S77" s="2" t="s">
        <v>15</v>
      </c>
      <c r="T77" s="13">
        <v>17.52</v>
      </c>
      <c r="U77" s="13">
        <v>15.36</v>
      </c>
      <c r="V77" s="13">
        <v>14.26</v>
      </c>
      <c r="W77" s="13">
        <v>17.62</v>
      </c>
      <c r="X77" s="13">
        <v>16.239999999999998</v>
      </c>
      <c r="Y77" s="13">
        <v>14.23</v>
      </c>
    </row>
    <row r="78" spans="2:25" x14ac:dyDescent="0.25">
      <c r="B78" s="2" t="s">
        <v>16</v>
      </c>
      <c r="C78" s="5">
        <v>16.98</v>
      </c>
      <c r="D78" s="13">
        <v>16.260000000000002</v>
      </c>
      <c r="E78" s="5">
        <v>14</v>
      </c>
      <c r="F78" s="5">
        <v>16.43</v>
      </c>
      <c r="G78" s="13">
        <v>16.420000000000002</v>
      </c>
      <c r="H78" s="13">
        <v>14.26</v>
      </c>
      <c r="J78" s="2" t="s">
        <v>16</v>
      </c>
      <c r="K78" s="5">
        <v>17.02</v>
      </c>
      <c r="L78" s="5">
        <v>16.02</v>
      </c>
      <c r="M78" s="5">
        <v>14</v>
      </c>
      <c r="N78" s="13">
        <v>17.649999999999999</v>
      </c>
      <c r="O78" s="13">
        <v>16.68</v>
      </c>
      <c r="P78" s="13">
        <v>14.06</v>
      </c>
      <c r="S78" s="2" t="s">
        <v>16</v>
      </c>
      <c r="T78" s="5">
        <v>17.62</v>
      </c>
      <c r="U78" s="13">
        <v>16.850000000000001</v>
      </c>
      <c r="V78" s="13">
        <v>15.02</v>
      </c>
      <c r="W78" s="13">
        <v>17.68</v>
      </c>
      <c r="X78" s="13">
        <v>16.28</v>
      </c>
      <c r="Y78" s="13">
        <v>14.53</v>
      </c>
    </row>
    <row r="79" spans="2:25" x14ac:dyDescent="0.25">
      <c r="B79" s="2" t="s">
        <v>17</v>
      </c>
      <c r="C79" s="5">
        <v>17.32</v>
      </c>
      <c r="D79" s="13">
        <v>16.010000000000002</v>
      </c>
      <c r="E79" s="13">
        <v>14.59</v>
      </c>
      <c r="F79" s="5">
        <v>17.22</v>
      </c>
      <c r="G79" s="13">
        <v>16.95</v>
      </c>
      <c r="H79" s="13">
        <v>14.31</v>
      </c>
      <c r="J79" s="2" t="s">
        <v>17</v>
      </c>
      <c r="K79" s="13">
        <v>17.62</v>
      </c>
      <c r="L79" s="13">
        <v>16.48</v>
      </c>
      <c r="M79" s="13">
        <v>14.59</v>
      </c>
      <c r="N79" s="13">
        <v>16.98</v>
      </c>
      <c r="O79" s="13">
        <v>16.98</v>
      </c>
      <c r="P79" s="13">
        <v>14.99</v>
      </c>
      <c r="S79" s="2" t="s">
        <v>17</v>
      </c>
      <c r="T79" s="5">
        <v>17.36</v>
      </c>
      <c r="U79" s="13">
        <v>16.36</v>
      </c>
      <c r="V79" s="13">
        <v>15.36</v>
      </c>
      <c r="W79" s="13">
        <v>16.690000000000001</v>
      </c>
      <c r="X79" s="13">
        <v>16.95</v>
      </c>
      <c r="Y79" s="13">
        <v>14.68</v>
      </c>
    </row>
    <row r="80" spans="2:25" x14ac:dyDescent="0.25">
      <c r="B80" s="2" t="s">
        <v>18</v>
      </c>
      <c r="C80" s="5">
        <v>17.84</v>
      </c>
      <c r="D80" s="13">
        <v>16.95</v>
      </c>
      <c r="E80" s="5">
        <v>14.33</v>
      </c>
      <c r="F80" s="5">
        <v>17.59</v>
      </c>
      <c r="G80" s="5">
        <v>16.98</v>
      </c>
      <c r="H80" s="5">
        <v>14.01</v>
      </c>
      <c r="J80" s="2" t="s">
        <v>18</v>
      </c>
      <c r="K80" s="5">
        <v>17.329999999999998</v>
      </c>
      <c r="L80" s="13">
        <v>16.98</v>
      </c>
      <c r="M80" s="5">
        <v>14.33</v>
      </c>
      <c r="N80" s="5">
        <v>17.010000000000002</v>
      </c>
      <c r="O80" s="5">
        <v>15.98</v>
      </c>
      <c r="P80" s="5">
        <v>14.61</v>
      </c>
      <c r="S80" s="2" t="s">
        <v>18</v>
      </c>
      <c r="T80" s="5">
        <v>17.68</v>
      </c>
      <c r="U80" s="13">
        <v>16.32</v>
      </c>
      <c r="V80" s="13">
        <v>15.21</v>
      </c>
      <c r="W80" s="5">
        <v>17.649999999999999</v>
      </c>
      <c r="X80" s="5">
        <v>16.579999999999998</v>
      </c>
      <c r="Y80" s="5">
        <v>14.68</v>
      </c>
    </row>
    <row r="81" spans="2:25" x14ac:dyDescent="0.25">
      <c r="B81" s="2" t="s">
        <v>19</v>
      </c>
      <c r="C81" s="5">
        <v>17.32</v>
      </c>
      <c r="D81" s="13">
        <v>16.989999999999998</v>
      </c>
      <c r="E81" s="5">
        <v>15.32</v>
      </c>
      <c r="F81" s="13">
        <v>17.68</v>
      </c>
      <c r="G81" s="13">
        <v>16.59</v>
      </c>
      <c r="H81" s="5">
        <v>14.36</v>
      </c>
      <c r="J81" s="2" t="s">
        <v>19</v>
      </c>
      <c r="K81" s="5">
        <v>17.350000000000001</v>
      </c>
      <c r="L81" s="13">
        <v>15.98</v>
      </c>
      <c r="M81" s="5">
        <v>15.32</v>
      </c>
      <c r="N81" s="13">
        <v>17.25</v>
      </c>
      <c r="O81" s="13">
        <v>15.55</v>
      </c>
      <c r="P81" s="13">
        <v>14.39</v>
      </c>
      <c r="S81" s="2" t="s">
        <v>19</v>
      </c>
      <c r="T81" s="5">
        <v>16.649999999999999</v>
      </c>
      <c r="U81" s="13">
        <v>16.29</v>
      </c>
      <c r="V81" s="13">
        <v>14.29</v>
      </c>
      <c r="W81" s="13">
        <v>17.12</v>
      </c>
      <c r="X81" s="13">
        <v>16.350000000000001</v>
      </c>
      <c r="Y81" s="13">
        <v>14.59</v>
      </c>
    </row>
    <row r="82" spans="2:25" x14ac:dyDescent="0.25">
      <c r="B82" s="1" t="s">
        <v>20</v>
      </c>
      <c r="C82" s="3">
        <f t="shared" ref="C82:H82" si="21">AVERAGE(C76:C81)</f>
        <v>17.408333333333331</v>
      </c>
      <c r="D82" s="3">
        <f t="shared" si="21"/>
        <v>16.55</v>
      </c>
      <c r="E82" s="3">
        <f t="shared" si="21"/>
        <v>14.836666666666668</v>
      </c>
      <c r="F82" s="3">
        <f t="shared" si="21"/>
        <v>17.133333333333336</v>
      </c>
      <c r="G82" s="3">
        <f t="shared" si="21"/>
        <v>16.585000000000001</v>
      </c>
      <c r="H82" s="3">
        <f t="shared" si="21"/>
        <v>14.61</v>
      </c>
      <c r="J82" s="1" t="s">
        <v>20</v>
      </c>
      <c r="K82" s="3">
        <f>AVERAGE(K76:K81)</f>
        <v>17.349999999999998</v>
      </c>
      <c r="L82" s="3">
        <f t="shared" ref="L82:P82" si="22">AVERAGE(L76:L81)</f>
        <v>16.445000000000004</v>
      </c>
      <c r="M82" s="3">
        <f>AVERAGE(M76:M81)</f>
        <v>14.836666666666668</v>
      </c>
      <c r="N82" s="3">
        <f t="shared" si="22"/>
        <v>17.309999999999999</v>
      </c>
      <c r="O82" s="3">
        <f t="shared" si="22"/>
        <v>16.36</v>
      </c>
      <c r="P82" s="3">
        <f t="shared" si="22"/>
        <v>14.53</v>
      </c>
      <c r="S82" s="1" t="s">
        <v>20</v>
      </c>
      <c r="T82" s="3">
        <f t="shared" ref="T82:Y82" si="23">AVERAGE(T76:T81)</f>
        <v>17.364999999999998</v>
      </c>
      <c r="U82" s="3">
        <f t="shared" si="23"/>
        <v>16.188333333333333</v>
      </c>
      <c r="V82" s="3">
        <f t="shared" si="23"/>
        <v>14.776666666666666</v>
      </c>
      <c r="W82" s="3">
        <f t="shared" si="23"/>
        <v>17.431666666666668</v>
      </c>
      <c r="X82" s="3">
        <f t="shared" si="23"/>
        <v>16.474999999999998</v>
      </c>
      <c r="Y82" s="3">
        <f t="shared" si="23"/>
        <v>14.503333333333336</v>
      </c>
    </row>
    <row r="83" spans="2:25" x14ac:dyDescent="0.25">
      <c r="B83" s="7" t="s">
        <v>6</v>
      </c>
      <c r="C83" s="8">
        <f t="shared" ref="C83:H83" si="24">STDEV(C76:C81)</f>
        <v>0.32264015042561939</v>
      </c>
      <c r="D83" s="8">
        <f t="shared" si="24"/>
        <v>0.39135661486679779</v>
      </c>
      <c r="E83" s="8">
        <f t="shared" si="24"/>
        <v>0.61079183578913909</v>
      </c>
      <c r="F83" s="8">
        <f t="shared" si="24"/>
        <v>0.63389799389701995</v>
      </c>
      <c r="G83" s="8">
        <f t="shared" si="24"/>
        <v>0.31589555235868683</v>
      </c>
      <c r="H83" s="8">
        <f t="shared" si="24"/>
        <v>0.59665735560705224</v>
      </c>
      <c r="J83" s="7" t="s">
        <v>6</v>
      </c>
      <c r="K83" s="8">
        <f>STDEV(K76:K81)</f>
        <v>0.19349418595916576</v>
      </c>
      <c r="L83" s="8">
        <f t="shared" ref="L83:P83" si="25">STDEV(L76:L81)</f>
        <v>0.41365444515924199</v>
      </c>
      <c r="M83" s="8">
        <f>STDEV(M76:M81)</f>
        <v>0.61079183578913909</v>
      </c>
      <c r="N83" s="8">
        <f t="shared" si="25"/>
        <v>0.28837475617674946</v>
      </c>
      <c r="O83" s="8">
        <f t="shared" si="25"/>
        <v>0.52057660339281464</v>
      </c>
      <c r="P83" s="8">
        <f t="shared" si="25"/>
        <v>0.30561413579872232</v>
      </c>
      <c r="S83" s="7" t="s">
        <v>6</v>
      </c>
      <c r="T83" s="8">
        <f t="shared" ref="T83:Y83" si="26">STDEV(T76:T81)</f>
        <v>0.3740454517836041</v>
      </c>
      <c r="U83" s="8">
        <f t="shared" si="26"/>
        <v>0.49757076548634493</v>
      </c>
      <c r="V83" s="8">
        <f t="shared" si="26"/>
        <v>0.48102667978675245</v>
      </c>
      <c r="W83" s="8">
        <f t="shared" si="26"/>
        <v>0.43604663359171325</v>
      </c>
      <c r="X83" s="8">
        <f t="shared" si="26"/>
        <v>0.26311594402468236</v>
      </c>
      <c r="Y83" s="8">
        <f t="shared" si="26"/>
        <v>0.19117182498126267</v>
      </c>
    </row>
    <row r="84" spans="2:25" x14ac:dyDescent="0.25">
      <c r="B84" s="7" t="s">
        <v>7</v>
      </c>
      <c r="C84" s="8">
        <f>C83*100/C82</f>
        <v>1.8533661106306525</v>
      </c>
      <c r="D84" s="8">
        <f t="shared" ref="D84:H84" si="27">D83*100/D82</f>
        <v>2.3646925369595033</v>
      </c>
      <c r="E84" s="8">
        <f t="shared" si="27"/>
        <v>4.116772651915114</v>
      </c>
      <c r="F84" s="8">
        <f t="shared" si="27"/>
        <v>3.6997937386985593</v>
      </c>
      <c r="G84" s="8">
        <f t="shared" si="27"/>
        <v>1.9047063753915394</v>
      </c>
      <c r="H84" s="8">
        <f t="shared" si="27"/>
        <v>4.0838970267423154</v>
      </c>
      <c r="J84" s="7" t="s">
        <v>7</v>
      </c>
      <c r="K84" s="8">
        <f t="shared" ref="K84:P84" si="28">K83*100/K82</f>
        <v>1.1152402648943271</v>
      </c>
      <c r="L84" s="8">
        <f t="shared" si="28"/>
        <v>2.5153812414669616</v>
      </c>
      <c r="M84" s="8">
        <f t="shared" si="28"/>
        <v>4.116772651915114</v>
      </c>
      <c r="N84" s="8">
        <f t="shared" si="28"/>
        <v>1.6659431321591536</v>
      </c>
      <c r="O84" s="8">
        <f t="shared" si="28"/>
        <v>3.1820085781956884</v>
      </c>
      <c r="P84" s="8">
        <f t="shared" si="28"/>
        <v>2.1033319738384191</v>
      </c>
      <c r="S84" s="7" t="s">
        <v>7</v>
      </c>
      <c r="T84" s="8">
        <f>T83*100/T82</f>
        <v>2.1540193019499227</v>
      </c>
      <c r="U84" s="8">
        <f t="shared" ref="U84:Y84" si="29">U83*100/U82</f>
        <v>3.0736380036220217</v>
      </c>
      <c r="V84" s="8">
        <f t="shared" si="29"/>
        <v>3.2553125182951894</v>
      </c>
      <c r="W84" s="8">
        <f t="shared" si="29"/>
        <v>2.501462665216827</v>
      </c>
      <c r="X84" s="8">
        <f t="shared" si="29"/>
        <v>1.5970618757188613</v>
      </c>
      <c r="Y84" s="8">
        <f t="shared" si="29"/>
        <v>1.3181233623162214</v>
      </c>
    </row>
    <row r="85" spans="2:25" x14ac:dyDescent="0.25">
      <c r="B85" s="104" t="s">
        <v>31</v>
      </c>
      <c r="C85" s="105"/>
      <c r="D85" s="105"/>
      <c r="E85" s="105"/>
      <c r="F85" s="105"/>
      <c r="G85" s="105"/>
      <c r="H85" s="106"/>
      <c r="J85" s="104" t="s">
        <v>31</v>
      </c>
      <c r="K85" s="105"/>
      <c r="L85" s="105"/>
      <c r="M85" s="105"/>
      <c r="N85" s="105"/>
      <c r="O85" s="105"/>
      <c r="P85" s="106"/>
      <c r="S85" s="104" t="s">
        <v>31</v>
      </c>
      <c r="T85" s="105"/>
      <c r="U85" s="105"/>
      <c r="V85" s="105"/>
      <c r="W85" s="105"/>
      <c r="X85" s="105"/>
      <c r="Y85" s="106"/>
    </row>
    <row r="86" spans="2:25" x14ac:dyDescent="0.25">
      <c r="B86" s="147" t="s">
        <v>22</v>
      </c>
      <c r="C86" s="148"/>
      <c r="D86" s="148"/>
      <c r="E86" s="148"/>
      <c r="F86" s="148"/>
      <c r="G86" s="148"/>
      <c r="H86" s="149"/>
      <c r="J86" s="147" t="s">
        <v>22</v>
      </c>
      <c r="K86" s="148"/>
      <c r="L86" s="148"/>
      <c r="M86" s="148"/>
      <c r="N86" s="148"/>
      <c r="O86" s="148"/>
      <c r="P86" s="149"/>
      <c r="S86" s="147" t="s">
        <v>22</v>
      </c>
      <c r="T86" s="148"/>
      <c r="U86" s="148"/>
      <c r="V86" s="148"/>
      <c r="W86" s="148"/>
      <c r="X86" s="148"/>
      <c r="Y86" s="149"/>
    </row>
    <row r="87" spans="2:25" x14ac:dyDescent="0.25">
      <c r="B87" s="132" t="s">
        <v>27</v>
      </c>
      <c r="C87" s="133"/>
      <c r="D87" s="133"/>
      <c r="E87" s="133"/>
      <c r="F87" s="133"/>
      <c r="G87" s="133"/>
      <c r="H87" s="134"/>
      <c r="J87" s="132" t="s">
        <v>27</v>
      </c>
      <c r="K87" s="133"/>
      <c r="L87" s="133"/>
      <c r="M87" s="133"/>
      <c r="N87" s="133"/>
      <c r="O87" s="133"/>
      <c r="P87" s="134"/>
      <c r="S87" s="132" t="s">
        <v>27</v>
      </c>
      <c r="T87" s="133"/>
      <c r="U87" s="133"/>
      <c r="V87" s="133"/>
      <c r="W87" s="133"/>
      <c r="X87" s="133"/>
      <c r="Y87" s="134"/>
    </row>
    <row r="88" spans="2:25" x14ac:dyDescent="0.25">
      <c r="B88" s="132" t="s">
        <v>28</v>
      </c>
      <c r="C88" s="133"/>
      <c r="D88" s="133"/>
      <c r="E88" s="133"/>
      <c r="F88" s="133"/>
      <c r="G88" s="133"/>
      <c r="H88" s="134"/>
      <c r="J88" s="132" t="s">
        <v>28</v>
      </c>
      <c r="K88" s="133"/>
      <c r="L88" s="133"/>
      <c r="M88" s="133"/>
      <c r="N88" s="133"/>
      <c r="O88" s="133"/>
      <c r="P88" s="134"/>
      <c r="S88" s="132" t="s">
        <v>28</v>
      </c>
      <c r="T88" s="133"/>
      <c r="U88" s="133"/>
      <c r="V88" s="133"/>
      <c r="W88" s="133"/>
      <c r="X88" s="133"/>
      <c r="Y88" s="134"/>
    </row>
    <row r="89" spans="2:25" x14ac:dyDescent="0.25">
      <c r="B89" s="138" t="s">
        <v>29</v>
      </c>
      <c r="C89" s="139"/>
      <c r="D89" s="139"/>
      <c r="E89" s="139"/>
      <c r="F89" s="139"/>
      <c r="G89" s="139"/>
      <c r="H89" s="140"/>
      <c r="J89" s="138" t="s">
        <v>29</v>
      </c>
      <c r="K89" s="139"/>
      <c r="L89" s="139"/>
      <c r="M89" s="139"/>
      <c r="N89" s="139"/>
      <c r="O89" s="139"/>
      <c r="P89" s="140"/>
      <c r="S89" s="138" t="s">
        <v>29</v>
      </c>
      <c r="T89" s="139"/>
      <c r="U89" s="139"/>
      <c r="V89" s="139"/>
      <c r="W89" s="139"/>
      <c r="X89" s="139"/>
      <c r="Y89" s="140"/>
    </row>
    <row r="90" spans="2:25" x14ac:dyDescent="0.25">
      <c r="B90" s="141" t="s">
        <v>30</v>
      </c>
      <c r="C90" s="142"/>
      <c r="D90" s="142"/>
      <c r="E90" s="142"/>
      <c r="F90" s="142"/>
      <c r="G90" s="142"/>
      <c r="H90" s="143"/>
      <c r="J90" s="141" t="s">
        <v>30</v>
      </c>
      <c r="K90" s="142"/>
      <c r="L90" s="142"/>
      <c r="M90" s="142"/>
      <c r="N90" s="142"/>
      <c r="O90" s="142"/>
      <c r="P90" s="143"/>
      <c r="S90" s="141" t="s">
        <v>30</v>
      </c>
      <c r="T90" s="142"/>
      <c r="U90" s="142"/>
      <c r="V90" s="142"/>
      <c r="W90" s="142"/>
      <c r="X90" s="142"/>
      <c r="Y90" s="143"/>
    </row>
    <row r="91" spans="2:25" x14ac:dyDescent="0.25">
      <c r="B91" s="132" t="s">
        <v>9</v>
      </c>
      <c r="C91" s="133"/>
      <c r="D91" s="133"/>
      <c r="E91" s="134"/>
      <c r="F91" s="135">
        <f>C82+F82</f>
        <v>34.541666666666671</v>
      </c>
      <c r="G91" s="137"/>
      <c r="H91" s="136"/>
      <c r="J91" s="132" t="s">
        <v>9</v>
      </c>
      <c r="K91" s="133"/>
      <c r="L91" s="133"/>
      <c r="M91" s="134"/>
      <c r="N91" s="135">
        <f>K82+N82</f>
        <v>34.659999999999997</v>
      </c>
      <c r="O91" s="137"/>
      <c r="P91" s="136"/>
      <c r="S91" s="132" t="s">
        <v>9</v>
      </c>
      <c r="T91" s="133"/>
      <c r="U91" s="133"/>
      <c r="V91" s="134"/>
      <c r="W91" s="135">
        <f>T82+W82</f>
        <v>34.796666666666667</v>
      </c>
      <c r="X91" s="137"/>
      <c r="Y91" s="136"/>
    </row>
    <row r="92" spans="2:25" x14ac:dyDescent="0.25">
      <c r="B92" s="132" t="s">
        <v>10</v>
      </c>
      <c r="C92" s="133"/>
      <c r="D92" s="133"/>
      <c r="E92" s="134"/>
      <c r="F92" s="135">
        <f>E82+H82</f>
        <v>29.446666666666665</v>
      </c>
      <c r="G92" s="137"/>
      <c r="H92" s="136"/>
      <c r="J92" s="132" t="s">
        <v>10</v>
      </c>
      <c r="K92" s="133"/>
      <c r="L92" s="133"/>
      <c r="M92" s="134"/>
      <c r="N92" s="135">
        <f>M82+P82</f>
        <v>29.366666666666667</v>
      </c>
      <c r="O92" s="137"/>
      <c r="P92" s="136"/>
      <c r="S92" s="132" t="s">
        <v>10</v>
      </c>
      <c r="T92" s="133"/>
      <c r="U92" s="133"/>
      <c r="V92" s="134"/>
      <c r="W92" s="135">
        <f>V82+Y82</f>
        <v>29.28</v>
      </c>
      <c r="X92" s="137"/>
      <c r="Y92" s="136"/>
    </row>
    <row r="93" spans="2:25" x14ac:dyDescent="0.25">
      <c r="B93" s="132" t="s">
        <v>11</v>
      </c>
      <c r="C93" s="133"/>
      <c r="D93" s="133"/>
      <c r="E93" s="134"/>
      <c r="F93" s="135">
        <f>F82+G82+H82</f>
        <v>48.328333333333333</v>
      </c>
      <c r="G93" s="137"/>
      <c r="H93" s="136"/>
      <c r="J93" s="132" t="s">
        <v>11</v>
      </c>
      <c r="K93" s="133"/>
      <c r="L93" s="133"/>
      <c r="M93" s="134"/>
      <c r="N93" s="135">
        <f>N82+O82+P82</f>
        <v>48.2</v>
      </c>
      <c r="O93" s="137"/>
      <c r="P93" s="136"/>
      <c r="S93" s="132" t="s">
        <v>11</v>
      </c>
      <c r="T93" s="133"/>
      <c r="U93" s="133"/>
      <c r="V93" s="134"/>
      <c r="W93" s="135">
        <f>W82+X82+Y82</f>
        <v>48.410000000000004</v>
      </c>
      <c r="X93" s="137"/>
      <c r="Y93" s="136"/>
    </row>
    <row r="94" spans="2:25" x14ac:dyDescent="0.25">
      <c r="B94" s="132" t="s">
        <v>12</v>
      </c>
      <c r="C94" s="133"/>
      <c r="D94" s="133"/>
      <c r="E94" s="134"/>
      <c r="F94" s="135">
        <f>C82+D82+E82</f>
        <v>48.794999999999995</v>
      </c>
      <c r="G94" s="137"/>
      <c r="H94" s="136"/>
      <c r="J94" s="132" t="s">
        <v>12</v>
      </c>
      <c r="K94" s="133"/>
      <c r="L94" s="133"/>
      <c r="M94" s="134"/>
      <c r="N94" s="132">
        <f>K82+L82+M82</f>
        <v>48.631666666666668</v>
      </c>
      <c r="O94" s="133"/>
      <c r="P94" s="134"/>
      <c r="S94" s="132" t="s">
        <v>12</v>
      </c>
      <c r="T94" s="133"/>
      <c r="U94" s="133"/>
      <c r="V94" s="134"/>
      <c r="W94" s="135">
        <f>T82+U82+V82</f>
        <v>48.329999999999991</v>
      </c>
      <c r="X94" s="137"/>
      <c r="Y94" s="136"/>
    </row>
    <row r="95" spans="2:25" x14ac:dyDescent="0.25">
      <c r="B95" s="132" t="s">
        <v>8</v>
      </c>
      <c r="C95" s="133"/>
      <c r="D95" s="133"/>
      <c r="E95" s="134"/>
      <c r="F95" s="5">
        <f>F91-F92</f>
        <v>5.095000000000006</v>
      </c>
      <c r="G95" s="135">
        <f>F95/4</f>
        <v>1.2737500000000015</v>
      </c>
      <c r="H95" s="136"/>
      <c r="J95" s="132" t="s">
        <v>8</v>
      </c>
      <c r="K95" s="133"/>
      <c r="L95" s="133"/>
      <c r="M95" s="134"/>
      <c r="N95" s="99">
        <f>N91-N92</f>
        <v>5.2933333333333294</v>
      </c>
      <c r="O95" s="135">
        <f>N95/4</f>
        <v>1.3233333333333324</v>
      </c>
      <c r="P95" s="136"/>
      <c r="S95" s="132" t="s">
        <v>8</v>
      </c>
      <c r="T95" s="133"/>
      <c r="U95" s="133"/>
      <c r="V95" s="134"/>
      <c r="W95" s="5">
        <f>W91-W92</f>
        <v>5.5166666666666657</v>
      </c>
      <c r="X95" s="135">
        <f>W95/4</f>
        <v>1.3791666666666664</v>
      </c>
      <c r="Y95" s="136"/>
    </row>
    <row r="96" spans="2:25" x14ac:dyDescent="0.25">
      <c r="B96" s="132" t="s">
        <v>13</v>
      </c>
      <c r="C96" s="133"/>
      <c r="D96" s="133"/>
      <c r="E96" s="134"/>
      <c r="F96" s="99">
        <f>F93-F94</f>
        <v>-0.46666666666666146</v>
      </c>
      <c r="G96" s="135">
        <f>F96/3</f>
        <v>-0.15555555555555381</v>
      </c>
      <c r="H96" s="136"/>
      <c r="J96" s="132" t="s">
        <v>13</v>
      </c>
      <c r="K96" s="133"/>
      <c r="L96" s="133"/>
      <c r="M96" s="134"/>
      <c r="N96" s="99">
        <f>N93-N94</f>
        <v>-0.43166666666666487</v>
      </c>
      <c r="O96" s="135">
        <f>N96/3</f>
        <v>-0.14388888888888829</v>
      </c>
      <c r="P96" s="136"/>
      <c r="S96" s="132" t="s">
        <v>13</v>
      </c>
      <c r="T96" s="133"/>
      <c r="U96" s="133"/>
      <c r="V96" s="134"/>
      <c r="W96" s="99">
        <f>W93-W94</f>
        <v>8.0000000000012506E-2</v>
      </c>
      <c r="X96" s="135">
        <f>W96/3</f>
        <v>2.6666666666670835E-2</v>
      </c>
      <c r="Y96" s="136"/>
    </row>
    <row r="97" spans="2:25" x14ac:dyDescent="0.25">
      <c r="B97" s="132" t="s">
        <v>23</v>
      </c>
      <c r="C97" s="133"/>
      <c r="D97" s="133"/>
      <c r="E97" s="134"/>
      <c r="F97" s="132">
        <v>0.30099999999999999</v>
      </c>
      <c r="G97" s="133"/>
      <c r="H97" s="134"/>
      <c r="J97" s="132" t="s">
        <v>23</v>
      </c>
      <c r="K97" s="133"/>
      <c r="L97" s="133"/>
      <c r="M97" s="134"/>
      <c r="N97" s="132">
        <v>0.30099999999999999</v>
      </c>
      <c r="O97" s="133"/>
      <c r="P97" s="134"/>
      <c r="S97" s="132" t="s">
        <v>23</v>
      </c>
      <c r="T97" s="133"/>
      <c r="U97" s="133"/>
      <c r="V97" s="134"/>
      <c r="W97" s="132">
        <v>0.30099999999999999</v>
      </c>
      <c r="X97" s="133"/>
      <c r="Y97" s="134"/>
    </row>
    <row r="98" spans="2:25" x14ac:dyDescent="0.25">
      <c r="B98" s="120" t="s">
        <v>25</v>
      </c>
      <c r="C98" s="121"/>
      <c r="D98" s="121"/>
      <c r="E98" s="122"/>
      <c r="F98" s="129">
        <f>G96/G95</f>
        <v>-0.1221240867953316</v>
      </c>
      <c r="G98" s="130"/>
      <c r="H98" s="131"/>
      <c r="J98" s="120" t="s">
        <v>25</v>
      </c>
      <c r="K98" s="121"/>
      <c r="L98" s="121"/>
      <c r="M98" s="122"/>
      <c r="N98" s="129">
        <f>O96/O95</f>
        <v>-0.10873215785054538</v>
      </c>
      <c r="O98" s="130"/>
      <c r="P98" s="131"/>
      <c r="S98" s="120" t="s">
        <v>25</v>
      </c>
      <c r="T98" s="121"/>
      <c r="U98" s="121"/>
      <c r="V98" s="122"/>
      <c r="W98" s="129">
        <f>X96/X95</f>
        <v>1.9335347432027195E-2</v>
      </c>
      <c r="X98" s="130"/>
      <c r="Y98" s="131"/>
    </row>
    <row r="99" spans="2:25" x14ac:dyDescent="0.25">
      <c r="B99" s="120" t="s">
        <v>24</v>
      </c>
      <c r="C99" s="121"/>
      <c r="D99" s="121"/>
      <c r="E99" s="122"/>
      <c r="F99" s="129">
        <f>F98*F97</f>
        <v>-3.6759350125394809E-2</v>
      </c>
      <c r="G99" s="130"/>
      <c r="H99" s="131"/>
      <c r="J99" s="120" t="s">
        <v>24</v>
      </c>
      <c r="K99" s="121"/>
      <c r="L99" s="121"/>
      <c r="M99" s="122"/>
      <c r="N99" s="129">
        <f>N98*N97</f>
        <v>-3.2728379513014161E-2</v>
      </c>
      <c r="O99" s="130"/>
      <c r="P99" s="131"/>
      <c r="S99" s="120" t="s">
        <v>24</v>
      </c>
      <c r="T99" s="121"/>
      <c r="U99" s="121"/>
      <c r="V99" s="122"/>
      <c r="W99" s="129">
        <f>W98*W97</f>
        <v>5.8199395770401853E-3</v>
      </c>
      <c r="X99" s="130"/>
      <c r="Y99" s="131"/>
    </row>
    <row r="100" spans="2:25" x14ac:dyDescent="0.25">
      <c r="B100" s="120" t="s">
        <v>26</v>
      </c>
      <c r="C100" s="121"/>
      <c r="D100" s="121"/>
      <c r="E100" s="122"/>
      <c r="F100" s="129">
        <f>2+F99</f>
        <v>1.9632406498746051</v>
      </c>
      <c r="G100" s="130"/>
      <c r="H100" s="131"/>
      <c r="J100" s="120" t="s">
        <v>26</v>
      </c>
      <c r="K100" s="121"/>
      <c r="L100" s="121"/>
      <c r="M100" s="122"/>
      <c r="N100" s="129">
        <f>2+N99</f>
        <v>1.9672716204869858</v>
      </c>
      <c r="O100" s="130"/>
      <c r="P100" s="131"/>
      <c r="S100" s="120" t="s">
        <v>26</v>
      </c>
      <c r="T100" s="121"/>
      <c r="U100" s="121"/>
      <c r="V100" s="122"/>
      <c r="W100" s="129">
        <f>2+W99</f>
        <v>2.00581993957704</v>
      </c>
      <c r="X100" s="130"/>
      <c r="Y100" s="131"/>
    </row>
    <row r="101" spans="2:25" x14ac:dyDescent="0.25">
      <c r="B101" s="120" t="s">
        <v>32</v>
      </c>
      <c r="C101" s="121"/>
      <c r="D101" s="121"/>
      <c r="E101" s="122"/>
      <c r="F101" s="178">
        <v>0.91830000000000001</v>
      </c>
      <c r="G101" s="179"/>
      <c r="H101" s="180"/>
      <c r="J101" s="120" t="s">
        <v>32</v>
      </c>
      <c r="K101" s="121"/>
      <c r="L101" s="121"/>
      <c r="M101" s="122"/>
      <c r="N101" s="178">
        <v>0.92679999999999996</v>
      </c>
      <c r="O101" s="179"/>
      <c r="P101" s="180"/>
      <c r="S101" s="120" t="s">
        <v>32</v>
      </c>
      <c r="T101" s="121"/>
      <c r="U101" s="121"/>
      <c r="V101" s="122"/>
      <c r="W101" s="178">
        <v>1.0139</v>
      </c>
      <c r="X101" s="179"/>
      <c r="Y101" s="180"/>
    </row>
    <row r="102" spans="2:25" x14ac:dyDescent="0.25">
      <c r="B102" s="108" t="s">
        <v>49</v>
      </c>
      <c r="C102" s="108"/>
      <c r="D102" s="108"/>
      <c r="E102" s="108"/>
      <c r="F102" s="174">
        <f>91.83/100*1000000</f>
        <v>918300</v>
      </c>
      <c r="G102" s="174"/>
      <c r="H102" s="174"/>
      <c r="J102" s="108" t="s">
        <v>49</v>
      </c>
      <c r="K102" s="108"/>
      <c r="L102" s="108"/>
      <c r="M102" s="108"/>
      <c r="N102" s="175">
        <f>92.68/100*1000000</f>
        <v>926800.00000000012</v>
      </c>
      <c r="O102" s="176"/>
      <c r="P102" s="177"/>
      <c r="S102" s="108" t="s">
        <v>49</v>
      </c>
      <c r="T102" s="108"/>
      <c r="U102" s="108"/>
      <c r="V102" s="108"/>
      <c r="W102" s="174">
        <f>101.39/100*1000000</f>
        <v>1013900</v>
      </c>
      <c r="X102" s="174"/>
      <c r="Y102" s="174"/>
    </row>
    <row r="103" spans="2:25" x14ac:dyDescent="0.25">
      <c r="B103" s="108" t="s">
        <v>92</v>
      </c>
      <c r="C103" s="108"/>
      <c r="D103" s="108"/>
      <c r="E103" s="108"/>
      <c r="F103" s="174">
        <f>F102/1000000*100</f>
        <v>91.83</v>
      </c>
      <c r="G103" s="174"/>
      <c r="H103" s="174"/>
      <c r="J103" s="108" t="s">
        <v>92</v>
      </c>
      <c r="K103" s="108"/>
      <c r="L103" s="108"/>
      <c r="M103" s="108"/>
      <c r="N103" s="174">
        <f>N102/1000000*100</f>
        <v>92.68</v>
      </c>
      <c r="O103" s="174"/>
      <c r="P103" s="174"/>
      <c r="Q103" s="25"/>
      <c r="S103" s="108" t="s">
        <v>92</v>
      </c>
      <c r="T103" s="108"/>
      <c r="U103" s="108"/>
      <c r="V103" s="108"/>
      <c r="W103" s="174">
        <f>W102/1000000*100</f>
        <v>101.39</v>
      </c>
      <c r="X103" s="174"/>
      <c r="Y103" s="174"/>
    </row>
    <row r="104" spans="2:25" x14ac:dyDescent="0.25">
      <c r="B104" s="150" t="s">
        <v>46</v>
      </c>
      <c r="C104" s="150"/>
      <c r="L104" s="150" t="s">
        <v>48</v>
      </c>
      <c r="M104" s="150"/>
      <c r="S104" s="150" t="s">
        <v>46</v>
      </c>
      <c r="T104" s="150"/>
      <c r="X104" s="150" t="s">
        <v>48</v>
      </c>
      <c r="Y104" s="150"/>
    </row>
    <row r="105" spans="2:25" x14ac:dyDescent="0.25">
      <c r="B105" s="150" t="s">
        <v>47</v>
      </c>
      <c r="C105" s="150"/>
      <c r="L105" s="150" t="s">
        <v>47</v>
      </c>
      <c r="M105" s="150"/>
      <c r="S105" s="150" t="s">
        <v>47</v>
      </c>
      <c r="T105" s="150"/>
      <c r="X105" s="150" t="s">
        <v>47</v>
      </c>
      <c r="Y105" s="150"/>
    </row>
  </sheetData>
  <mergeCells count="326">
    <mergeCell ref="AC7:AC9"/>
    <mergeCell ref="AG7:AG9"/>
    <mergeCell ref="AC10:AC12"/>
    <mergeCell ref="AG10:AG12"/>
    <mergeCell ref="AC13:AC15"/>
    <mergeCell ref="AG13:AG15"/>
    <mergeCell ref="B2:E2"/>
    <mergeCell ref="B4:H4"/>
    <mergeCell ref="J4:P4"/>
    <mergeCell ref="R4:X4"/>
    <mergeCell ref="B5:H5"/>
    <mergeCell ref="J5:P5"/>
    <mergeCell ref="R5:X5"/>
    <mergeCell ref="B18:H18"/>
    <mergeCell ref="J18:P18"/>
    <mergeCell ref="R18:X18"/>
    <mergeCell ref="B19:H19"/>
    <mergeCell ref="J19:P19"/>
    <mergeCell ref="R19:X19"/>
    <mergeCell ref="B16:H16"/>
    <mergeCell ref="J16:P16"/>
    <mergeCell ref="R16:X16"/>
    <mergeCell ref="B17:H17"/>
    <mergeCell ref="J17:P17"/>
    <mergeCell ref="R17:X17"/>
    <mergeCell ref="B22:E22"/>
    <mergeCell ref="F22:H22"/>
    <mergeCell ref="J22:M22"/>
    <mergeCell ref="N22:P22"/>
    <mergeCell ref="R22:U22"/>
    <mergeCell ref="V22:X22"/>
    <mergeCell ref="B20:H20"/>
    <mergeCell ref="J20:P20"/>
    <mergeCell ref="R20:X20"/>
    <mergeCell ref="B21:H21"/>
    <mergeCell ref="J21:P21"/>
    <mergeCell ref="R21:X21"/>
    <mergeCell ref="B24:E24"/>
    <mergeCell ref="F24:H24"/>
    <mergeCell ref="J24:M24"/>
    <mergeCell ref="N24:P24"/>
    <mergeCell ref="R24:U24"/>
    <mergeCell ref="V24:X24"/>
    <mergeCell ref="B23:E23"/>
    <mergeCell ref="F23:H23"/>
    <mergeCell ref="J23:M23"/>
    <mergeCell ref="N23:P23"/>
    <mergeCell ref="R23:U23"/>
    <mergeCell ref="V23:X23"/>
    <mergeCell ref="B26:E26"/>
    <mergeCell ref="G26:H26"/>
    <mergeCell ref="J26:M26"/>
    <mergeCell ref="O26:P26"/>
    <mergeCell ref="R26:U26"/>
    <mergeCell ref="W26:X26"/>
    <mergeCell ref="B25:E25"/>
    <mergeCell ref="F25:H25"/>
    <mergeCell ref="J25:M25"/>
    <mergeCell ref="N25:P25"/>
    <mergeCell ref="R25:U25"/>
    <mergeCell ref="V25:X25"/>
    <mergeCell ref="B28:E28"/>
    <mergeCell ref="F28:H28"/>
    <mergeCell ref="J28:M28"/>
    <mergeCell ref="N28:P28"/>
    <mergeCell ref="R28:U28"/>
    <mergeCell ref="V28:X28"/>
    <mergeCell ref="B27:E27"/>
    <mergeCell ref="G27:H27"/>
    <mergeCell ref="J27:M27"/>
    <mergeCell ref="O27:P27"/>
    <mergeCell ref="R27:U27"/>
    <mergeCell ref="W27:X27"/>
    <mergeCell ref="B30:E30"/>
    <mergeCell ref="F30:H30"/>
    <mergeCell ref="J30:M30"/>
    <mergeCell ref="N30:P30"/>
    <mergeCell ref="R30:U30"/>
    <mergeCell ref="V30:X30"/>
    <mergeCell ref="B29:E29"/>
    <mergeCell ref="F29:H29"/>
    <mergeCell ref="J29:M29"/>
    <mergeCell ref="N29:P29"/>
    <mergeCell ref="R29:U29"/>
    <mergeCell ref="V29:X29"/>
    <mergeCell ref="B32:E32"/>
    <mergeCell ref="F32:H32"/>
    <mergeCell ref="J32:M32"/>
    <mergeCell ref="N32:P32"/>
    <mergeCell ref="R32:U32"/>
    <mergeCell ref="V32:X32"/>
    <mergeCell ref="B31:E31"/>
    <mergeCell ref="F31:H31"/>
    <mergeCell ref="J31:M31"/>
    <mergeCell ref="N31:P31"/>
    <mergeCell ref="R31:U31"/>
    <mergeCell ref="V31:X31"/>
    <mergeCell ref="B34:E34"/>
    <mergeCell ref="F34:H34"/>
    <mergeCell ref="J34:M34"/>
    <mergeCell ref="N34:P34"/>
    <mergeCell ref="R34:U34"/>
    <mergeCell ref="V34:X34"/>
    <mergeCell ref="B33:E33"/>
    <mergeCell ref="F33:H33"/>
    <mergeCell ref="J33:M33"/>
    <mergeCell ref="N33:P33"/>
    <mergeCell ref="R33:U33"/>
    <mergeCell ref="V33:X33"/>
    <mergeCell ref="R38:X38"/>
    <mergeCell ref="B39:H39"/>
    <mergeCell ref="J39:P39"/>
    <mergeCell ref="R39:X39"/>
    <mergeCell ref="B50:H50"/>
    <mergeCell ref="R50:X50"/>
    <mergeCell ref="B35:C35"/>
    <mergeCell ref="L35:M35"/>
    <mergeCell ref="B36:D36"/>
    <mergeCell ref="L36:M36"/>
    <mergeCell ref="B38:H38"/>
    <mergeCell ref="J38:P38"/>
    <mergeCell ref="B53:H53"/>
    <mergeCell ref="J53:P53"/>
    <mergeCell ref="R53:X53"/>
    <mergeCell ref="B54:H54"/>
    <mergeCell ref="J54:P54"/>
    <mergeCell ref="R54:X54"/>
    <mergeCell ref="B51:H51"/>
    <mergeCell ref="J51:P51"/>
    <mergeCell ref="R51:X51"/>
    <mergeCell ref="B52:H52"/>
    <mergeCell ref="J52:P52"/>
    <mergeCell ref="R52:X52"/>
    <mergeCell ref="B55:H55"/>
    <mergeCell ref="J55:P55"/>
    <mergeCell ref="R55:X55"/>
    <mergeCell ref="B56:E56"/>
    <mergeCell ref="F56:H56"/>
    <mergeCell ref="J56:M56"/>
    <mergeCell ref="N56:P56"/>
    <mergeCell ref="R56:U56"/>
    <mergeCell ref="V56:X56"/>
    <mergeCell ref="B58:E58"/>
    <mergeCell ref="F58:H58"/>
    <mergeCell ref="J58:M58"/>
    <mergeCell ref="N58:P58"/>
    <mergeCell ref="R58:U58"/>
    <mergeCell ref="V58:X58"/>
    <mergeCell ref="B57:E57"/>
    <mergeCell ref="F57:H57"/>
    <mergeCell ref="J57:M57"/>
    <mergeCell ref="N57:P57"/>
    <mergeCell ref="R57:U57"/>
    <mergeCell ref="V57:X57"/>
    <mergeCell ref="B60:E60"/>
    <mergeCell ref="G60:H60"/>
    <mergeCell ref="J60:M60"/>
    <mergeCell ref="O60:P60"/>
    <mergeCell ref="R60:U60"/>
    <mergeCell ref="W60:X60"/>
    <mergeCell ref="B59:E59"/>
    <mergeCell ref="F59:H59"/>
    <mergeCell ref="J59:M59"/>
    <mergeCell ref="N59:P59"/>
    <mergeCell ref="R59:U59"/>
    <mergeCell ref="V59:X59"/>
    <mergeCell ref="B62:E62"/>
    <mergeCell ref="F62:H62"/>
    <mergeCell ref="J62:M62"/>
    <mergeCell ref="N62:P62"/>
    <mergeCell ref="R62:U62"/>
    <mergeCell ref="V62:X62"/>
    <mergeCell ref="B61:E61"/>
    <mergeCell ref="G61:H61"/>
    <mergeCell ref="J61:M61"/>
    <mergeCell ref="O61:P61"/>
    <mergeCell ref="R61:U61"/>
    <mergeCell ref="W61:X61"/>
    <mergeCell ref="B64:E64"/>
    <mergeCell ref="F64:H64"/>
    <mergeCell ref="J64:M64"/>
    <mergeCell ref="N64:P64"/>
    <mergeCell ref="R64:U64"/>
    <mergeCell ref="V64:X64"/>
    <mergeCell ref="B63:E63"/>
    <mergeCell ref="F63:H63"/>
    <mergeCell ref="J63:M63"/>
    <mergeCell ref="N63:P63"/>
    <mergeCell ref="R63:U63"/>
    <mergeCell ref="V63:X63"/>
    <mergeCell ref="B66:E66"/>
    <mergeCell ref="F66:H66"/>
    <mergeCell ref="J66:M66"/>
    <mergeCell ref="N66:P66"/>
    <mergeCell ref="R66:U66"/>
    <mergeCell ref="V66:X66"/>
    <mergeCell ref="B65:E65"/>
    <mergeCell ref="F65:H65"/>
    <mergeCell ref="J65:M65"/>
    <mergeCell ref="N65:P65"/>
    <mergeCell ref="R65:U65"/>
    <mergeCell ref="V65:X65"/>
    <mergeCell ref="B68:E68"/>
    <mergeCell ref="F68:H68"/>
    <mergeCell ref="J68:M68"/>
    <mergeCell ref="N68:P68"/>
    <mergeCell ref="R68:U68"/>
    <mergeCell ref="V68:X68"/>
    <mergeCell ref="B67:E67"/>
    <mergeCell ref="F67:H67"/>
    <mergeCell ref="J67:M67"/>
    <mergeCell ref="N67:P67"/>
    <mergeCell ref="R67:U67"/>
    <mergeCell ref="V67:X67"/>
    <mergeCell ref="S73:Y73"/>
    <mergeCell ref="B74:H74"/>
    <mergeCell ref="J74:P74"/>
    <mergeCell ref="S74:Y74"/>
    <mergeCell ref="B86:H86"/>
    <mergeCell ref="J86:P86"/>
    <mergeCell ref="S86:Y86"/>
    <mergeCell ref="B69:C69"/>
    <mergeCell ref="L69:M69"/>
    <mergeCell ref="B70:C70"/>
    <mergeCell ref="L70:M70"/>
    <mergeCell ref="B71:D71"/>
    <mergeCell ref="B73:H73"/>
    <mergeCell ref="J73:P73"/>
    <mergeCell ref="B89:H89"/>
    <mergeCell ref="J89:P89"/>
    <mergeCell ref="S89:Y89"/>
    <mergeCell ref="B90:H90"/>
    <mergeCell ref="J90:P90"/>
    <mergeCell ref="S90:Y90"/>
    <mergeCell ref="B87:H87"/>
    <mergeCell ref="J87:P87"/>
    <mergeCell ref="S87:Y87"/>
    <mergeCell ref="B88:H88"/>
    <mergeCell ref="J88:P88"/>
    <mergeCell ref="S88:Y88"/>
    <mergeCell ref="B92:E92"/>
    <mergeCell ref="F92:H92"/>
    <mergeCell ref="J92:M92"/>
    <mergeCell ref="N92:P92"/>
    <mergeCell ref="S92:V92"/>
    <mergeCell ref="W92:Y92"/>
    <mergeCell ref="B91:E91"/>
    <mergeCell ref="F91:H91"/>
    <mergeCell ref="J91:M91"/>
    <mergeCell ref="N91:P91"/>
    <mergeCell ref="S91:V91"/>
    <mergeCell ref="W91:Y91"/>
    <mergeCell ref="B94:E94"/>
    <mergeCell ref="F94:H94"/>
    <mergeCell ref="J94:M94"/>
    <mergeCell ref="N94:P94"/>
    <mergeCell ref="S94:V94"/>
    <mergeCell ref="W94:Y94"/>
    <mergeCell ref="B93:E93"/>
    <mergeCell ref="F93:H93"/>
    <mergeCell ref="J93:M93"/>
    <mergeCell ref="N93:P93"/>
    <mergeCell ref="S93:V93"/>
    <mergeCell ref="W93:Y93"/>
    <mergeCell ref="B96:E96"/>
    <mergeCell ref="G96:H96"/>
    <mergeCell ref="J96:M96"/>
    <mergeCell ref="O96:P96"/>
    <mergeCell ref="S96:V96"/>
    <mergeCell ref="X96:Y96"/>
    <mergeCell ref="B95:E95"/>
    <mergeCell ref="G95:H95"/>
    <mergeCell ref="J95:M95"/>
    <mergeCell ref="O95:P95"/>
    <mergeCell ref="S95:V95"/>
    <mergeCell ref="X95:Y95"/>
    <mergeCell ref="B98:E98"/>
    <mergeCell ref="F98:H98"/>
    <mergeCell ref="J98:M98"/>
    <mergeCell ref="N98:P98"/>
    <mergeCell ref="S98:V98"/>
    <mergeCell ref="W98:Y98"/>
    <mergeCell ref="B97:E97"/>
    <mergeCell ref="F97:H97"/>
    <mergeCell ref="J97:M97"/>
    <mergeCell ref="N97:P97"/>
    <mergeCell ref="S97:V97"/>
    <mergeCell ref="W97:Y97"/>
    <mergeCell ref="B100:E100"/>
    <mergeCell ref="F100:H100"/>
    <mergeCell ref="J100:M100"/>
    <mergeCell ref="N100:P100"/>
    <mergeCell ref="S100:V100"/>
    <mergeCell ref="W100:Y100"/>
    <mergeCell ref="B99:E99"/>
    <mergeCell ref="F99:H99"/>
    <mergeCell ref="J99:M99"/>
    <mergeCell ref="N99:P99"/>
    <mergeCell ref="S99:V99"/>
    <mergeCell ref="W99:Y99"/>
    <mergeCell ref="B102:E102"/>
    <mergeCell ref="F102:H102"/>
    <mergeCell ref="J102:M102"/>
    <mergeCell ref="N102:P102"/>
    <mergeCell ref="S102:V102"/>
    <mergeCell ref="W102:Y102"/>
    <mergeCell ref="B101:E101"/>
    <mergeCell ref="F101:H101"/>
    <mergeCell ref="J101:M101"/>
    <mergeCell ref="N101:P101"/>
    <mergeCell ref="S101:V101"/>
    <mergeCell ref="W101:Y101"/>
    <mergeCell ref="B104:C104"/>
    <mergeCell ref="L104:M104"/>
    <mergeCell ref="S104:T104"/>
    <mergeCell ref="X104:Y104"/>
    <mergeCell ref="B105:C105"/>
    <mergeCell ref="L105:M105"/>
    <mergeCell ref="S105:T105"/>
    <mergeCell ref="X105:Y105"/>
    <mergeCell ref="B103:E103"/>
    <mergeCell ref="F103:H103"/>
    <mergeCell ref="J103:M103"/>
    <mergeCell ref="N103:P103"/>
    <mergeCell ref="S103:V103"/>
    <mergeCell ref="W103:Y10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AG105"/>
  <sheetViews>
    <sheetView topLeftCell="A46" workbookViewId="0">
      <selection activeCell="D9" sqref="D9"/>
    </sheetView>
  </sheetViews>
  <sheetFormatPr defaultRowHeight="15" x14ac:dyDescent="0.25"/>
  <sheetData>
    <row r="2" spans="2:33" x14ac:dyDescent="0.25">
      <c r="B2" s="157" t="s">
        <v>50</v>
      </c>
      <c r="C2" s="157"/>
      <c r="D2" s="157"/>
      <c r="E2" s="157"/>
    </row>
    <row r="4" spans="2:33" x14ac:dyDescent="0.25">
      <c r="B4" s="114" t="s">
        <v>37</v>
      </c>
      <c r="C4" s="114"/>
      <c r="D4" s="114"/>
      <c r="E4" s="114"/>
      <c r="F4" s="114"/>
      <c r="G4" s="114"/>
      <c r="H4" s="114"/>
      <c r="J4" s="114" t="s">
        <v>38</v>
      </c>
      <c r="K4" s="114"/>
      <c r="L4" s="114"/>
      <c r="M4" s="114"/>
      <c r="N4" s="114"/>
      <c r="O4" s="114"/>
      <c r="P4" s="114"/>
      <c r="R4" s="114" t="s">
        <v>39</v>
      </c>
      <c r="S4" s="114"/>
      <c r="T4" s="114"/>
      <c r="U4" s="114"/>
      <c r="V4" s="114"/>
      <c r="W4" s="114"/>
      <c r="X4" s="114"/>
    </row>
    <row r="5" spans="2:33" ht="14.25" customHeight="1" x14ac:dyDescent="0.25">
      <c r="B5" s="114" t="s">
        <v>36</v>
      </c>
      <c r="C5" s="114"/>
      <c r="D5" s="114"/>
      <c r="E5" s="114"/>
      <c r="F5" s="114"/>
      <c r="G5" s="114"/>
      <c r="H5" s="114"/>
      <c r="J5" s="114" t="s">
        <v>36</v>
      </c>
      <c r="K5" s="114"/>
      <c r="L5" s="114"/>
      <c r="M5" s="114"/>
      <c r="N5" s="114"/>
      <c r="O5" s="114"/>
      <c r="P5" s="114"/>
      <c r="R5" s="114" t="s">
        <v>36</v>
      </c>
      <c r="S5" s="114"/>
      <c r="T5" s="114"/>
      <c r="U5" s="114"/>
      <c r="V5" s="114"/>
      <c r="W5" s="114"/>
      <c r="X5" s="114"/>
    </row>
    <row r="6" spans="2:33" ht="31.5" customHeight="1" x14ac:dyDescent="0.25">
      <c r="B6" s="2" t="s">
        <v>21</v>
      </c>
      <c r="C6" s="13" t="s">
        <v>0</v>
      </c>
      <c r="D6" s="13" t="s">
        <v>1</v>
      </c>
      <c r="E6" s="13" t="s">
        <v>2</v>
      </c>
      <c r="F6" s="13" t="s">
        <v>4</v>
      </c>
      <c r="G6" s="13" t="s">
        <v>3</v>
      </c>
      <c r="H6" s="13" t="s">
        <v>5</v>
      </c>
      <c r="J6" s="2" t="s">
        <v>21</v>
      </c>
      <c r="K6" s="13" t="s">
        <v>0</v>
      </c>
      <c r="L6" s="13" t="s">
        <v>1</v>
      </c>
      <c r="M6" s="13" t="s">
        <v>2</v>
      </c>
      <c r="N6" s="13" t="s">
        <v>4</v>
      </c>
      <c r="O6" s="13" t="s">
        <v>3</v>
      </c>
      <c r="P6" s="13" t="s">
        <v>5</v>
      </c>
      <c r="R6" s="2" t="s">
        <v>21</v>
      </c>
      <c r="S6" s="13" t="s">
        <v>0</v>
      </c>
      <c r="T6" s="13" t="s">
        <v>1</v>
      </c>
      <c r="U6" s="13" t="s">
        <v>2</v>
      </c>
      <c r="V6" s="13" t="s">
        <v>4</v>
      </c>
      <c r="W6" s="13" t="s">
        <v>3</v>
      </c>
      <c r="X6" s="13" t="s">
        <v>5</v>
      </c>
      <c r="AC6" s="50" t="s">
        <v>81</v>
      </c>
      <c r="AD6" s="50" t="s">
        <v>82</v>
      </c>
      <c r="AE6" s="50" t="s">
        <v>86</v>
      </c>
      <c r="AF6" s="50" t="s">
        <v>87</v>
      </c>
      <c r="AG6" s="50" t="s">
        <v>88</v>
      </c>
    </row>
    <row r="7" spans="2:33" x14ac:dyDescent="0.25">
      <c r="B7" s="2" t="s">
        <v>14</v>
      </c>
      <c r="C7" s="5">
        <v>15.01</v>
      </c>
      <c r="D7" s="13">
        <v>14.32</v>
      </c>
      <c r="E7" s="13">
        <v>11.26</v>
      </c>
      <c r="F7" s="35">
        <v>14.23</v>
      </c>
      <c r="G7" s="36">
        <v>11.39</v>
      </c>
      <c r="H7" s="36">
        <v>10.23</v>
      </c>
      <c r="J7" s="2" t="s">
        <v>14</v>
      </c>
      <c r="K7" s="13">
        <v>14.45</v>
      </c>
      <c r="L7" s="13">
        <v>10.210000000000001</v>
      </c>
      <c r="M7" s="13">
        <v>9.5299999999999994</v>
      </c>
      <c r="N7" s="5">
        <v>15.62</v>
      </c>
      <c r="O7" s="13">
        <v>10.52</v>
      </c>
      <c r="P7" s="13">
        <v>9.06</v>
      </c>
      <c r="R7" s="2" t="s">
        <v>14</v>
      </c>
      <c r="S7" s="13">
        <v>15.23</v>
      </c>
      <c r="T7" s="13">
        <v>13.92</v>
      </c>
      <c r="U7" s="13">
        <v>11.26</v>
      </c>
      <c r="V7" s="5">
        <v>15.36</v>
      </c>
      <c r="W7" s="13">
        <v>14.53</v>
      </c>
      <c r="X7" s="13">
        <v>9.5299999999999994</v>
      </c>
      <c r="AC7" s="169" t="s">
        <v>83</v>
      </c>
      <c r="AD7" s="57">
        <v>50</v>
      </c>
      <c r="AE7" s="49">
        <v>101.39</v>
      </c>
      <c r="AF7" s="57">
        <f>AE7/AD7*100</f>
        <v>202.78</v>
      </c>
      <c r="AG7" s="167">
        <f>AVERAGE(AF7:AF9)</f>
        <v>201.10666666666665</v>
      </c>
    </row>
    <row r="8" spans="2:33" x14ac:dyDescent="0.25">
      <c r="B8" s="2" t="s">
        <v>15</v>
      </c>
      <c r="C8" s="13">
        <v>15.22</v>
      </c>
      <c r="D8" s="13">
        <v>13.22</v>
      </c>
      <c r="E8" s="13">
        <v>11.07</v>
      </c>
      <c r="F8" s="35">
        <v>15.39</v>
      </c>
      <c r="G8" s="36">
        <v>11.35</v>
      </c>
      <c r="H8" s="36">
        <v>10.32</v>
      </c>
      <c r="J8" s="2" t="s">
        <v>15</v>
      </c>
      <c r="K8" s="13">
        <v>13.62</v>
      </c>
      <c r="L8" s="13">
        <v>11.26</v>
      </c>
      <c r="M8" s="13">
        <v>9.26</v>
      </c>
      <c r="N8" s="5">
        <v>14.28</v>
      </c>
      <c r="O8" s="13">
        <v>10.39</v>
      </c>
      <c r="P8" s="13">
        <v>9.02</v>
      </c>
      <c r="R8" s="2" t="s">
        <v>15</v>
      </c>
      <c r="S8" s="5">
        <v>15.39</v>
      </c>
      <c r="T8" s="13">
        <v>13.25</v>
      </c>
      <c r="U8" s="13">
        <v>10.210000000000001</v>
      </c>
      <c r="V8" s="5">
        <v>15.43</v>
      </c>
      <c r="W8" s="13">
        <v>14.02</v>
      </c>
      <c r="X8" s="13">
        <v>9.02</v>
      </c>
      <c r="AC8" s="170"/>
      <c r="AD8" s="57">
        <v>50</v>
      </c>
      <c r="AE8" s="49">
        <v>105.43</v>
      </c>
      <c r="AF8" s="57">
        <f t="shared" ref="AF8:AF15" si="0">AE8/AD8*100</f>
        <v>210.86</v>
      </c>
      <c r="AG8" s="168"/>
    </row>
    <row r="9" spans="2:33" x14ac:dyDescent="0.25">
      <c r="B9" s="2" t="s">
        <v>16</v>
      </c>
      <c r="C9" s="13">
        <v>15.01</v>
      </c>
      <c r="D9" s="13">
        <v>13.22</v>
      </c>
      <c r="E9" s="5">
        <v>10.02</v>
      </c>
      <c r="F9" s="36">
        <v>15.36</v>
      </c>
      <c r="G9" s="35">
        <v>11.29</v>
      </c>
      <c r="H9" s="35">
        <v>10.25</v>
      </c>
      <c r="J9" s="2" t="s">
        <v>16</v>
      </c>
      <c r="K9" s="13">
        <v>14.26</v>
      </c>
      <c r="L9" s="13">
        <v>10.210000000000001</v>
      </c>
      <c r="M9" s="13">
        <v>9.06</v>
      </c>
      <c r="N9" s="13">
        <v>14.98</v>
      </c>
      <c r="O9" s="13">
        <v>10.65</v>
      </c>
      <c r="P9" s="5">
        <v>9.23</v>
      </c>
      <c r="R9" s="2" t="s">
        <v>16</v>
      </c>
      <c r="S9" s="13">
        <v>15.36</v>
      </c>
      <c r="T9" s="13">
        <v>12.45</v>
      </c>
      <c r="U9" s="5">
        <v>10.26</v>
      </c>
      <c r="V9" s="5">
        <v>15.29</v>
      </c>
      <c r="W9" s="13">
        <v>13.62</v>
      </c>
      <c r="X9" s="13">
        <v>9.39</v>
      </c>
      <c r="AC9" s="171"/>
      <c r="AD9" s="57">
        <v>50</v>
      </c>
      <c r="AE9" s="49">
        <v>94.84</v>
      </c>
      <c r="AF9" s="57">
        <f t="shared" si="0"/>
        <v>189.68</v>
      </c>
      <c r="AG9" s="168"/>
    </row>
    <row r="10" spans="2:33" x14ac:dyDescent="0.25">
      <c r="B10" s="2" t="s">
        <v>17</v>
      </c>
      <c r="C10" s="13">
        <v>15.26</v>
      </c>
      <c r="D10" s="13">
        <v>13.22</v>
      </c>
      <c r="E10" s="5">
        <v>11.26</v>
      </c>
      <c r="F10" s="36">
        <v>15.48</v>
      </c>
      <c r="G10" s="35">
        <v>11.26</v>
      </c>
      <c r="H10" s="35">
        <v>10.59</v>
      </c>
      <c r="J10" s="2" t="s">
        <v>17</v>
      </c>
      <c r="K10" s="13">
        <v>14.49</v>
      </c>
      <c r="L10" s="13">
        <v>10.29</v>
      </c>
      <c r="M10" s="13">
        <v>10.210000000000001</v>
      </c>
      <c r="N10" s="13">
        <v>13.99</v>
      </c>
      <c r="O10" s="5">
        <v>10.210000000000001</v>
      </c>
      <c r="P10" s="5">
        <v>9.52</v>
      </c>
      <c r="R10" s="2" t="s">
        <v>17</v>
      </c>
      <c r="S10" s="13">
        <v>15.48</v>
      </c>
      <c r="T10" s="5">
        <v>13.26</v>
      </c>
      <c r="U10" s="5">
        <v>10.01</v>
      </c>
      <c r="V10" s="13">
        <v>15.62</v>
      </c>
      <c r="W10" s="13">
        <v>12.98</v>
      </c>
      <c r="X10" s="5">
        <v>9.6199999999999992</v>
      </c>
      <c r="AC10" s="169" t="s">
        <v>84</v>
      </c>
      <c r="AD10" s="57">
        <v>100</v>
      </c>
      <c r="AE10" s="49">
        <v>92.89</v>
      </c>
      <c r="AF10" s="57">
        <f t="shared" si="0"/>
        <v>92.89</v>
      </c>
      <c r="AG10" s="167">
        <f t="shared" ref="AG10" si="1">AVERAGE(AF10:AF12)</f>
        <v>100.14333333333333</v>
      </c>
    </row>
    <row r="11" spans="2:33" x14ac:dyDescent="0.25">
      <c r="B11" s="2" t="s">
        <v>18</v>
      </c>
      <c r="C11" s="13">
        <v>15.29</v>
      </c>
      <c r="D11" s="13">
        <v>13.02</v>
      </c>
      <c r="E11" s="5">
        <v>11.51</v>
      </c>
      <c r="F11" s="36">
        <v>15.98</v>
      </c>
      <c r="G11" s="35">
        <v>11.65</v>
      </c>
      <c r="H11" s="35">
        <v>10.25</v>
      </c>
      <c r="J11" s="2" t="s">
        <v>18</v>
      </c>
      <c r="K11" s="13">
        <v>14.02</v>
      </c>
      <c r="L11" s="13">
        <v>10.36</v>
      </c>
      <c r="M11" s="13">
        <v>9.36</v>
      </c>
      <c r="N11" s="13">
        <v>15.23</v>
      </c>
      <c r="O11" s="13">
        <v>10.62</v>
      </c>
      <c r="P11" s="5">
        <v>9.2100000000000009</v>
      </c>
      <c r="R11" s="2" t="s">
        <v>18</v>
      </c>
      <c r="S11" s="5">
        <v>15.23</v>
      </c>
      <c r="T11" s="13">
        <v>14.53</v>
      </c>
      <c r="U11" s="13">
        <v>10.220000000000001</v>
      </c>
      <c r="V11" s="13">
        <v>15.11</v>
      </c>
      <c r="W11" s="13">
        <v>13.36</v>
      </c>
      <c r="X11" s="5">
        <v>9.2100000000000009</v>
      </c>
      <c r="AC11" s="170"/>
      <c r="AD11" s="57">
        <v>100</v>
      </c>
      <c r="AE11" s="49">
        <v>105.92</v>
      </c>
      <c r="AF11" s="57">
        <f t="shared" si="0"/>
        <v>105.91999999999999</v>
      </c>
      <c r="AG11" s="168"/>
    </row>
    <row r="12" spans="2:33" x14ac:dyDescent="0.25">
      <c r="B12" s="2" t="s">
        <v>19</v>
      </c>
      <c r="C12" s="5">
        <v>15.32</v>
      </c>
      <c r="D12" s="13">
        <v>13.91</v>
      </c>
      <c r="E12" s="13">
        <v>10.01</v>
      </c>
      <c r="F12" s="36">
        <v>15.43</v>
      </c>
      <c r="G12" s="35">
        <v>11.98</v>
      </c>
      <c r="H12" s="35">
        <v>11.26</v>
      </c>
      <c r="J12" s="2" t="s">
        <v>19</v>
      </c>
      <c r="K12" s="13">
        <v>13.81</v>
      </c>
      <c r="L12" s="13">
        <v>10.52</v>
      </c>
      <c r="M12" s="13">
        <v>9.52</v>
      </c>
      <c r="N12" s="13">
        <v>15.68</v>
      </c>
      <c r="O12" s="13">
        <v>10.25</v>
      </c>
      <c r="P12" s="5">
        <v>9.5299999999999994</v>
      </c>
      <c r="R12" s="2" t="s">
        <v>19</v>
      </c>
      <c r="S12" s="5">
        <v>14.56</v>
      </c>
      <c r="T12" s="13">
        <v>12.92</v>
      </c>
      <c r="U12" s="13">
        <v>10.09</v>
      </c>
      <c r="V12" s="13">
        <v>14.23</v>
      </c>
      <c r="W12" s="13">
        <v>14.02</v>
      </c>
      <c r="X12" s="5">
        <v>9.5500000000000007</v>
      </c>
      <c r="AC12" s="171"/>
      <c r="AD12" s="57">
        <v>100</v>
      </c>
      <c r="AE12" s="49">
        <v>101.62</v>
      </c>
      <c r="AF12" s="57">
        <f t="shared" si="0"/>
        <v>101.62</v>
      </c>
      <c r="AG12" s="168"/>
    </row>
    <row r="13" spans="2:33" x14ac:dyDescent="0.25">
      <c r="B13" s="1" t="s">
        <v>20</v>
      </c>
      <c r="C13" s="3">
        <f t="shared" ref="C13:H13" si="2">AVERAGE(C7:C12)</f>
        <v>15.184999999999997</v>
      </c>
      <c r="D13" s="3">
        <f t="shared" si="2"/>
        <v>13.484999999999999</v>
      </c>
      <c r="E13" s="3">
        <f t="shared" si="2"/>
        <v>10.854999999999999</v>
      </c>
      <c r="F13" s="3">
        <f t="shared" si="2"/>
        <v>15.311666666666667</v>
      </c>
      <c r="G13" s="3">
        <f t="shared" si="2"/>
        <v>11.486666666666666</v>
      </c>
      <c r="H13" s="3">
        <f t="shared" si="2"/>
        <v>10.483333333333333</v>
      </c>
      <c r="J13" s="1" t="s">
        <v>20</v>
      </c>
      <c r="K13" s="3">
        <f t="shared" ref="K13:O13" si="3">AVERAGE(K7:K12)</f>
        <v>14.108333333333334</v>
      </c>
      <c r="L13" s="3">
        <f t="shared" si="3"/>
        <v>10.475</v>
      </c>
      <c r="M13" s="3">
        <f t="shared" si="3"/>
        <v>9.49</v>
      </c>
      <c r="N13" s="3">
        <f t="shared" si="3"/>
        <v>14.963333333333333</v>
      </c>
      <c r="O13" s="3">
        <f t="shared" si="3"/>
        <v>10.44</v>
      </c>
      <c r="P13" s="3">
        <f>AVERAGE(P7:P12)</f>
        <v>9.2616666666666667</v>
      </c>
      <c r="R13" s="1" t="s">
        <v>20</v>
      </c>
      <c r="S13" s="3">
        <f t="shared" ref="S13:X13" si="4">AVERAGE(S7:S12)</f>
        <v>15.208333333333336</v>
      </c>
      <c r="T13" s="3">
        <f t="shared" si="4"/>
        <v>13.388333333333334</v>
      </c>
      <c r="U13" s="3">
        <f t="shared" si="4"/>
        <v>10.341666666666667</v>
      </c>
      <c r="V13" s="3">
        <f t="shared" si="4"/>
        <v>15.173333333333334</v>
      </c>
      <c r="W13" s="3">
        <f t="shared" si="4"/>
        <v>13.754999999999997</v>
      </c>
      <c r="X13" s="3">
        <f t="shared" si="4"/>
        <v>9.3866666666666649</v>
      </c>
      <c r="AC13" s="169" t="s">
        <v>85</v>
      </c>
      <c r="AD13" s="57">
        <v>200</v>
      </c>
      <c r="AE13" s="49">
        <v>91.83</v>
      </c>
      <c r="AF13" s="57">
        <f t="shared" si="0"/>
        <v>45.914999999999999</v>
      </c>
      <c r="AG13" s="167">
        <f t="shared" ref="AG13" si="5">AVERAGE(AF13:AF15)</f>
        <v>47.65</v>
      </c>
    </row>
    <row r="14" spans="2:33" x14ac:dyDescent="0.25">
      <c r="B14" s="7" t="s">
        <v>6</v>
      </c>
      <c r="C14" s="8">
        <f t="shared" ref="C14:H14" si="6">STDEV(C7:C12)</f>
        <v>0.13953494186045304</v>
      </c>
      <c r="D14" s="8">
        <f t="shared" si="6"/>
        <v>0.51083265361564345</v>
      </c>
      <c r="E14" s="8">
        <f t="shared" si="6"/>
        <v>0.66551483830189706</v>
      </c>
      <c r="F14" s="8">
        <f t="shared" si="6"/>
        <v>0.57749170268209626</v>
      </c>
      <c r="G14" s="8">
        <f t="shared" si="6"/>
        <v>0.27861562530961337</v>
      </c>
      <c r="H14" s="8">
        <f t="shared" si="6"/>
        <v>0.4035674251803118</v>
      </c>
      <c r="J14" s="7" t="s">
        <v>6</v>
      </c>
      <c r="K14" s="8">
        <f t="shared" ref="K14:P14" si="7">STDEV(K7:K12)</f>
        <v>0.35233033742024927</v>
      </c>
      <c r="L14" s="8">
        <f t="shared" si="7"/>
        <v>0.40153455642073921</v>
      </c>
      <c r="M14" s="8">
        <f t="shared" si="7"/>
        <v>0.39385276436759997</v>
      </c>
      <c r="N14" s="8">
        <f t="shared" si="7"/>
        <v>0.69721350149481942</v>
      </c>
      <c r="O14" s="8">
        <f t="shared" si="7"/>
        <v>0.18676188047885969</v>
      </c>
      <c r="P14" s="8">
        <f t="shared" si="7"/>
        <v>0.21976502603159251</v>
      </c>
      <c r="R14" s="7" t="s">
        <v>6</v>
      </c>
      <c r="S14" s="8">
        <f t="shared" ref="S14:X14" si="8">STDEV(S7:S12)</f>
        <v>0.33198895563959141</v>
      </c>
      <c r="T14" s="8">
        <f t="shared" si="8"/>
        <v>0.73776464178399515</v>
      </c>
      <c r="U14" s="8">
        <f t="shared" si="8"/>
        <v>0.45945257281537399</v>
      </c>
      <c r="V14" s="8">
        <f t="shared" si="8"/>
        <v>0.49147397353946043</v>
      </c>
      <c r="W14" s="8">
        <f t="shared" si="8"/>
        <v>0.55062691543367159</v>
      </c>
      <c r="X14" s="8">
        <f t="shared" si="8"/>
        <v>0.23122860261366152</v>
      </c>
      <c r="AC14" s="170"/>
      <c r="AD14" s="57">
        <v>200</v>
      </c>
      <c r="AE14" s="49">
        <v>92.68</v>
      </c>
      <c r="AF14" s="57">
        <f t="shared" si="0"/>
        <v>46.34</v>
      </c>
      <c r="AG14" s="168"/>
    </row>
    <row r="15" spans="2:33" x14ac:dyDescent="0.25">
      <c r="B15" s="7" t="s">
        <v>7</v>
      </c>
      <c r="C15" s="8">
        <f>C14*100/C13</f>
        <v>0.91889984761575949</v>
      </c>
      <c r="D15" s="8">
        <f t="shared" ref="D15:H15" si="9">D14*100/D13</f>
        <v>3.7881546430526027</v>
      </c>
      <c r="E15" s="8">
        <f t="shared" si="9"/>
        <v>6.1309519880414296</v>
      </c>
      <c r="F15" s="8">
        <f t="shared" si="9"/>
        <v>3.7715796408975479</v>
      </c>
      <c r="G15" s="8">
        <f>G14*100/G13</f>
        <v>2.4255568076867093</v>
      </c>
      <c r="H15" s="8">
        <f t="shared" si="9"/>
        <v>3.8496097791444694</v>
      </c>
      <c r="J15" s="7" t="s">
        <v>7</v>
      </c>
      <c r="K15" s="8">
        <f>K14*100/K13</f>
        <v>2.4973207613957422</v>
      </c>
      <c r="L15" s="8">
        <f t="shared" ref="L15:P15" si="10">L14*100/L13</f>
        <v>3.8332654550905891</v>
      </c>
      <c r="M15" s="8">
        <f t="shared" si="10"/>
        <v>4.1501871903856689</v>
      </c>
      <c r="N15" s="8">
        <f t="shared" si="10"/>
        <v>4.6594798495978127</v>
      </c>
      <c r="O15" s="8">
        <f t="shared" si="10"/>
        <v>1.7889069011385028</v>
      </c>
      <c r="P15" s="8">
        <f t="shared" si="10"/>
        <v>2.3728453413524475</v>
      </c>
      <c r="R15" s="7" t="s">
        <v>7</v>
      </c>
      <c r="S15" s="8">
        <f>S14*100/S13</f>
        <v>2.1829410781781351</v>
      </c>
      <c r="T15" s="8">
        <f t="shared" ref="T15:X15" si="11">T14*100/T13</f>
        <v>5.5105039844441324</v>
      </c>
      <c r="U15" s="8">
        <f t="shared" si="11"/>
        <v>4.4427323721067591</v>
      </c>
      <c r="V15" s="8">
        <f t="shared" si="11"/>
        <v>3.2390639732389745</v>
      </c>
      <c r="W15" s="8">
        <f t="shared" si="11"/>
        <v>4.0031037108954681</v>
      </c>
      <c r="X15" s="8">
        <f t="shared" si="11"/>
        <v>2.4633728971625879</v>
      </c>
      <c r="AC15" s="171"/>
      <c r="AD15" s="57">
        <v>200</v>
      </c>
      <c r="AE15" s="49">
        <v>101.39</v>
      </c>
      <c r="AF15" s="57">
        <f t="shared" si="0"/>
        <v>50.695</v>
      </c>
      <c r="AG15" s="168"/>
    </row>
    <row r="16" spans="2:33" x14ac:dyDescent="0.25">
      <c r="B16" s="144" t="s">
        <v>31</v>
      </c>
      <c r="C16" s="145"/>
      <c r="D16" s="145"/>
      <c r="E16" s="145"/>
      <c r="F16" s="145"/>
      <c r="G16" s="145"/>
      <c r="H16" s="146"/>
      <c r="J16" s="144" t="s">
        <v>31</v>
      </c>
      <c r="K16" s="145"/>
      <c r="L16" s="145"/>
      <c r="M16" s="145"/>
      <c r="N16" s="145"/>
      <c r="O16" s="145"/>
      <c r="P16" s="146"/>
      <c r="R16" s="144" t="s">
        <v>31</v>
      </c>
      <c r="S16" s="145"/>
      <c r="T16" s="145"/>
      <c r="U16" s="145"/>
      <c r="V16" s="145"/>
      <c r="W16" s="145"/>
      <c r="X16" s="146"/>
    </row>
    <row r="17" spans="2:24" x14ac:dyDescent="0.25">
      <c r="B17" s="147" t="s">
        <v>22</v>
      </c>
      <c r="C17" s="148"/>
      <c r="D17" s="148"/>
      <c r="E17" s="148"/>
      <c r="F17" s="148"/>
      <c r="G17" s="148"/>
      <c r="H17" s="149"/>
      <c r="J17" s="147" t="s">
        <v>22</v>
      </c>
      <c r="K17" s="148"/>
      <c r="L17" s="148"/>
      <c r="M17" s="148"/>
      <c r="N17" s="148"/>
      <c r="O17" s="148"/>
      <c r="P17" s="149"/>
      <c r="R17" s="147" t="s">
        <v>22</v>
      </c>
      <c r="S17" s="148"/>
      <c r="T17" s="148"/>
      <c r="U17" s="148"/>
      <c r="V17" s="148"/>
      <c r="W17" s="148"/>
      <c r="X17" s="149"/>
    </row>
    <row r="18" spans="2:24" x14ac:dyDescent="0.25">
      <c r="B18" s="132" t="s">
        <v>27</v>
      </c>
      <c r="C18" s="133"/>
      <c r="D18" s="133"/>
      <c r="E18" s="133"/>
      <c r="F18" s="133"/>
      <c r="G18" s="133"/>
      <c r="H18" s="134"/>
      <c r="J18" s="132" t="s">
        <v>27</v>
      </c>
      <c r="K18" s="133"/>
      <c r="L18" s="133"/>
      <c r="M18" s="133"/>
      <c r="N18" s="133"/>
      <c r="O18" s="133"/>
      <c r="P18" s="134"/>
      <c r="R18" s="132" t="s">
        <v>27</v>
      </c>
      <c r="S18" s="133"/>
      <c r="T18" s="133"/>
      <c r="U18" s="133"/>
      <c r="V18" s="133"/>
      <c r="W18" s="133"/>
      <c r="X18" s="134"/>
    </row>
    <row r="19" spans="2:24" x14ac:dyDescent="0.25">
      <c r="B19" s="132" t="s">
        <v>28</v>
      </c>
      <c r="C19" s="133"/>
      <c r="D19" s="133"/>
      <c r="E19" s="133"/>
      <c r="F19" s="133"/>
      <c r="G19" s="133"/>
      <c r="H19" s="134"/>
      <c r="J19" s="132" t="s">
        <v>28</v>
      </c>
      <c r="K19" s="133"/>
      <c r="L19" s="133"/>
      <c r="M19" s="133"/>
      <c r="N19" s="133"/>
      <c r="O19" s="133"/>
      <c r="P19" s="134"/>
      <c r="R19" s="132" t="s">
        <v>28</v>
      </c>
      <c r="S19" s="133"/>
      <c r="T19" s="133"/>
      <c r="U19" s="133"/>
      <c r="V19" s="133"/>
      <c r="W19" s="133"/>
      <c r="X19" s="134"/>
    </row>
    <row r="20" spans="2:24" x14ac:dyDescent="0.25">
      <c r="B20" s="138" t="s">
        <v>29</v>
      </c>
      <c r="C20" s="133"/>
      <c r="D20" s="133"/>
      <c r="E20" s="133"/>
      <c r="F20" s="133"/>
      <c r="G20" s="133"/>
      <c r="H20" s="134"/>
      <c r="J20" s="138" t="s">
        <v>29</v>
      </c>
      <c r="K20" s="133"/>
      <c r="L20" s="133"/>
      <c r="M20" s="133"/>
      <c r="N20" s="133"/>
      <c r="O20" s="133"/>
      <c r="P20" s="134"/>
      <c r="R20" s="138" t="s">
        <v>29</v>
      </c>
      <c r="S20" s="133"/>
      <c r="T20" s="133"/>
      <c r="U20" s="133"/>
      <c r="V20" s="133"/>
      <c r="W20" s="133"/>
      <c r="X20" s="134"/>
    </row>
    <row r="21" spans="2:24" x14ac:dyDescent="0.25">
      <c r="B21" s="141" t="s">
        <v>30</v>
      </c>
      <c r="C21" s="142"/>
      <c r="D21" s="142"/>
      <c r="E21" s="142"/>
      <c r="F21" s="142"/>
      <c r="G21" s="142"/>
      <c r="H21" s="143"/>
      <c r="J21" s="141" t="s">
        <v>30</v>
      </c>
      <c r="K21" s="142"/>
      <c r="L21" s="142"/>
      <c r="M21" s="142"/>
      <c r="N21" s="142"/>
      <c r="O21" s="142"/>
      <c r="P21" s="143"/>
      <c r="R21" s="141" t="s">
        <v>30</v>
      </c>
      <c r="S21" s="142"/>
      <c r="T21" s="142"/>
      <c r="U21" s="142"/>
      <c r="V21" s="142"/>
      <c r="W21" s="142"/>
      <c r="X21" s="143"/>
    </row>
    <row r="22" spans="2:24" x14ac:dyDescent="0.25">
      <c r="B22" s="112" t="s">
        <v>9</v>
      </c>
      <c r="C22" s="112"/>
      <c r="D22" s="112"/>
      <c r="E22" s="112"/>
      <c r="F22" s="135">
        <f>C13+F13</f>
        <v>30.496666666666663</v>
      </c>
      <c r="G22" s="137"/>
      <c r="H22" s="136"/>
      <c r="J22" s="112" t="s">
        <v>9</v>
      </c>
      <c r="K22" s="112"/>
      <c r="L22" s="112"/>
      <c r="M22" s="112"/>
      <c r="N22" s="135">
        <f>K13+N13</f>
        <v>29.071666666666665</v>
      </c>
      <c r="O22" s="137"/>
      <c r="P22" s="136"/>
      <c r="R22" s="112" t="s">
        <v>9</v>
      </c>
      <c r="S22" s="112"/>
      <c r="T22" s="112"/>
      <c r="U22" s="112"/>
      <c r="V22" s="135">
        <f>S13+V13</f>
        <v>30.381666666666668</v>
      </c>
      <c r="W22" s="137"/>
      <c r="X22" s="136"/>
    </row>
    <row r="23" spans="2:24" x14ac:dyDescent="0.25">
      <c r="B23" s="112" t="s">
        <v>10</v>
      </c>
      <c r="C23" s="112"/>
      <c r="D23" s="112"/>
      <c r="E23" s="112"/>
      <c r="F23" s="135">
        <f>E13+H13</f>
        <v>21.338333333333331</v>
      </c>
      <c r="G23" s="133"/>
      <c r="H23" s="134"/>
      <c r="J23" s="112" t="s">
        <v>10</v>
      </c>
      <c r="K23" s="112"/>
      <c r="L23" s="112"/>
      <c r="M23" s="112"/>
      <c r="N23" s="135">
        <f>M13+P13</f>
        <v>18.751666666666665</v>
      </c>
      <c r="O23" s="133"/>
      <c r="P23" s="134"/>
      <c r="R23" s="112" t="s">
        <v>10</v>
      </c>
      <c r="S23" s="112"/>
      <c r="T23" s="112"/>
      <c r="U23" s="112"/>
      <c r="V23" s="135">
        <f>U13+X13</f>
        <v>19.728333333333332</v>
      </c>
      <c r="W23" s="133"/>
      <c r="X23" s="134"/>
    </row>
    <row r="24" spans="2:24" x14ac:dyDescent="0.25">
      <c r="B24" s="112" t="s">
        <v>11</v>
      </c>
      <c r="C24" s="112"/>
      <c r="D24" s="112"/>
      <c r="E24" s="112"/>
      <c r="F24" s="135">
        <f>F13+G13+H13</f>
        <v>37.281666666666666</v>
      </c>
      <c r="G24" s="137"/>
      <c r="H24" s="136"/>
      <c r="J24" s="112" t="s">
        <v>11</v>
      </c>
      <c r="K24" s="112"/>
      <c r="L24" s="112"/>
      <c r="M24" s="112"/>
      <c r="N24" s="135">
        <f>N13+O13+P13</f>
        <v>34.664999999999999</v>
      </c>
      <c r="O24" s="137"/>
      <c r="P24" s="136"/>
      <c r="R24" s="112" t="s">
        <v>11</v>
      </c>
      <c r="S24" s="112"/>
      <c r="T24" s="112"/>
      <c r="U24" s="112"/>
      <c r="V24" s="135">
        <f>V13+W13+X13</f>
        <v>38.314999999999998</v>
      </c>
      <c r="W24" s="137"/>
      <c r="X24" s="136"/>
    </row>
    <row r="25" spans="2:24" x14ac:dyDescent="0.25">
      <c r="B25" s="112" t="s">
        <v>12</v>
      </c>
      <c r="C25" s="112"/>
      <c r="D25" s="112"/>
      <c r="E25" s="112"/>
      <c r="F25" s="135">
        <f>C13+D13+E13</f>
        <v>39.524999999999991</v>
      </c>
      <c r="G25" s="133"/>
      <c r="H25" s="134"/>
      <c r="J25" s="112" t="s">
        <v>12</v>
      </c>
      <c r="K25" s="112"/>
      <c r="L25" s="112"/>
      <c r="M25" s="112"/>
      <c r="N25" s="135">
        <f>K13+L13+M13</f>
        <v>34.073333333333338</v>
      </c>
      <c r="O25" s="137"/>
      <c r="P25" s="136"/>
      <c r="R25" s="112" t="s">
        <v>12</v>
      </c>
      <c r="S25" s="112"/>
      <c r="T25" s="112"/>
      <c r="U25" s="112"/>
      <c r="V25" s="135">
        <f>S13+T13+U13</f>
        <v>38.93833333333334</v>
      </c>
      <c r="W25" s="133"/>
      <c r="X25" s="134"/>
    </row>
    <row r="26" spans="2:24" x14ac:dyDescent="0.25">
      <c r="B26" s="112" t="s">
        <v>8</v>
      </c>
      <c r="C26" s="112"/>
      <c r="D26" s="112"/>
      <c r="E26" s="112"/>
      <c r="F26" s="53">
        <f>F22-F23</f>
        <v>9.1583333333333314</v>
      </c>
      <c r="G26" s="135">
        <f>F26/4</f>
        <v>2.2895833333333329</v>
      </c>
      <c r="H26" s="136"/>
      <c r="J26" s="112" t="s">
        <v>8</v>
      </c>
      <c r="K26" s="112"/>
      <c r="L26" s="112"/>
      <c r="M26" s="112"/>
      <c r="N26" s="53">
        <f>N22-N23</f>
        <v>10.32</v>
      </c>
      <c r="O26" s="135">
        <f>N26/4</f>
        <v>2.58</v>
      </c>
      <c r="P26" s="136"/>
      <c r="R26" s="112" t="s">
        <v>8</v>
      </c>
      <c r="S26" s="112"/>
      <c r="T26" s="112"/>
      <c r="U26" s="112"/>
      <c r="V26" s="6">
        <f>V22-V23</f>
        <v>10.653333333333336</v>
      </c>
      <c r="W26" s="135">
        <f>V26/4</f>
        <v>2.663333333333334</v>
      </c>
      <c r="X26" s="136"/>
    </row>
    <row r="27" spans="2:24" x14ac:dyDescent="0.25">
      <c r="B27" s="112" t="s">
        <v>13</v>
      </c>
      <c r="C27" s="112"/>
      <c r="D27" s="112"/>
      <c r="E27" s="112"/>
      <c r="F27" s="53">
        <f>F24-F25</f>
        <v>-2.2433333333333252</v>
      </c>
      <c r="G27" s="135">
        <f>F27/3</f>
        <v>-0.7477777777777751</v>
      </c>
      <c r="H27" s="136"/>
      <c r="J27" s="112" t="s">
        <v>13</v>
      </c>
      <c r="K27" s="112"/>
      <c r="L27" s="112"/>
      <c r="M27" s="112"/>
      <c r="N27" s="53">
        <f>N24-N25</f>
        <v>0.59166666666666146</v>
      </c>
      <c r="O27" s="135">
        <f>N27/3</f>
        <v>0.19722222222222049</v>
      </c>
      <c r="P27" s="136"/>
      <c r="R27" s="112" t="s">
        <v>13</v>
      </c>
      <c r="S27" s="112"/>
      <c r="T27" s="112"/>
      <c r="U27" s="112"/>
      <c r="V27" s="6">
        <f>V24-V25</f>
        <v>-0.62333333333334195</v>
      </c>
      <c r="W27" s="135">
        <f>V27/3</f>
        <v>-0.20777777777778064</v>
      </c>
      <c r="X27" s="136"/>
    </row>
    <row r="28" spans="2:24" x14ac:dyDescent="0.25">
      <c r="B28" s="112" t="s">
        <v>23</v>
      </c>
      <c r="C28" s="112"/>
      <c r="D28" s="112"/>
      <c r="E28" s="112"/>
      <c r="F28" s="132">
        <v>0.30099999999999999</v>
      </c>
      <c r="G28" s="133"/>
      <c r="H28" s="134"/>
      <c r="J28" s="112" t="s">
        <v>23</v>
      </c>
      <c r="K28" s="112"/>
      <c r="L28" s="112"/>
      <c r="M28" s="112"/>
      <c r="N28" s="132">
        <v>0.30099999999999999</v>
      </c>
      <c r="O28" s="133"/>
      <c r="P28" s="134"/>
      <c r="R28" s="112" t="s">
        <v>23</v>
      </c>
      <c r="S28" s="112"/>
      <c r="T28" s="112"/>
      <c r="U28" s="112"/>
      <c r="V28" s="132">
        <v>0.30099999999999999</v>
      </c>
      <c r="W28" s="133"/>
      <c r="X28" s="134"/>
    </row>
    <row r="29" spans="2:24" x14ac:dyDescent="0.25">
      <c r="B29" s="108" t="s">
        <v>25</v>
      </c>
      <c r="C29" s="108"/>
      <c r="D29" s="108"/>
      <c r="E29" s="108"/>
      <c r="F29" s="129">
        <f>G27/G26</f>
        <v>-0.32659993933879172</v>
      </c>
      <c r="G29" s="130"/>
      <c r="H29" s="131"/>
      <c r="J29" s="108" t="s">
        <v>25</v>
      </c>
      <c r="K29" s="108"/>
      <c r="L29" s="108"/>
      <c r="M29" s="108"/>
      <c r="N29" s="129">
        <f>O27/O26</f>
        <v>7.6442721791558324E-2</v>
      </c>
      <c r="O29" s="130"/>
      <c r="P29" s="131"/>
      <c r="R29" s="108" t="s">
        <v>25</v>
      </c>
      <c r="S29" s="108"/>
      <c r="T29" s="108"/>
      <c r="U29" s="108"/>
      <c r="V29" s="129">
        <f>W27/W26</f>
        <v>-7.8014184397164177E-2</v>
      </c>
      <c r="W29" s="130"/>
      <c r="X29" s="131"/>
    </row>
    <row r="30" spans="2:24" x14ac:dyDescent="0.25">
      <c r="B30" s="108" t="s">
        <v>24</v>
      </c>
      <c r="C30" s="108"/>
      <c r="D30" s="108"/>
      <c r="E30" s="108"/>
      <c r="F30" s="129">
        <f>F29*F28</f>
        <v>-9.8306581740976312E-2</v>
      </c>
      <c r="G30" s="130"/>
      <c r="H30" s="131"/>
      <c r="J30" s="108" t="s">
        <v>24</v>
      </c>
      <c r="K30" s="108"/>
      <c r="L30" s="108"/>
      <c r="M30" s="108"/>
      <c r="N30" s="129">
        <f>N29*N28</f>
        <v>2.3009259259259056E-2</v>
      </c>
      <c r="O30" s="130"/>
      <c r="P30" s="131"/>
      <c r="R30" s="108" t="s">
        <v>24</v>
      </c>
      <c r="S30" s="108"/>
      <c r="T30" s="108"/>
      <c r="U30" s="108"/>
      <c r="V30" s="129">
        <f>V29*V28</f>
        <v>-2.3482269503546416E-2</v>
      </c>
      <c r="W30" s="130"/>
      <c r="X30" s="131"/>
    </row>
    <row r="31" spans="2:24" x14ac:dyDescent="0.25">
      <c r="B31" s="108" t="s">
        <v>26</v>
      </c>
      <c r="C31" s="108"/>
      <c r="D31" s="108"/>
      <c r="E31" s="108"/>
      <c r="F31" s="181">
        <f>2+F30</f>
        <v>1.9016934182590237</v>
      </c>
      <c r="G31" s="182"/>
      <c r="H31" s="183"/>
      <c r="J31" s="108" t="s">
        <v>26</v>
      </c>
      <c r="K31" s="108"/>
      <c r="L31" s="108"/>
      <c r="M31" s="108"/>
      <c r="N31" s="129">
        <f>2+N30</f>
        <v>2.023009259259259</v>
      </c>
      <c r="O31" s="130"/>
      <c r="P31" s="131"/>
      <c r="R31" s="108" t="s">
        <v>26</v>
      </c>
      <c r="S31" s="108"/>
      <c r="T31" s="108"/>
      <c r="U31" s="108"/>
      <c r="V31" s="129">
        <f>2+V30</f>
        <v>1.9765177304964536</v>
      </c>
      <c r="W31" s="130"/>
      <c r="X31" s="131"/>
    </row>
    <row r="32" spans="2:24" x14ac:dyDescent="0.25">
      <c r="B32" s="108" t="s">
        <v>32</v>
      </c>
      <c r="C32" s="108"/>
      <c r="D32" s="108"/>
      <c r="E32" s="108"/>
      <c r="F32" s="178">
        <v>1.0139</v>
      </c>
      <c r="G32" s="179"/>
      <c r="H32" s="180"/>
      <c r="J32" s="108" t="s">
        <v>32</v>
      </c>
      <c r="K32" s="108"/>
      <c r="L32" s="108"/>
      <c r="M32" s="108"/>
      <c r="N32" s="178">
        <v>1.0543</v>
      </c>
      <c r="O32" s="179"/>
      <c r="P32" s="180"/>
      <c r="R32" s="108" t="s">
        <v>32</v>
      </c>
      <c r="S32" s="108"/>
      <c r="T32" s="108"/>
      <c r="U32" s="108"/>
      <c r="V32" s="178">
        <v>0.94840000000000002</v>
      </c>
      <c r="W32" s="179"/>
      <c r="X32" s="180"/>
    </row>
    <row r="33" spans="2:24" x14ac:dyDescent="0.25">
      <c r="B33" s="108" t="s">
        <v>49</v>
      </c>
      <c r="C33" s="108"/>
      <c r="D33" s="108"/>
      <c r="E33" s="108"/>
      <c r="F33" s="174">
        <f>101.39/100*250000</f>
        <v>253475</v>
      </c>
      <c r="G33" s="174"/>
      <c r="H33" s="174"/>
      <c r="J33" s="108" t="s">
        <v>49</v>
      </c>
      <c r="K33" s="108"/>
      <c r="L33" s="108"/>
      <c r="M33" s="108"/>
      <c r="N33" s="174">
        <f>105.43/100*250000</f>
        <v>263575</v>
      </c>
      <c r="O33" s="174"/>
      <c r="P33" s="174"/>
      <c r="R33" s="108" t="s">
        <v>49</v>
      </c>
      <c r="S33" s="108"/>
      <c r="T33" s="108"/>
      <c r="U33" s="108"/>
      <c r="V33" s="174">
        <f>94.84/100*250000</f>
        <v>237100</v>
      </c>
      <c r="W33" s="174"/>
      <c r="X33" s="174"/>
    </row>
    <row r="34" spans="2:24" x14ac:dyDescent="0.25">
      <c r="B34" s="108" t="s">
        <v>92</v>
      </c>
      <c r="C34" s="108"/>
      <c r="D34" s="108"/>
      <c r="E34" s="108"/>
      <c r="F34" s="174">
        <f>F33/250000*100</f>
        <v>101.39</v>
      </c>
      <c r="G34" s="174"/>
      <c r="H34" s="174"/>
      <c r="J34" s="108" t="s">
        <v>92</v>
      </c>
      <c r="K34" s="108"/>
      <c r="L34" s="108"/>
      <c r="M34" s="108"/>
      <c r="N34" s="174">
        <f>N33/250000*100</f>
        <v>105.43</v>
      </c>
      <c r="O34" s="174"/>
      <c r="P34" s="174"/>
      <c r="R34" s="108" t="s">
        <v>92</v>
      </c>
      <c r="S34" s="108"/>
      <c r="T34" s="108"/>
      <c r="U34" s="108"/>
      <c r="V34" s="174">
        <f>V33/250000*100</f>
        <v>94.84</v>
      </c>
      <c r="W34" s="174"/>
      <c r="X34" s="174"/>
    </row>
    <row r="35" spans="2:24" x14ac:dyDescent="0.25">
      <c r="B35" s="150"/>
      <c r="C35" s="150"/>
      <c r="L35" s="150"/>
      <c r="M35" s="150"/>
    </row>
    <row r="36" spans="2:24" x14ac:dyDescent="0.25">
      <c r="B36" s="157" t="s">
        <v>52</v>
      </c>
      <c r="C36" s="157"/>
      <c r="D36" s="157"/>
      <c r="L36" s="150"/>
      <c r="M36" s="150"/>
    </row>
    <row r="38" spans="2:24" x14ac:dyDescent="0.25">
      <c r="B38" s="114" t="s">
        <v>40</v>
      </c>
      <c r="C38" s="114"/>
      <c r="D38" s="114"/>
      <c r="E38" s="114"/>
      <c r="F38" s="114"/>
      <c r="G38" s="114"/>
      <c r="H38" s="114"/>
      <c r="J38" s="114" t="s">
        <v>41</v>
      </c>
      <c r="K38" s="114"/>
      <c r="L38" s="114"/>
      <c r="M38" s="114"/>
      <c r="N38" s="114"/>
      <c r="O38" s="114"/>
      <c r="P38" s="114"/>
      <c r="R38" s="114" t="s">
        <v>42</v>
      </c>
      <c r="S38" s="114"/>
      <c r="T38" s="114"/>
      <c r="U38" s="114"/>
      <c r="V38" s="114"/>
      <c r="W38" s="114"/>
      <c r="X38" s="114"/>
    </row>
    <row r="39" spans="2:24" x14ac:dyDescent="0.25">
      <c r="B39" s="114" t="s">
        <v>36</v>
      </c>
      <c r="C39" s="114"/>
      <c r="D39" s="114"/>
      <c r="E39" s="114"/>
      <c r="F39" s="114"/>
      <c r="G39" s="114"/>
      <c r="H39" s="114"/>
      <c r="J39" s="114" t="s">
        <v>36</v>
      </c>
      <c r="K39" s="114"/>
      <c r="L39" s="114"/>
      <c r="M39" s="114"/>
      <c r="N39" s="114"/>
      <c r="O39" s="114"/>
      <c r="P39" s="114"/>
      <c r="R39" s="114" t="s">
        <v>36</v>
      </c>
      <c r="S39" s="114"/>
      <c r="T39" s="114"/>
      <c r="U39" s="114"/>
      <c r="V39" s="114"/>
      <c r="W39" s="114"/>
      <c r="X39" s="114"/>
    </row>
    <row r="40" spans="2:24" x14ac:dyDescent="0.25">
      <c r="B40" s="2" t="s">
        <v>21</v>
      </c>
      <c r="C40" s="13" t="s">
        <v>0</v>
      </c>
      <c r="D40" s="13" t="s">
        <v>1</v>
      </c>
      <c r="E40" s="13" t="s">
        <v>2</v>
      </c>
      <c r="F40" s="13" t="s">
        <v>4</v>
      </c>
      <c r="G40" s="13" t="s">
        <v>3</v>
      </c>
      <c r="H40" s="13" t="s">
        <v>5</v>
      </c>
      <c r="J40" s="2" t="s">
        <v>21</v>
      </c>
      <c r="K40" s="13" t="s">
        <v>0</v>
      </c>
      <c r="L40" s="13" t="s">
        <v>1</v>
      </c>
      <c r="M40" s="13" t="s">
        <v>2</v>
      </c>
      <c r="N40" s="13" t="s">
        <v>4</v>
      </c>
      <c r="O40" s="13" t="s">
        <v>3</v>
      </c>
      <c r="P40" s="13" t="s">
        <v>5</v>
      </c>
      <c r="R40" s="2" t="s">
        <v>21</v>
      </c>
      <c r="S40" s="13" t="s">
        <v>0</v>
      </c>
      <c r="T40" s="13" t="s">
        <v>1</v>
      </c>
      <c r="U40" s="13" t="s">
        <v>2</v>
      </c>
      <c r="V40" s="13" t="s">
        <v>4</v>
      </c>
      <c r="W40" s="13" t="s">
        <v>3</v>
      </c>
      <c r="X40" s="13" t="s">
        <v>5</v>
      </c>
    </row>
    <row r="41" spans="2:24" x14ac:dyDescent="0.25">
      <c r="B41" s="2" t="s">
        <v>14</v>
      </c>
      <c r="C41" s="5">
        <v>16.25</v>
      </c>
      <c r="D41" s="13">
        <v>14.32</v>
      </c>
      <c r="E41" s="13">
        <v>10.39</v>
      </c>
      <c r="F41" s="13">
        <v>16.48</v>
      </c>
      <c r="G41" s="5">
        <v>14.26</v>
      </c>
      <c r="H41" s="5">
        <v>10.01</v>
      </c>
      <c r="J41" s="2" t="s">
        <v>14</v>
      </c>
      <c r="K41" s="5">
        <v>16.28</v>
      </c>
      <c r="L41" s="13">
        <v>14.29</v>
      </c>
      <c r="M41" s="13">
        <v>9.25</v>
      </c>
      <c r="N41" s="13">
        <v>16.53</v>
      </c>
      <c r="O41" s="5">
        <v>14.92</v>
      </c>
      <c r="P41" s="5">
        <v>10.220000000000001</v>
      </c>
      <c r="R41" s="2" t="s">
        <v>14</v>
      </c>
      <c r="S41" s="5">
        <v>14.99</v>
      </c>
      <c r="T41" s="13">
        <v>14.26</v>
      </c>
      <c r="U41" s="13">
        <v>10.02</v>
      </c>
      <c r="V41" s="13">
        <v>15.36</v>
      </c>
      <c r="W41" s="5">
        <v>14.32</v>
      </c>
      <c r="X41" s="5">
        <v>10.36</v>
      </c>
    </row>
    <row r="42" spans="2:24" x14ac:dyDescent="0.25">
      <c r="B42" s="2" t="s">
        <v>15</v>
      </c>
      <c r="C42" s="13">
        <v>16.32</v>
      </c>
      <c r="D42" s="13">
        <v>14.95</v>
      </c>
      <c r="E42" s="13">
        <v>11.07</v>
      </c>
      <c r="F42" s="5">
        <v>16.23</v>
      </c>
      <c r="G42" s="13">
        <v>14.53</v>
      </c>
      <c r="H42" s="13">
        <v>10.220000000000001</v>
      </c>
      <c r="J42" s="2" t="s">
        <v>15</v>
      </c>
      <c r="K42" s="13">
        <v>16.98</v>
      </c>
      <c r="L42" s="13">
        <v>14.02</v>
      </c>
      <c r="M42" s="5">
        <v>10.23</v>
      </c>
      <c r="N42" s="13">
        <v>16.52</v>
      </c>
      <c r="O42" s="13">
        <v>14.39</v>
      </c>
      <c r="P42" s="5">
        <v>10.46</v>
      </c>
      <c r="R42" s="2" t="s">
        <v>15</v>
      </c>
      <c r="S42" s="13">
        <v>16.53</v>
      </c>
      <c r="T42" s="13">
        <v>14.32</v>
      </c>
      <c r="U42" s="13">
        <v>10.32</v>
      </c>
      <c r="V42" s="13">
        <v>15.23</v>
      </c>
      <c r="W42" s="13">
        <v>14.62</v>
      </c>
      <c r="X42" s="5">
        <v>10.26</v>
      </c>
    </row>
    <row r="43" spans="2:24" x14ac:dyDescent="0.25">
      <c r="B43" s="2" t="s">
        <v>16</v>
      </c>
      <c r="C43" s="13">
        <v>16.36</v>
      </c>
      <c r="D43" s="13">
        <v>14.26</v>
      </c>
      <c r="E43" s="5">
        <v>11.02</v>
      </c>
      <c r="F43" s="5">
        <v>16.559999999999999</v>
      </c>
      <c r="G43" s="13">
        <v>13.92</v>
      </c>
      <c r="H43" s="13">
        <v>10.09</v>
      </c>
      <c r="J43" s="2" t="s">
        <v>16</v>
      </c>
      <c r="K43" s="13">
        <v>15.99</v>
      </c>
      <c r="L43" s="5">
        <v>13.21</v>
      </c>
      <c r="M43" s="5">
        <v>10.36</v>
      </c>
      <c r="N43" s="13">
        <v>15.98</v>
      </c>
      <c r="O43" s="13">
        <v>14.45</v>
      </c>
      <c r="P43" s="5">
        <v>10.62</v>
      </c>
      <c r="R43" s="2" t="s">
        <v>16</v>
      </c>
      <c r="S43" s="13">
        <v>16.809999999999999</v>
      </c>
      <c r="T43" s="13">
        <v>14.72</v>
      </c>
      <c r="U43" s="5">
        <v>9.85</v>
      </c>
      <c r="V43" s="5">
        <v>15.99</v>
      </c>
      <c r="W43" s="13">
        <v>14.69</v>
      </c>
      <c r="X43" s="13">
        <v>10.02</v>
      </c>
    </row>
    <row r="44" spans="2:24" x14ac:dyDescent="0.25">
      <c r="B44" s="2" t="s">
        <v>17</v>
      </c>
      <c r="C44" s="13">
        <v>16.11</v>
      </c>
      <c r="D44" s="13">
        <v>14.36</v>
      </c>
      <c r="E44" s="5">
        <v>10.31</v>
      </c>
      <c r="F44" s="13">
        <v>16.02</v>
      </c>
      <c r="G44" s="5">
        <v>13.53</v>
      </c>
      <c r="H44" s="5">
        <v>9.5299999999999994</v>
      </c>
      <c r="J44" s="2" t="s">
        <v>17</v>
      </c>
      <c r="K44" s="13">
        <v>16.23</v>
      </c>
      <c r="L44" s="13">
        <v>14.52</v>
      </c>
      <c r="M44" s="5">
        <v>10.26</v>
      </c>
      <c r="N44" s="13">
        <v>16.809999999999999</v>
      </c>
      <c r="O44" s="13">
        <v>14.72</v>
      </c>
      <c r="P44" s="5">
        <v>10.85</v>
      </c>
      <c r="R44" s="2" t="s">
        <v>17</v>
      </c>
      <c r="S44" s="5">
        <v>16.02</v>
      </c>
      <c r="T44" s="5">
        <v>14.26</v>
      </c>
      <c r="U44" s="5">
        <v>10.32</v>
      </c>
      <c r="V44" s="13">
        <v>15.62</v>
      </c>
      <c r="W44" s="5">
        <v>13.99</v>
      </c>
      <c r="X44" s="5">
        <v>10.220000000000001</v>
      </c>
    </row>
    <row r="45" spans="2:24" x14ac:dyDescent="0.25">
      <c r="B45" s="2" t="s">
        <v>18</v>
      </c>
      <c r="C45" s="13">
        <v>16.23</v>
      </c>
      <c r="D45" s="13">
        <v>14.32</v>
      </c>
      <c r="E45" s="5">
        <v>10.32</v>
      </c>
      <c r="F45" s="13">
        <v>15.06</v>
      </c>
      <c r="G45" s="13">
        <v>13.36</v>
      </c>
      <c r="H45" s="5">
        <v>10.46</v>
      </c>
      <c r="J45" s="2" t="s">
        <v>18</v>
      </c>
      <c r="K45" s="5">
        <v>14.99</v>
      </c>
      <c r="L45" s="13">
        <v>14.69</v>
      </c>
      <c r="M45" s="13">
        <v>10.02</v>
      </c>
      <c r="N45" s="5">
        <v>16.02</v>
      </c>
      <c r="O45" s="5">
        <v>13</v>
      </c>
      <c r="P45" s="5">
        <v>10.11</v>
      </c>
      <c r="R45" s="2" t="s">
        <v>18</v>
      </c>
      <c r="S45" s="13">
        <v>16.59</v>
      </c>
      <c r="T45" s="13">
        <v>12.91</v>
      </c>
      <c r="U45" s="5">
        <v>10.26</v>
      </c>
      <c r="V45" s="13">
        <v>16.53</v>
      </c>
      <c r="W45" s="13">
        <v>14.28</v>
      </c>
      <c r="X45" s="5">
        <v>10.46</v>
      </c>
    </row>
    <row r="46" spans="2:24" ht="18" customHeight="1" x14ac:dyDescent="0.25">
      <c r="B46" s="2" t="s">
        <v>19</v>
      </c>
      <c r="C46" s="5">
        <v>16.38</v>
      </c>
      <c r="D46" s="13">
        <v>13.91</v>
      </c>
      <c r="E46" s="13">
        <v>10.01</v>
      </c>
      <c r="F46" s="13">
        <v>16.21</v>
      </c>
      <c r="G46" s="13">
        <v>14.45</v>
      </c>
      <c r="H46" s="5">
        <v>10.36</v>
      </c>
      <c r="J46" s="2" t="s">
        <v>19</v>
      </c>
      <c r="K46" s="5">
        <v>15.26</v>
      </c>
      <c r="L46" s="13">
        <v>14.98</v>
      </c>
      <c r="M46" s="13">
        <v>9.68</v>
      </c>
      <c r="N46" s="13">
        <v>15.98</v>
      </c>
      <c r="O46" s="13">
        <v>14.01</v>
      </c>
      <c r="P46" s="5">
        <v>10.16</v>
      </c>
      <c r="R46" s="2" t="s">
        <v>19</v>
      </c>
      <c r="S46" s="5">
        <v>16.329999999999998</v>
      </c>
      <c r="T46" s="13">
        <v>13.88</v>
      </c>
      <c r="U46" s="13">
        <v>10.23</v>
      </c>
      <c r="V46" s="13">
        <v>16.25</v>
      </c>
      <c r="W46" s="13">
        <v>14.45</v>
      </c>
      <c r="X46" s="5">
        <v>11.25</v>
      </c>
    </row>
    <row r="47" spans="2:24" x14ac:dyDescent="0.25">
      <c r="B47" s="1" t="s">
        <v>20</v>
      </c>
      <c r="C47" s="3">
        <f>AVERAGE(C41:C46)</f>
        <v>16.274999999999999</v>
      </c>
      <c r="D47" s="3">
        <f t="shared" ref="D47:H47" si="12">AVERAGE(D41:D46)</f>
        <v>14.353333333333333</v>
      </c>
      <c r="E47" s="3">
        <f t="shared" si="12"/>
        <v>10.520000000000001</v>
      </c>
      <c r="F47" s="3">
        <f t="shared" si="12"/>
        <v>16.093333333333334</v>
      </c>
      <c r="G47" s="3">
        <f t="shared" si="12"/>
        <v>14.008333333333333</v>
      </c>
      <c r="H47" s="3">
        <f t="shared" si="12"/>
        <v>10.111666666666666</v>
      </c>
      <c r="J47" s="1" t="s">
        <v>20</v>
      </c>
      <c r="K47" s="3">
        <f t="shared" ref="K47:P47" si="13">AVERAGE(K41:K46)</f>
        <v>15.955</v>
      </c>
      <c r="L47" s="3">
        <f t="shared" si="13"/>
        <v>14.284999999999998</v>
      </c>
      <c r="M47" s="3">
        <f t="shared" si="13"/>
        <v>9.9666666666666668</v>
      </c>
      <c r="N47" s="3">
        <f t="shared" si="13"/>
        <v>16.306666666666668</v>
      </c>
      <c r="O47" s="3">
        <f t="shared" si="13"/>
        <v>14.248333333333335</v>
      </c>
      <c r="P47" s="3">
        <f t="shared" si="13"/>
        <v>10.403333333333334</v>
      </c>
      <c r="R47" s="1" t="s">
        <v>20</v>
      </c>
      <c r="S47" s="3">
        <f t="shared" ref="S47:X47" si="14">AVERAGE(S41:S46)</f>
        <v>16.211666666666666</v>
      </c>
      <c r="T47" s="3">
        <f t="shared" si="14"/>
        <v>14.058333333333332</v>
      </c>
      <c r="U47" s="3">
        <f t="shared" si="14"/>
        <v>10.166666666666666</v>
      </c>
      <c r="V47" s="3">
        <f t="shared" si="14"/>
        <v>15.829999999999998</v>
      </c>
      <c r="W47" s="3">
        <f t="shared" si="14"/>
        <v>14.391666666666666</v>
      </c>
      <c r="X47" s="3">
        <f t="shared" si="14"/>
        <v>10.428333333333333</v>
      </c>
    </row>
    <row r="48" spans="2:24" x14ac:dyDescent="0.25">
      <c r="B48" s="7" t="s">
        <v>6</v>
      </c>
      <c r="C48" s="8">
        <f t="shared" ref="C48:H48" si="15">STDEV(C41:C46)</f>
        <v>0.10014988766843412</v>
      </c>
      <c r="D48" s="8">
        <f t="shared" si="15"/>
        <v>0.33571813574286757</v>
      </c>
      <c r="E48" s="8">
        <f t="shared" si="15"/>
        <v>0.42745760023656137</v>
      </c>
      <c r="F48" s="8">
        <f t="shared" si="15"/>
        <v>0.54272153694750902</v>
      </c>
      <c r="G48" s="8">
        <f t="shared" si="15"/>
        <v>0.48733629730060807</v>
      </c>
      <c r="H48" s="8">
        <f t="shared" si="15"/>
        <v>0.3298130783742011</v>
      </c>
      <c r="J48" s="7" t="s">
        <v>6</v>
      </c>
      <c r="K48" s="8">
        <f t="shared" ref="K48:P48" si="16">STDEV(K41:K46)</f>
        <v>0.72764689238668534</v>
      </c>
      <c r="L48" s="8">
        <f t="shared" si="16"/>
        <v>0.62099114325407223</v>
      </c>
      <c r="M48" s="8">
        <f t="shared" si="16"/>
        <v>0.42631756551503558</v>
      </c>
      <c r="N48" s="8">
        <f t="shared" si="16"/>
        <v>0.35898003658513716</v>
      </c>
      <c r="O48" s="8">
        <f t="shared" si="16"/>
        <v>0.68549009231838409</v>
      </c>
      <c r="P48" s="8">
        <f t="shared" si="16"/>
        <v>0.29275700959441869</v>
      </c>
      <c r="R48" s="7" t="s">
        <v>6</v>
      </c>
      <c r="S48" s="8">
        <f t="shared" ref="S48:X48" si="17">STDEV(S41:S46)</f>
        <v>0.65508523618432002</v>
      </c>
      <c r="T48" s="8">
        <f t="shared" si="17"/>
        <v>0.62258868176884385</v>
      </c>
      <c r="U48" s="8">
        <f t="shared" si="17"/>
        <v>0.19054308349207214</v>
      </c>
      <c r="V48" s="8">
        <f t="shared" si="17"/>
        <v>0.51322509681425399</v>
      </c>
      <c r="W48" s="8">
        <f t="shared" si="17"/>
        <v>0.2543553944123586</v>
      </c>
      <c r="X48" s="8">
        <f t="shared" si="17"/>
        <v>0.42878510546270926</v>
      </c>
    </row>
    <row r="49" spans="2:24" x14ac:dyDescent="0.25">
      <c r="B49" s="7" t="s">
        <v>7</v>
      </c>
      <c r="C49" s="8">
        <f>C48*100/C47</f>
        <v>0.6153602928936045</v>
      </c>
      <c r="D49" s="8">
        <f t="shared" ref="D49:H49" si="18">D48*100/D47</f>
        <v>2.3389558923098064</v>
      </c>
      <c r="E49" s="8">
        <f t="shared" si="18"/>
        <v>4.0632851733513435</v>
      </c>
      <c r="F49" s="8">
        <f t="shared" si="18"/>
        <v>3.3723376363764026</v>
      </c>
      <c r="G49" s="8">
        <f t="shared" si="18"/>
        <v>3.4789027766848881</v>
      </c>
      <c r="H49" s="8">
        <f t="shared" si="18"/>
        <v>3.2617083735704742</v>
      </c>
      <c r="J49" s="7" t="s">
        <v>7</v>
      </c>
      <c r="K49" s="8">
        <f>K48*100/K47</f>
        <v>4.5606198206623967</v>
      </c>
      <c r="L49" s="8">
        <f t="shared" ref="L49:P49" si="19">L48*100/L47</f>
        <v>4.347155360546533</v>
      </c>
      <c r="M49" s="8">
        <f t="shared" si="19"/>
        <v>4.277433767709387</v>
      </c>
      <c r="N49" s="8">
        <f t="shared" si="19"/>
        <v>2.2014311319611841</v>
      </c>
      <c r="O49" s="8">
        <f t="shared" si="19"/>
        <v>4.8110194805360909</v>
      </c>
      <c r="P49" s="8">
        <f t="shared" si="19"/>
        <v>2.8140693008114579</v>
      </c>
      <c r="R49" s="7" t="s">
        <v>7</v>
      </c>
      <c r="S49" s="8">
        <f>S48*100/S47</f>
        <v>4.0408259659770955</v>
      </c>
      <c r="T49" s="8">
        <f t="shared" ref="T49:X49" si="20">T48*100/T47</f>
        <v>4.4286094731630863</v>
      </c>
      <c r="U49" s="8">
        <f t="shared" si="20"/>
        <v>1.8741942638564475</v>
      </c>
      <c r="V49" s="8">
        <f t="shared" si="20"/>
        <v>3.2421042123452564</v>
      </c>
      <c r="W49" s="8">
        <f t="shared" si="20"/>
        <v>1.7673796948166205</v>
      </c>
      <c r="X49" s="8">
        <f t="shared" si="20"/>
        <v>4.1117318727445351</v>
      </c>
    </row>
    <row r="50" spans="2:24" x14ac:dyDescent="0.25">
      <c r="B50" s="144" t="s">
        <v>31</v>
      </c>
      <c r="C50" s="145"/>
      <c r="D50" s="145"/>
      <c r="E50" s="145"/>
      <c r="F50" s="145"/>
      <c r="G50" s="145"/>
      <c r="H50" s="146"/>
      <c r="J50" s="54" t="s">
        <v>31</v>
      </c>
      <c r="K50" s="55"/>
      <c r="L50" s="55"/>
      <c r="M50" s="55"/>
      <c r="N50" s="55"/>
      <c r="O50" s="55"/>
      <c r="P50" s="56"/>
      <c r="R50" s="144" t="s">
        <v>31</v>
      </c>
      <c r="S50" s="145"/>
      <c r="T50" s="145"/>
      <c r="U50" s="145"/>
      <c r="V50" s="145"/>
      <c r="W50" s="145"/>
      <c r="X50" s="146"/>
    </row>
    <row r="51" spans="2:24" x14ac:dyDescent="0.25">
      <c r="B51" s="147" t="s">
        <v>22</v>
      </c>
      <c r="C51" s="148"/>
      <c r="D51" s="148"/>
      <c r="E51" s="148"/>
      <c r="F51" s="148"/>
      <c r="G51" s="148"/>
      <c r="H51" s="149"/>
      <c r="J51" s="147" t="s">
        <v>22</v>
      </c>
      <c r="K51" s="148"/>
      <c r="L51" s="148"/>
      <c r="M51" s="148"/>
      <c r="N51" s="148"/>
      <c r="O51" s="148"/>
      <c r="P51" s="149"/>
      <c r="R51" s="147" t="s">
        <v>22</v>
      </c>
      <c r="S51" s="148"/>
      <c r="T51" s="148"/>
      <c r="U51" s="148"/>
      <c r="V51" s="148"/>
      <c r="W51" s="148"/>
      <c r="X51" s="149"/>
    </row>
    <row r="52" spans="2:24" x14ac:dyDescent="0.25">
      <c r="B52" s="132" t="s">
        <v>27</v>
      </c>
      <c r="C52" s="133"/>
      <c r="D52" s="133"/>
      <c r="E52" s="133"/>
      <c r="F52" s="133"/>
      <c r="G52" s="133"/>
      <c r="H52" s="134"/>
      <c r="J52" s="132" t="s">
        <v>27</v>
      </c>
      <c r="K52" s="133"/>
      <c r="L52" s="133"/>
      <c r="M52" s="133"/>
      <c r="N52" s="133"/>
      <c r="O52" s="133"/>
      <c r="P52" s="134"/>
      <c r="R52" s="132" t="s">
        <v>27</v>
      </c>
      <c r="S52" s="133"/>
      <c r="T52" s="133"/>
      <c r="U52" s="133"/>
      <c r="V52" s="133"/>
      <c r="W52" s="133"/>
      <c r="X52" s="134"/>
    </row>
    <row r="53" spans="2:24" x14ac:dyDescent="0.25">
      <c r="B53" s="132" t="s">
        <v>28</v>
      </c>
      <c r="C53" s="133"/>
      <c r="D53" s="133"/>
      <c r="E53" s="133"/>
      <c r="F53" s="133"/>
      <c r="G53" s="133"/>
      <c r="H53" s="134"/>
      <c r="J53" s="132" t="s">
        <v>28</v>
      </c>
      <c r="K53" s="133"/>
      <c r="L53" s="133"/>
      <c r="M53" s="133"/>
      <c r="N53" s="133"/>
      <c r="O53" s="133"/>
      <c r="P53" s="134"/>
      <c r="R53" s="132" t="s">
        <v>28</v>
      </c>
      <c r="S53" s="133"/>
      <c r="T53" s="133"/>
      <c r="U53" s="133"/>
      <c r="V53" s="133"/>
      <c r="W53" s="133"/>
      <c r="X53" s="134"/>
    </row>
    <row r="54" spans="2:24" x14ac:dyDescent="0.25">
      <c r="B54" s="138" t="s">
        <v>29</v>
      </c>
      <c r="C54" s="139"/>
      <c r="D54" s="139"/>
      <c r="E54" s="139"/>
      <c r="F54" s="139"/>
      <c r="G54" s="139"/>
      <c r="H54" s="140"/>
      <c r="J54" s="138" t="s">
        <v>29</v>
      </c>
      <c r="K54" s="139"/>
      <c r="L54" s="139"/>
      <c r="M54" s="139"/>
      <c r="N54" s="139"/>
      <c r="O54" s="139"/>
      <c r="P54" s="140"/>
      <c r="R54" s="138" t="s">
        <v>29</v>
      </c>
      <c r="S54" s="133"/>
      <c r="T54" s="133"/>
      <c r="U54" s="133"/>
      <c r="V54" s="133"/>
      <c r="W54" s="133"/>
      <c r="X54" s="134"/>
    </row>
    <row r="55" spans="2:24" x14ac:dyDescent="0.25">
      <c r="B55" s="141" t="s">
        <v>30</v>
      </c>
      <c r="C55" s="142"/>
      <c r="D55" s="142"/>
      <c r="E55" s="142"/>
      <c r="F55" s="142"/>
      <c r="G55" s="142"/>
      <c r="H55" s="143"/>
      <c r="J55" s="141" t="s">
        <v>30</v>
      </c>
      <c r="K55" s="142"/>
      <c r="L55" s="142"/>
      <c r="M55" s="142"/>
      <c r="N55" s="142"/>
      <c r="O55" s="142"/>
      <c r="P55" s="143"/>
      <c r="R55" s="141" t="s">
        <v>30</v>
      </c>
      <c r="S55" s="142"/>
      <c r="T55" s="142"/>
      <c r="U55" s="142"/>
      <c r="V55" s="142"/>
      <c r="W55" s="142"/>
      <c r="X55" s="143"/>
    </row>
    <row r="56" spans="2:24" x14ac:dyDescent="0.25">
      <c r="B56" s="132" t="s">
        <v>9</v>
      </c>
      <c r="C56" s="133"/>
      <c r="D56" s="133"/>
      <c r="E56" s="134"/>
      <c r="F56" s="135">
        <f>C47+F47</f>
        <v>32.368333333333332</v>
      </c>
      <c r="G56" s="137"/>
      <c r="H56" s="136"/>
      <c r="J56" s="132" t="s">
        <v>9</v>
      </c>
      <c r="K56" s="133"/>
      <c r="L56" s="133"/>
      <c r="M56" s="134"/>
      <c r="N56" s="135">
        <f>K47+N47</f>
        <v>32.26166666666667</v>
      </c>
      <c r="O56" s="137"/>
      <c r="P56" s="136"/>
      <c r="R56" s="112" t="s">
        <v>9</v>
      </c>
      <c r="S56" s="112"/>
      <c r="T56" s="112"/>
      <c r="U56" s="112"/>
      <c r="V56" s="135">
        <f>S47+V47</f>
        <v>32.041666666666664</v>
      </c>
      <c r="W56" s="137"/>
      <c r="X56" s="136"/>
    </row>
    <row r="57" spans="2:24" x14ac:dyDescent="0.25">
      <c r="B57" s="132" t="s">
        <v>10</v>
      </c>
      <c r="C57" s="133"/>
      <c r="D57" s="133"/>
      <c r="E57" s="134"/>
      <c r="F57" s="135">
        <f>E47+H47</f>
        <v>20.631666666666668</v>
      </c>
      <c r="G57" s="137"/>
      <c r="H57" s="136"/>
      <c r="J57" s="132" t="s">
        <v>10</v>
      </c>
      <c r="K57" s="133"/>
      <c r="L57" s="133"/>
      <c r="M57" s="134"/>
      <c r="N57" s="135">
        <f>M47+P47</f>
        <v>20.37</v>
      </c>
      <c r="O57" s="137"/>
      <c r="P57" s="136"/>
      <c r="R57" s="112" t="s">
        <v>10</v>
      </c>
      <c r="S57" s="112"/>
      <c r="T57" s="112"/>
      <c r="U57" s="112"/>
      <c r="V57" s="135">
        <f>U47+X47</f>
        <v>20.594999999999999</v>
      </c>
      <c r="W57" s="133"/>
      <c r="X57" s="134"/>
    </row>
    <row r="58" spans="2:24" x14ac:dyDescent="0.25">
      <c r="B58" s="132" t="s">
        <v>11</v>
      </c>
      <c r="C58" s="133"/>
      <c r="D58" s="133"/>
      <c r="E58" s="134"/>
      <c r="F58" s="135">
        <f>F47+G47+H47</f>
        <v>40.213333333333331</v>
      </c>
      <c r="G58" s="137"/>
      <c r="H58" s="136"/>
      <c r="J58" s="132" t="s">
        <v>11</v>
      </c>
      <c r="K58" s="133"/>
      <c r="L58" s="133"/>
      <c r="M58" s="134"/>
      <c r="N58" s="135">
        <f>N47+O47+P47</f>
        <v>40.958333333333336</v>
      </c>
      <c r="O58" s="137"/>
      <c r="P58" s="136"/>
      <c r="R58" s="112" t="s">
        <v>11</v>
      </c>
      <c r="S58" s="112"/>
      <c r="T58" s="112"/>
      <c r="U58" s="112"/>
      <c r="V58" s="135">
        <f>V47+W47+X47</f>
        <v>40.65</v>
      </c>
      <c r="W58" s="137"/>
      <c r="X58" s="136"/>
    </row>
    <row r="59" spans="2:24" x14ac:dyDescent="0.25">
      <c r="B59" s="132" t="s">
        <v>12</v>
      </c>
      <c r="C59" s="133"/>
      <c r="D59" s="133"/>
      <c r="E59" s="134"/>
      <c r="F59" s="135">
        <f>C47+D47+E47</f>
        <v>41.148333333333333</v>
      </c>
      <c r="G59" s="137"/>
      <c r="H59" s="136"/>
      <c r="J59" s="132" t="s">
        <v>12</v>
      </c>
      <c r="K59" s="133"/>
      <c r="L59" s="133"/>
      <c r="M59" s="134"/>
      <c r="N59" s="135">
        <f>K47+L47+M47</f>
        <v>40.206666666666663</v>
      </c>
      <c r="O59" s="137"/>
      <c r="P59" s="136"/>
      <c r="R59" s="112" t="s">
        <v>12</v>
      </c>
      <c r="S59" s="112"/>
      <c r="T59" s="112"/>
      <c r="U59" s="112"/>
      <c r="V59" s="132">
        <f>S47+T47+U47</f>
        <v>40.43666666666666</v>
      </c>
      <c r="W59" s="133"/>
      <c r="X59" s="134"/>
    </row>
    <row r="60" spans="2:24" x14ac:dyDescent="0.25">
      <c r="B60" s="132" t="s">
        <v>8</v>
      </c>
      <c r="C60" s="133"/>
      <c r="D60" s="133"/>
      <c r="E60" s="134"/>
      <c r="F60" s="6">
        <f>F56-F57</f>
        <v>11.736666666666665</v>
      </c>
      <c r="G60" s="135">
        <f>F60/4</f>
        <v>2.9341666666666661</v>
      </c>
      <c r="H60" s="136"/>
      <c r="J60" s="132" t="s">
        <v>8</v>
      </c>
      <c r="K60" s="133"/>
      <c r="L60" s="133"/>
      <c r="M60" s="134"/>
      <c r="N60" s="5">
        <f>N56-N57</f>
        <v>11.891666666666669</v>
      </c>
      <c r="O60" s="135">
        <f>N60/4</f>
        <v>2.9729166666666673</v>
      </c>
      <c r="P60" s="136"/>
      <c r="R60" s="112" t="s">
        <v>8</v>
      </c>
      <c r="S60" s="112"/>
      <c r="T60" s="112"/>
      <c r="U60" s="112"/>
      <c r="V60" s="2">
        <f>V56-V57</f>
        <v>11.446666666666665</v>
      </c>
      <c r="W60" s="135">
        <f>V60/4</f>
        <v>2.8616666666666664</v>
      </c>
      <c r="X60" s="136"/>
    </row>
    <row r="61" spans="2:24" x14ac:dyDescent="0.25">
      <c r="B61" s="132" t="s">
        <v>13</v>
      </c>
      <c r="C61" s="133"/>
      <c r="D61" s="133"/>
      <c r="E61" s="134"/>
      <c r="F61" s="6">
        <f>F58-F59</f>
        <v>-0.93500000000000227</v>
      </c>
      <c r="G61" s="135">
        <f>F61/3</f>
        <v>-0.31166666666666742</v>
      </c>
      <c r="H61" s="136"/>
      <c r="J61" s="132" t="s">
        <v>13</v>
      </c>
      <c r="K61" s="133"/>
      <c r="L61" s="133"/>
      <c r="M61" s="134"/>
      <c r="N61" s="52">
        <f>N58-N59</f>
        <v>0.75166666666667226</v>
      </c>
      <c r="O61" s="135">
        <f>N61/3</f>
        <v>0.25055555555555742</v>
      </c>
      <c r="P61" s="136"/>
      <c r="R61" s="112" t="s">
        <v>13</v>
      </c>
      <c r="S61" s="112"/>
      <c r="T61" s="112"/>
      <c r="U61" s="112"/>
      <c r="V61" s="2">
        <f>V58-V59</f>
        <v>0.21333333333333826</v>
      </c>
      <c r="W61" s="135">
        <f>V61/3</f>
        <v>7.1111111111112749E-2</v>
      </c>
      <c r="X61" s="136"/>
    </row>
    <row r="62" spans="2:24" x14ac:dyDescent="0.25">
      <c r="B62" s="132" t="s">
        <v>23</v>
      </c>
      <c r="C62" s="133"/>
      <c r="D62" s="133"/>
      <c r="E62" s="134"/>
      <c r="F62" s="132">
        <v>0.30099999999999999</v>
      </c>
      <c r="G62" s="133"/>
      <c r="H62" s="134"/>
      <c r="J62" s="132" t="s">
        <v>23</v>
      </c>
      <c r="K62" s="133"/>
      <c r="L62" s="133"/>
      <c r="M62" s="134"/>
      <c r="N62" s="132">
        <v>0.30099999999999999</v>
      </c>
      <c r="O62" s="133"/>
      <c r="P62" s="134"/>
      <c r="R62" s="112" t="s">
        <v>23</v>
      </c>
      <c r="S62" s="112"/>
      <c r="T62" s="112"/>
      <c r="U62" s="112"/>
      <c r="V62" s="132">
        <v>0.30099999999999999</v>
      </c>
      <c r="W62" s="133"/>
      <c r="X62" s="134"/>
    </row>
    <row r="63" spans="2:24" x14ac:dyDescent="0.25">
      <c r="B63" s="120" t="s">
        <v>25</v>
      </c>
      <c r="C63" s="121"/>
      <c r="D63" s="121"/>
      <c r="E63" s="122"/>
      <c r="F63" s="129">
        <f>G61/G60</f>
        <v>-0.10621982391366117</v>
      </c>
      <c r="G63" s="130"/>
      <c r="H63" s="131"/>
      <c r="J63" s="120" t="s">
        <v>25</v>
      </c>
      <c r="K63" s="121"/>
      <c r="L63" s="121"/>
      <c r="M63" s="122"/>
      <c r="N63" s="129">
        <f>O61/O60</f>
        <v>8.4279373978043123E-2</v>
      </c>
      <c r="O63" s="130"/>
      <c r="P63" s="131"/>
      <c r="R63" s="108" t="s">
        <v>25</v>
      </c>
      <c r="S63" s="108"/>
      <c r="T63" s="108"/>
      <c r="U63" s="108"/>
      <c r="V63" s="129">
        <f>W61/W60</f>
        <v>2.4849543777907778E-2</v>
      </c>
      <c r="W63" s="130"/>
      <c r="X63" s="131"/>
    </row>
    <row r="64" spans="2:24" x14ac:dyDescent="0.25">
      <c r="B64" s="120" t="s">
        <v>24</v>
      </c>
      <c r="C64" s="121"/>
      <c r="D64" s="121"/>
      <c r="E64" s="122"/>
      <c r="F64" s="129">
        <f>F63*F62</f>
        <v>-3.197216699801201E-2</v>
      </c>
      <c r="G64" s="130"/>
      <c r="H64" s="131"/>
      <c r="J64" s="120" t="s">
        <v>24</v>
      </c>
      <c r="K64" s="121"/>
      <c r="L64" s="121"/>
      <c r="M64" s="122"/>
      <c r="N64" s="129">
        <f>N63*N62</f>
        <v>2.536809156739098E-2</v>
      </c>
      <c r="O64" s="130"/>
      <c r="P64" s="131"/>
      <c r="R64" s="108" t="s">
        <v>24</v>
      </c>
      <c r="S64" s="108"/>
      <c r="T64" s="108"/>
      <c r="U64" s="108"/>
      <c r="V64" s="129">
        <f>V63*V62</f>
        <v>7.4797126771502407E-3</v>
      </c>
      <c r="W64" s="130"/>
      <c r="X64" s="131"/>
    </row>
    <row r="65" spans="2:25" x14ac:dyDescent="0.25">
      <c r="B65" s="120" t="s">
        <v>26</v>
      </c>
      <c r="C65" s="121"/>
      <c r="D65" s="121"/>
      <c r="E65" s="122"/>
      <c r="F65" s="129">
        <f>2+F64</f>
        <v>1.968027833001988</v>
      </c>
      <c r="G65" s="130"/>
      <c r="H65" s="131"/>
      <c r="J65" s="120" t="s">
        <v>26</v>
      </c>
      <c r="K65" s="121"/>
      <c r="L65" s="121"/>
      <c r="M65" s="122"/>
      <c r="N65" s="129">
        <f>2+N64</f>
        <v>2.0253680915673908</v>
      </c>
      <c r="O65" s="130"/>
      <c r="P65" s="131"/>
      <c r="R65" s="108" t="s">
        <v>26</v>
      </c>
      <c r="S65" s="108"/>
      <c r="T65" s="108"/>
      <c r="U65" s="108"/>
      <c r="V65" s="129">
        <f>2+V64</f>
        <v>2.0074797126771502</v>
      </c>
      <c r="W65" s="130"/>
      <c r="X65" s="131"/>
    </row>
    <row r="66" spans="2:25" x14ac:dyDescent="0.25">
      <c r="B66" s="120" t="s">
        <v>32</v>
      </c>
      <c r="C66" s="121"/>
      <c r="D66" s="121"/>
      <c r="E66" s="122"/>
      <c r="F66" s="178">
        <v>0.92889999999999995</v>
      </c>
      <c r="G66" s="179"/>
      <c r="H66" s="180"/>
      <c r="J66" s="120" t="s">
        <v>32</v>
      </c>
      <c r="K66" s="121"/>
      <c r="L66" s="121"/>
      <c r="M66" s="122"/>
      <c r="N66" s="178">
        <v>1.0591999999999999</v>
      </c>
      <c r="O66" s="179"/>
      <c r="P66" s="180"/>
      <c r="R66" s="108" t="s">
        <v>32</v>
      </c>
      <c r="S66" s="108"/>
      <c r="T66" s="108"/>
      <c r="U66" s="108"/>
      <c r="V66" s="178">
        <v>1.0162</v>
      </c>
      <c r="W66" s="179"/>
      <c r="X66" s="180"/>
    </row>
    <row r="67" spans="2:25" x14ac:dyDescent="0.25">
      <c r="B67" s="108" t="s">
        <v>49</v>
      </c>
      <c r="C67" s="108"/>
      <c r="D67" s="108"/>
      <c r="E67" s="108"/>
      <c r="F67" s="174">
        <f>92.89/100*500000</f>
        <v>464450.00000000006</v>
      </c>
      <c r="G67" s="174"/>
      <c r="H67" s="174"/>
      <c r="J67" s="108" t="s">
        <v>49</v>
      </c>
      <c r="K67" s="108"/>
      <c r="L67" s="108"/>
      <c r="M67" s="108"/>
      <c r="N67" s="174">
        <f>105.92/100*500000</f>
        <v>529600</v>
      </c>
      <c r="O67" s="174"/>
      <c r="P67" s="174"/>
      <c r="R67" s="108" t="s">
        <v>49</v>
      </c>
      <c r="S67" s="108"/>
      <c r="T67" s="108"/>
      <c r="U67" s="108"/>
      <c r="V67" s="174">
        <f>101.62/100*500000</f>
        <v>508100</v>
      </c>
      <c r="W67" s="174"/>
      <c r="X67" s="174"/>
    </row>
    <row r="68" spans="2:25" x14ac:dyDescent="0.25">
      <c r="B68" s="108" t="s">
        <v>92</v>
      </c>
      <c r="C68" s="108"/>
      <c r="D68" s="108"/>
      <c r="E68" s="108"/>
      <c r="F68" s="174">
        <f>F67/500000*100</f>
        <v>92.890000000000015</v>
      </c>
      <c r="G68" s="174"/>
      <c r="H68" s="174"/>
      <c r="J68" s="108" t="s">
        <v>92</v>
      </c>
      <c r="K68" s="108"/>
      <c r="L68" s="108"/>
      <c r="M68" s="108"/>
      <c r="N68" s="174">
        <f>N67/500000*100</f>
        <v>105.91999999999999</v>
      </c>
      <c r="O68" s="174"/>
      <c r="P68" s="174"/>
      <c r="R68" s="108" t="s">
        <v>92</v>
      </c>
      <c r="S68" s="108"/>
      <c r="T68" s="108"/>
      <c r="U68" s="108"/>
      <c r="V68" s="174">
        <f>V67/500000*100</f>
        <v>101.62</v>
      </c>
      <c r="W68" s="174"/>
      <c r="X68" s="174"/>
    </row>
    <row r="69" spans="2:25" x14ac:dyDescent="0.25">
      <c r="B69" s="150"/>
      <c r="C69" s="150"/>
      <c r="L69" s="150"/>
      <c r="M69" s="150"/>
    </row>
    <row r="70" spans="2:25" x14ac:dyDescent="0.25">
      <c r="B70" s="150"/>
      <c r="C70" s="150"/>
      <c r="L70" s="150"/>
      <c r="M70" s="150"/>
    </row>
    <row r="71" spans="2:25" x14ac:dyDescent="0.25">
      <c r="B71" s="157" t="s">
        <v>51</v>
      </c>
      <c r="C71" s="157"/>
      <c r="D71" s="157"/>
    </row>
    <row r="73" spans="2:25" x14ac:dyDescent="0.25">
      <c r="B73" s="114" t="s">
        <v>43</v>
      </c>
      <c r="C73" s="114"/>
      <c r="D73" s="114"/>
      <c r="E73" s="114"/>
      <c r="F73" s="114"/>
      <c r="G73" s="114"/>
      <c r="H73" s="114"/>
      <c r="J73" s="114" t="s">
        <v>44</v>
      </c>
      <c r="K73" s="114"/>
      <c r="L73" s="114"/>
      <c r="M73" s="114"/>
      <c r="N73" s="114"/>
      <c r="O73" s="114"/>
      <c r="P73" s="114"/>
      <c r="S73" s="114" t="s">
        <v>45</v>
      </c>
      <c r="T73" s="114"/>
      <c r="U73" s="114"/>
      <c r="V73" s="114"/>
      <c r="W73" s="114"/>
      <c r="X73" s="114"/>
      <c r="Y73" s="114"/>
    </row>
    <row r="74" spans="2:25" x14ac:dyDescent="0.25">
      <c r="B74" s="114" t="s">
        <v>36</v>
      </c>
      <c r="C74" s="114"/>
      <c r="D74" s="114"/>
      <c r="E74" s="114"/>
      <c r="F74" s="114"/>
      <c r="G74" s="114"/>
      <c r="H74" s="114"/>
      <c r="J74" s="114" t="s">
        <v>36</v>
      </c>
      <c r="K74" s="114"/>
      <c r="L74" s="114"/>
      <c r="M74" s="114"/>
      <c r="N74" s="114"/>
      <c r="O74" s="114"/>
      <c r="P74" s="114"/>
      <c r="S74" s="114" t="s">
        <v>36</v>
      </c>
      <c r="T74" s="114"/>
      <c r="U74" s="114"/>
      <c r="V74" s="114"/>
      <c r="W74" s="114"/>
      <c r="X74" s="114"/>
      <c r="Y74" s="114"/>
    </row>
    <row r="75" spans="2:25" x14ac:dyDescent="0.25">
      <c r="B75" s="2" t="s">
        <v>21</v>
      </c>
      <c r="C75" s="13" t="s">
        <v>0</v>
      </c>
      <c r="D75" s="13" t="s">
        <v>1</v>
      </c>
      <c r="E75" s="13" t="s">
        <v>2</v>
      </c>
      <c r="F75" s="13" t="s">
        <v>4</v>
      </c>
      <c r="G75" s="13" t="s">
        <v>3</v>
      </c>
      <c r="H75" s="13" t="s">
        <v>5</v>
      </c>
      <c r="J75" s="2" t="s">
        <v>21</v>
      </c>
      <c r="K75" s="13" t="s">
        <v>0</v>
      </c>
      <c r="L75" s="13" t="s">
        <v>1</v>
      </c>
      <c r="M75" s="13" t="s">
        <v>2</v>
      </c>
      <c r="N75" s="13" t="s">
        <v>4</v>
      </c>
      <c r="O75" s="13" t="s">
        <v>3</v>
      </c>
      <c r="P75" s="13" t="s">
        <v>5</v>
      </c>
      <c r="S75" s="2" t="s">
        <v>21</v>
      </c>
      <c r="T75" s="13" t="s">
        <v>0</v>
      </c>
      <c r="U75" s="13" t="s">
        <v>1</v>
      </c>
      <c r="V75" s="13" t="s">
        <v>2</v>
      </c>
      <c r="W75" s="13" t="s">
        <v>4</v>
      </c>
      <c r="X75" s="13" t="s">
        <v>3</v>
      </c>
      <c r="Y75" s="13" t="s">
        <v>5</v>
      </c>
    </row>
    <row r="76" spans="2:25" x14ac:dyDescent="0.25">
      <c r="B76" s="2" t="s">
        <v>14</v>
      </c>
      <c r="C76" s="5">
        <v>17.739999999999998</v>
      </c>
      <c r="D76" s="13">
        <v>16.68</v>
      </c>
      <c r="E76" s="13">
        <v>15.36</v>
      </c>
      <c r="F76" s="5">
        <v>16.260000000000002</v>
      </c>
      <c r="G76" s="13">
        <v>16.32</v>
      </c>
      <c r="H76" s="13">
        <v>15.26</v>
      </c>
      <c r="J76" s="2" t="s">
        <v>14</v>
      </c>
      <c r="K76" s="13">
        <v>17.36</v>
      </c>
      <c r="L76" s="13">
        <v>16.36</v>
      </c>
      <c r="M76" s="13">
        <v>15.36</v>
      </c>
      <c r="N76" s="13">
        <v>17.62</v>
      </c>
      <c r="O76" s="13">
        <v>16.62</v>
      </c>
      <c r="P76" s="13">
        <v>14.62</v>
      </c>
      <c r="S76" s="2" t="s">
        <v>14</v>
      </c>
      <c r="T76" s="13">
        <v>17.36</v>
      </c>
      <c r="U76" s="13">
        <v>15.95</v>
      </c>
      <c r="V76" s="13">
        <v>14.52</v>
      </c>
      <c r="W76" s="13">
        <v>17.829999999999998</v>
      </c>
      <c r="X76" s="13">
        <v>16.45</v>
      </c>
      <c r="Y76" s="13">
        <v>14.31</v>
      </c>
    </row>
    <row r="77" spans="2:25" x14ac:dyDescent="0.25">
      <c r="B77" s="2" t="s">
        <v>15</v>
      </c>
      <c r="C77" s="5">
        <v>17.25</v>
      </c>
      <c r="D77" s="13">
        <v>16.41</v>
      </c>
      <c r="E77" s="13">
        <v>15.42</v>
      </c>
      <c r="F77" s="5">
        <v>17.62</v>
      </c>
      <c r="G77" s="13">
        <v>16.25</v>
      </c>
      <c r="H77" s="13">
        <v>15.46</v>
      </c>
      <c r="J77" s="2" t="s">
        <v>15</v>
      </c>
      <c r="K77" s="13">
        <v>17.420000000000002</v>
      </c>
      <c r="L77" s="13">
        <v>16.850000000000001</v>
      </c>
      <c r="M77" s="13">
        <v>15.42</v>
      </c>
      <c r="N77" s="13">
        <v>17.350000000000001</v>
      </c>
      <c r="O77" s="13">
        <v>16.350000000000001</v>
      </c>
      <c r="P77" s="13">
        <v>14.51</v>
      </c>
      <c r="S77" s="2" t="s">
        <v>15</v>
      </c>
      <c r="T77" s="13">
        <v>17.52</v>
      </c>
      <c r="U77" s="13">
        <v>15.36</v>
      </c>
      <c r="V77" s="13">
        <v>14.26</v>
      </c>
      <c r="W77" s="13">
        <v>17.62</v>
      </c>
      <c r="X77" s="13">
        <v>16.239999999999998</v>
      </c>
      <c r="Y77" s="13">
        <v>14.23</v>
      </c>
    </row>
    <row r="78" spans="2:25" x14ac:dyDescent="0.25">
      <c r="B78" s="2" t="s">
        <v>16</v>
      </c>
      <c r="C78" s="5">
        <v>16.98</v>
      </c>
      <c r="D78" s="13">
        <v>16.260000000000002</v>
      </c>
      <c r="E78" s="5">
        <v>14</v>
      </c>
      <c r="F78" s="5">
        <v>16.43</v>
      </c>
      <c r="G78" s="13">
        <v>16.420000000000002</v>
      </c>
      <c r="H78" s="13">
        <v>14.26</v>
      </c>
      <c r="J78" s="2" t="s">
        <v>16</v>
      </c>
      <c r="K78" s="5">
        <v>17.02</v>
      </c>
      <c r="L78" s="5">
        <v>16.02</v>
      </c>
      <c r="M78" s="5">
        <v>14</v>
      </c>
      <c r="N78" s="13">
        <v>17.649999999999999</v>
      </c>
      <c r="O78" s="13">
        <v>16.68</v>
      </c>
      <c r="P78" s="13">
        <v>14.06</v>
      </c>
      <c r="S78" s="2" t="s">
        <v>16</v>
      </c>
      <c r="T78" s="5">
        <v>17.62</v>
      </c>
      <c r="U78" s="13">
        <v>16.850000000000001</v>
      </c>
      <c r="V78" s="13">
        <v>15.02</v>
      </c>
      <c r="W78" s="13">
        <v>17.68</v>
      </c>
      <c r="X78" s="13">
        <v>16.28</v>
      </c>
      <c r="Y78" s="13">
        <v>14.53</v>
      </c>
    </row>
    <row r="79" spans="2:25" x14ac:dyDescent="0.25">
      <c r="B79" s="2" t="s">
        <v>17</v>
      </c>
      <c r="C79" s="5">
        <v>17.32</v>
      </c>
      <c r="D79" s="13">
        <v>16.010000000000002</v>
      </c>
      <c r="E79" s="13">
        <v>14.59</v>
      </c>
      <c r="F79" s="5">
        <v>17.22</v>
      </c>
      <c r="G79" s="13">
        <v>16.95</v>
      </c>
      <c r="H79" s="13">
        <v>14.31</v>
      </c>
      <c r="J79" s="2" t="s">
        <v>17</v>
      </c>
      <c r="K79" s="13">
        <v>17.62</v>
      </c>
      <c r="L79" s="13">
        <v>16.48</v>
      </c>
      <c r="M79" s="13">
        <v>14.59</v>
      </c>
      <c r="N79" s="13">
        <v>16.98</v>
      </c>
      <c r="O79" s="13">
        <v>16.98</v>
      </c>
      <c r="P79" s="13">
        <v>14.99</v>
      </c>
      <c r="S79" s="2" t="s">
        <v>17</v>
      </c>
      <c r="T79" s="5">
        <v>17.36</v>
      </c>
      <c r="U79" s="13">
        <v>16.36</v>
      </c>
      <c r="V79" s="13">
        <v>15.36</v>
      </c>
      <c r="W79" s="13">
        <v>16.690000000000001</v>
      </c>
      <c r="X79" s="13">
        <v>16.95</v>
      </c>
      <c r="Y79" s="13">
        <v>14.68</v>
      </c>
    </row>
    <row r="80" spans="2:25" x14ac:dyDescent="0.25">
      <c r="B80" s="2" t="s">
        <v>18</v>
      </c>
      <c r="C80" s="5">
        <v>17.84</v>
      </c>
      <c r="D80" s="13">
        <v>16.95</v>
      </c>
      <c r="E80" s="5">
        <v>14.33</v>
      </c>
      <c r="F80" s="5">
        <v>17.59</v>
      </c>
      <c r="G80" s="5">
        <v>16.98</v>
      </c>
      <c r="H80" s="5">
        <v>14.01</v>
      </c>
      <c r="J80" s="2" t="s">
        <v>18</v>
      </c>
      <c r="K80" s="5">
        <v>17.329999999999998</v>
      </c>
      <c r="L80" s="13">
        <v>16.98</v>
      </c>
      <c r="M80" s="5">
        <v>14.33</v>
      </c>
      <c r="N80" s="5">
        <v>17.010000000000002</v>
      </c>
      <c r="O80" s="5">
        <v>15.98</v>
      </c>
      <c r="P80" s="5">
        <v>14.61</v>
      </c>
      <c r="S80" s="2" t="s">
        <v>18</v>
      </c>
      <c r="T80" s="5">
        <v>17.68</v>
      </c>
      <c r="U80" s="13">
        <v>16.32</v>
      </c>
      <c r="V80" s="13">
        <v>15.21</v>
      </c>
      <c r="W80" s="5">
        <v>17.649999999999999</v>
      </c>
      <c r="X80" s="5">
        <v>16.579999999999998</v>
      </c>
      <c r="Y80" s="5">
        <v>14.68</v>
      </c>
    </row>
    <row r="81" spans="2:25" x14ac:dyDescent="0.25">
      <c r="B81" s="2" t="s">
        <v>19</v>
      </c>
      <c r="C81" s="5">
        <v>17.32</v>
      </c>
      <c r="D81" s="13">
        <v>16.989999999999998</v>
      </c>
      <c r="E81" s="5">
        <v>15.32</v>
      </c>
      <c r="F81" s="13">
        <v>17.68</v>
      </c>
      <c r="G81" s="13">
        <v>16.59</v>
      </c>
      <c r="H81" s="5">
        <v>14.36</v>
      </c>
      <c r="J81" s="2" t="s">
        <v>19</v>
      </c>
      <c r="K81" s="5">
        <v>17.350000000000001</v>
      </c>
      <c r="L81" s="13">
        <v>15.98</v>
      </c>
      <c r="M81" s="5">
        <v>15.32</v>
      </c>
      <c r="N81" s="13">
        <v>17.25</v>
      </c>
      <c r="O81" s="13">
        <v>15.55</v>
      </c>
      <c r="P81" s="13">
        <v>14.39</v>
      </c>
      <c r="S81" s="2" t="s">
        <v>19</v>
      </c>
      <c r="T81" s="5">
        <v>16.649999999999999</v>
      </c>
      <c r="U81" s="13">
        <v>16.29</v>
      </c>
      <c r="V81" s="13">
        <v>14.29</v>
      </c>
      <c r="W81" s="13">
        <v>17.12</v>
      </c>
      <c r="X81" s="13">
        <v>16.350000000000001</v>
      </c>
      <c r="Y81" s="13">
        <v>14.59</v>
      </c>
    </row>
    <row r="82" spans="2:25" x14ac:dyDescent="0.25">
      <c r="B82" s="1" t="s">
        <v>20</v>
      </c>
      <c r="C82" s="3">
        <f t="shared" ref="C82:H82" si="21">AVERAGE(C76:C81)</f>
        <v>17.408333333333331</v>
      </c>
      <c r="D82" s="3">
        <f t="shared" si="21"/>
        <v>16.55</v>
      </c>
      <c r="E82" s="3">
        <f t="shared" si="21"/>
        <v>14.836666666666668</v>
      </c>
      <c r="F82" s="3">
        <f t="shared" si="21"/>
        <v>17.133333333333336</v>
      </c>
      <c r="G82" s="3">
        <f t="shared" si="21"/>
        <v>16.585000000000001</v>
      </c>
      <c r="H82" s="3">
        <f t="shared" si="21"/>
        <v>14.61</v>
      </c>
      <c r="J82" s="1" t="s">
        <v>20</v>
      </c>
      <c r="K82" s="3">
        <f>AVERAGE(K76:K81)</f>
        <v>17.349999999999998</v>
      </c>
      <c r="L82" s="3">
        <f t="shared" ref="L82:P82" si="22">AVERAGE(L76:L81)</f>
        <v>16.445000000000004</v>
      </c>
      <c r="M82" s="3">
        <f>AVERAGE(M76:M81)</f>
        <v>14.836666666666668</v>
      </c>
      <c r="N82" s="3">
        <f t="shared" si="22"/>
        <v>17.309999999999999</v>
      </c>
      <c r="O82" s="3">
        <f t="shared" si="22"/>
        <v>16.36</v>
      </c>
      <c r="P82" s="3">
        <f t="shared" si="22"/>
        <v>14.53</v>
      </c>
      <c r="S82" s="1" t="s">
        <v>20</v>
      </c>
      <c r="T82" s="3">
        <f t="shared" ref="T82:Y82" si="23">AVERAGE(T76:T81)</f>
        <v>17.364999999999998</v>
      </c>
      <c r="U82" s="3">
        <f t="shared" si="23"/>
        <v>16.188333333333333</v>
      </c>
      <c r="V82" s="3">
        <f t="shared" si="23"/>
        <v>14.776666666666666</v>
      </c>
      <c r="W82" s="3">
        <f t="shared" si="23"/>
        <v>17.431666666666668</v>
      </c>
      <c r="X82" s="3">
        <f t="shared" si="23"/>
        <v>16.474999999999998</v>
      </c>
      <c r="Y82" s="3">
        <f t="shared" si="23"/>
        <v>14.503333333333336</v>
      </c>
    </row>
    <row r="83" spans="2:25" x14ac:dyDescent="0.25">
      <c r="B83" s="7" t="s">
        <v>6</v>
      </c>
      <c r="C83" s="8">
        <f t="shared" ref="C83:H83" si="24">STDEV(C76:C81)</f>
        <v>0.32264015042561939</v>
      </c>
      <c r="D83" s="8">
        <f t="shared" si="24"/>
        <v>0.39135661486679779</v>
      </c>
      <c r="E83" s="8">
        <f t="shared" si="24"/>
        <v>0.61079183578913909</v>
      </c>
      <c r="F83" s="8">
        <f t="shared" si="24"/>
        <v>0.63389799389701995</v>
      </c>
      <c r="G83" s="8">
        <f t="shared" si="24"/>
        <v>0.31589555235868683</v>
      </c>
      <c r="H83" s="8">
        <f t="shared" si="24"/>
        <v>0.59665735560705224</v>
      </c>
      <c r="J83" s="7" t="s">
        <v>6</v>
      </c>
      <c r="K83" s="8">
        <f>STDEV(K76:K81)</f>
        <v>0.19349418595916576</v>
      </c>
      <c r="L83" s="8">
        <f t="shared" ref="L83:P83" si="25">STDEV(L76:L81)</f>
        <v>0.41365444515924199</v>
      </c>
      <c r="M83" s="8">
        <f>STDEV(M76:M81)</f>
        <v>0.61079183578913909</v>
      </c>
      <c r="N83" s="8">
        <f t="shared" si="25"/>
        <v>0.28837475617674946</v>
      </c>
      <c r="O83" s="8">
        <f t="shared" si="25"/>
        <v>0.52057660339281464</v>
      </c>
      <c r="P83" s="8">
        <f t="shared" si="25"/>
        <v>0.30561413579872232</v>
      </c>
      <c r="S83" s="7" t="s">
        <v>6</v>
      </c>
      <c r="T83" s="8">
        <f t="shared" ref="T83:Y83" si="26">STDEV(T76:T81)</f>
        <v>0.3740454517836041</v>
      </c>
      <c r="U83" s="8">
        <f t="shared" si="26"/>
        <v>0.49757076548634493</v>
      </c>
      <c r="V83" s="8">
        <f t="shared" si="26"/>
        <v>0.48102667978675245</v>
      </c>
      <c r="W83" s="8">
        <f t="shared" si="26"/>
        <v>0.43604663359171325</v>
      </c>
      <c r="X83" s="8">
        <f t="shared" si="26"/>
        <v>0.26311594402468236</v>
      </c>
      <c r="Y83" s="8">
        <f t="shared" si="26"/>
        <v>0.19117182498126267</v>
      </c>
    </row>
    <row r="84" spans="2:25" x14ac:dyDescent="0.25">
      <c r="B84" s="7" t="s">
        <v>7</v>
      </c>
      <c r="C84" s="8">
        <f>C83*100/C82</f>
        <v>1.8533661106306525</v>
      </c>
      <c r="D84" s="8">
        <f t="shared" ref="D84:H84" si="27">D83*100/D82</f>
        <v>2.3646925369595033</v>
      </c>
      <c r="E84" s="8">
        <f t="shared" si="27"/>
        <v>4.116772651915114</v>
      </c>
      <c r="F84" s="8">
        <f t="shared" si="27"/>
        <v>3.6997937386985593</v>
      </c>
      <c r="G84" s="8">
        <f t="shared" si="27"/>
        <v>1.9047063753915394</v>
      </c>
      <c r="H84" s="8">
        <f t="shared" si="27"/>
        <v>4.0838970267423154</v>
      </c>
      <c r="J84" s="7" t="s">
        <v>7</v>
      </c>
      <c r="K84" s="8">
        <f t="shared" ref="K84:P84" si="28">K83*100/K82</f>
        <v>1.1152402648943271</v>
      </c>
      <c r="L84" s="8">
        <f t="shared" si="28"/>
        <v>2.5153812414669616</v>
      </c>
      <c r="M84" s="8">
        <f t="shared" si="28"/>
        <v>4.116772651915114</v>
      </c>
      <c r="N84" s="8">
        <f t="shared" si="28"/>
        <v>1.6659431321591536</v>
      </c>
      <c r="O84" s="8">
        <f t="shared" si="28"/>
        <v>3.1820085781956884</v>
      </c>
      <c r="P84" s="8">
        <f t="shared" si="28"/>
        <v>2.1033319738384191</v>
      </c>
      <c r="S84" s="7" t="s">
        <v>7</v>
      </c>
      <c r="T84" s="8">
        <f>T83*100/T82</f>
        <v>2.1540193019499227</v>
      </c>
      <c r="U84" s="8">
        <f t="shared" ref="U84:Y84" si="29">U83*100/U82</f>
        <v>3.0736380036220217</v>
      </c>
      <c r="V84" s="8">
        <f t="shared" si="29"/>
        <v>3.2553125182951894</v>
      </c>
      <c r="W84" s="8">
        <f t="shared" si="29"/>
        <v>2.501462665216827</v>
      </c>
      <c r="X84" s="8">
        <f t="shared" si="29"/>
        <v>1.5970618757188613</v>
      </c>
      <c r="Y84" s="8">
        <f t="shared" si="29"/>
        <v>1.3181233623162214</v>
      </c>
    </row>
    <row r="85" spans="2:25" x14ac:dyDescent="0.25">
      <c r="B85" s="54" t="s">
        <v>31</v>
      </c>
      <c r="C85" s="55"/>
      <c r="D85" s="55"/>
      <c r="E85" s="55"/>
      <c r="F85" s="55"/>
      <c r="G85" s="55"/>
      <c r="H85" s="56"/>
      <c r="J85" s="54" t="s">
        <v>31</v>
      </c>
      <c r="K85" s="55"/>
      <c r="L85" s="55"/>
      <c r="M85" s="55"/>
      <c r="N85" s="55"/>
      <c r="O85" s="55"/>
      <c r="P85" s="56"/>
      <c r="S85" s="54" t="s">
        <v>31</v>
      </c>
      <c r="T85" s="55"/>
      <c r="U85" s="55"/>
      <c r="V85" s="55"/>
      <c r="W85" s="55"/>
      <c r="X85" s="55"/>
      <c r="Y85" s="56"/>
    </row>
    <row r="86" spans="2:25" x14ac:dyDescent="0.25">
      <c r="B86" s="147" t="s">
        <v>22</v>
      </c>
      <c r="C86" s="148"/>
      <c r="D86" s="148"/>
      <c r="E86" s="148"/>
      <c r="F86" s="148"/>
      <c r="G86" s="148"/>
      <c r="H86" s="149"/>
      <c r="J86" s="147" t="s">
        <v>22</v>
      </c>
      <c r="K86" s="148"/>
      <c r="L86" s="148"/>
      <c r="M86" s="148"/>
      <c r="N86" s="148"/>
      <c r="O86" s="148"/>
      <c r="P86" s="149"/>
      <c r="S86" s="147" t="s">
        <v>22</v>
      </c>
      <c r="T86" s="148"/>
      <c r="U86" s="148"/>
      <c r="V86" s="148"/>
      <c r="W86" s="148"/>
      <c r="X86" s="148"/>
      <c r="Y86" s="149"/>
    </row>
    <row r="87" spans="2:25" x14ac:dyDescent="0.25">
      <c r="B87" s="132" t="s">
        <v>27</v>
      </c>
      <c r="C87" s="133"/>
      <c r="D87" s="133"/>
      <c r="E87" s="133"/>
      <c r="F87" s="133"/>
      <c r="G87" s="133"/>
      <c r="H87" s="134"/>
      <c r="J87" s="132" t="s">
        <v>27</v>
      </c>
      <c r="K87" s="133"/>
      <c r="L87" s="133"/>
      <c r="M87" s="133"/>
      <c r="N87" s="133"/>
      <c r="O87" s="133"/>
      <c r="P87" s="134"/>
      <c r="S87" s="132" t="s">
        <v>27</v>
      </c>
      <c r="T87" s="133"/>
      <c r="U87" s="133"/>
      <c r="V87" s="133"/>
      <c r="W87" s="133"/>
      <c r="X87" s="133"/>
      <c r="Y87" s="134"/>
    </row>
    <row r="88" spans="2:25" x14ac:dyDescent="0.25">
      <c r="B88" s="132" t="s">
        <v>28</v>
      </c>
      <c r="C88" s="133"/>
      <c r="D88" s="133"/>
      <c r="E88" s="133"/>
      <c r="F88" s="133"/>
      <c r="G88" s="133"/>
      <c r="H88" s="134"/>
      <c r="J88" s="132" t="s">
        <v>28</v>
      </c>
      <c r="K88" s="133"/>
      <c r="L88" s="133"/>
      <c r="M88" s="133"/>
      <c r="N88" s="133"/>
      <c r="O88" s="133"/>
      <c r="P88" s="134"/>
      <c r="S88" s="132" t="s">
        <v>28</v>
      </c>
      <c r="T88" s="133"/>
      <c r="U88" s="133"/>
      <c r="V88" s="133"/>
      <c r="W88" s="133"/>
      <c r="X88" s="133"/>
      <c r="Y88" s="134"/>
    </row>
    <row r="89" spans="2:25" x14ac:dyDescent="0.25">
      <c r="B89" s="138" t="s">
        <v>29</v>
      </c>
      <c r="C89" s="139"/>
      <c r="D89" s="139"/>
      <c r="E89" s="139"/>
      <c r="F89" s="139"/>
      <c r="G89" s="139"/>
      <c r="H89" s="140"/>
      <c r="J89" s="138" t="s">
        <v>29</v>
      </c>
      <c r="K89" s="139"/>
      <c r="L89" s="139"/>
      <c r="M89" s="139"/>
      <c r="N89" s="139"/>
      <c r="O89" s="139"/>
      <c r="P89" s="140"/>
      <c r="S89" s="138" t="s">
        <v>29</v>
      </c>
      <c r="T89" s="139"/>
      <c r="U89" s="139"/>
      <c r="V89" s="139"/>
      <c r="W89" s="139"/>
      <c r="X89" s="139"/>
      <c r="Y89" s="140"/>
    </row>
    <row r="90" spans="2:25" x14ac:dyDescent="0.25">
      <c r="B90" s="141" t="s">
        <v>30</v>
      </c>
      <c r="C90" s="142"/>
      <c r="D90" s="142"/>
      <c r="E90" s="142"/>
      <c r="F90" s="142"/>
      <c r="G90" s="142"/>
      <c r="H90" s="143"/>
      <c r="J90" s="141" t="s">
        <v>30</v>
      </c>
      <c r="K90" s="142"/>
      <c r="L90" s="142"/>
      <c r="M90" s="142"/>
      <c r="N90" s="142"/>
      <c r="O90" s="142"/>
      <c r="P90" s="143"/>
      <c r="S90" s="141" t="s">
        <v>30</v>
      </c>
      <c r="T90" s="142"/>
      <c r="U90" s="142"/>
      <c r="V90" s="142"/>
      <c r="W90" s="142"/>
      <c r="X90" s="142"/>
      <c r="Y90" s="143"/>
    </row>
    <row r="91" spans="2:25" x14ac:dyDescent="0.25">
      <c r="B91" s="132" t="s">
        <v>9</v>
      </c>
      <c r="C91" s="133"/>
      <c r="D91" s="133"/>
      <c r="E91" s="134"/>
      <c r="F91" s="135">
        <f>C82+F82</f>
        <v>34.541666666666671</v>
      </c>
      <c r="G91" s="137"/>
      <c r="H91" s="136"/>
      <c r="J91" s="132" t="s">
        <v>9</v>
      </c>
      <c r="K91" s="133"/>
      <c r="L91" s="133"/>
      <c r="M91" s="134"/>
      <c r="N91" s="135">
        <f>K82+N82</f>
        <v>34.659999999999997</v>
      </c>
      <c r="O91" s="137"/>
      <c r="P91" s="136"/>
      <c r="S91" s="132" t="s">
        <v>9</v>
      </c>
      <c r="T91" s="133"/>
      <c r="U91" s="133"/>
      <c r="V91" s="134"/>
      <c r="W91" s="135">
        <f>T82+W82</f>
        <v>34.796666666666667</v>
      </c>
      <c r="X91" s="137"/>
      <c r="Y91" s="136"/>
    </row>
    <row r="92" spans="2:25" x14ac:dyDescent="0.25">
      <c r="B92" s="132" t="s">
        <v>10</v>
      </c>
      <c r="C92" s="133"/>
      <c r="D92" s="133"/>
      <c r="E92" s="134"/>
      <c r="F92" s="135">
        <f>E82+H82</f>
        <v>29.446666666666665</v>
      </c>
      <c r="G92" s="137"/>
      <c r="H92" s="136"/>
      <c r="J92" s="132" t="s">
        <v>10</v>
      </c>
      <c r="K92" s="133"/>
      <c r="L92" s="133"/>
      <c r="M92" s="134"/>
      <c r="N92" s="135">
        <f>M82+P82</f>
        <v>29.366666666666667</v>
      </c>
      <c r="O92" s="137"/>
      <c r="P92" s="136"/>
      <c r="S92" s="132" t="s">
        <v>10</v>
      </c>
      <c r="T92" s="133"/>
      <c r="U92" s="133"/>
      <c r="V92" s="134"/>
      <c r="W92" s="135">
        <f>V82+Y82</f>
        <v>29.28</v>
      </c>
      <c r="X92" s="137"/>
      <c r="Y92" s="136"/>
    </row>
    <row r="93" spans="2:25" x14ac:dyDescent="0.25">
      <c r="B93" s="132" t="s">
        <v>11</v>
      </c>
      <c r="C93" s="133"/>
      <c r="D93" s="133"/>
      <c r="E93" s="134"/>
      <c r="F93" s="135">
        <f>F82+G82+H82</f>
        <v>48.328333333333333</v>
      </c>
      <c r="G93" s="137"/>
      <c r="H93" s="136"/>
      <c r="J93" s="132" t="s">
        <v>11</v>
      </c>
      <c r="K93" s="133"/>
      <c r="L93" s="133"/>
      <c r="M93" s="134"/>
      <c r="N93" s="135">
        <f>N82+O82+P82</f>
        <v>48.2</v>
      </c>
      <c r="O93" s="137"/>
      <c r="P93" s="136"/>
      <c r="S93" s="132" t="s">
        <v>11</v>
      </c>
      <c r="T93" s="133"/>
      <c r="U93" s="133"/>
      <c r="V93" s="134"/>
      <c r="W93" s="135">
        <f>W82+X82+Y82</f>
        <v>48.410000000000004</v>
      </c>
      <c r="X93" s="137"/>
      <c r="Y93" s="136"/>
    </row>
    <row r="94" spans="2:25" x14ac:dyDescent="0.25">
      <c r="B94" s="132" t="s">
        <v>12</v>
      </c>
      <c r="C94" s="133"/>
      <c r="D94" s="133"/>
      <c r="E94" s="134"/>
      <c r="F94" s="135">
        <f>C82+D82+E82</f>
        <v>48.794999999999995</v>
      </c>
      <c r="G94" s="137"/>
      <c r="H94" s="136"/>
      <c r="J94" s="132" t="s">
        <v>12</v>
      </c>
      <c r="K94" s="133"/>
      <c r="L94" s="133"/>
      <c r="M94" s="134"/>
      <c r="N94" s="132">
        <f>K82+L82+M82</f>
        <v>48.631666666666668</v>
      </c>
      <c r="O94" s="133"/>
      <c r="P94" s="134"/>
      <c r="S94" s="132" t="s">
        <v>12</v>
      </c>
      <c r="T94" s="133"/>
      <c r="U94" s="133"/>
      <c r="V94" s="134"/>
      <c r="W94" s="135">
        <f>T82+U82+V82</f>
        <v>48.329999999999991</v>
      </c>
      <c r="X94" s="137"/>
      <c r="Y94" s="136"/>
    </row>
    <row r="95" spans="2:25" x14ac:dyDescent="0.25">
      <c r="B95" s="132" t="s">
        <v>8</v>
      </c>
      <c r="C95" s="133"/>
      <c r="D95" s="133"/>
      <c r="E95" s="134"/>
      <c r="F95" s="5">
        <f>F91-F92</f>
        <v>5.095000000000006</v>
      </c>
      <c r="G95" s="135">
        <f>F95/4</f>
        <v>1.2737500000000015</v>
      </c>
      <c r="H95" s="136"/>
      <c r="J95" s="132" t="s">
        <v>8</v>
      </c>
      <c r="K95" s="133"/>
      <c r="L95" s="133"/>
      <c r="M95" s="134"/>
      <c r="N95" s="52">
        <f>N91-N92</f>
        <v>5.2933333333333294</v>
      </c>
      <c r="O95" s="135">
        <f>N95/4</f>
        <v>1.3233333333333324</v>
      </c>
      <c r="P95" s="136"/>
      <c r="S95" s="132" t="s">
        <v>8</v>
      </c>
      <c r="T95" s="133"/>
      <c r="U95" s="133"/>
      <c r="V95" s="134"/>
      <c r="W95" s="5">
        <f>W91-W92</f>
        <v>5.5166666666666657</v>
      </c>
      <c r="X95" s="135">
        <f>W95/4</f>
        <v>1.3791666666666664</v>
      </c>
      <c r="Y95" s="136"/>
    </row>
    <row r="96" spans="2:25" x14ac:dyDescent="0.25">
      <c r="B96" s="132" t="s">
        <v>13</v>
      </c>
      <c r="C96" s="133"/>
      <c r="D96" s="133"/>
      <c r="E96" s="134"/>
      <c r="F96" s="52">
        <f>F93-F94</f>
        <v>-0.46666666666666146</v>
      </c>
      <c r="G96" s="135">
        <f>F96/3</f>
        <v>-0.15555555555555381</v>
      </c>
      <c r="H96" s="136"/>
      <c r="J96" s="132" t="s">
        <v>13</v>
      </c>
      <c r="K96" s="133"/>
      <c r="L96" s="133"/>
      <c r="M96" s="134"/>
      <c r="N96" s="52">
        <f>N93-N94</f>
        <v>-0.43166666666666487</v>
      </c>
      <c r="O96" s="135">
        <f>N96/3</f>
        <v>-0.14388888888888829</v>
      </c>
      <c r="P96" s="136"/>
      <c r="S96" s="132" t="s">
        <v>13</v>
      </c>
      <c r="T96" s="133"/>
      <c r="U96" s="133"/>
      <c r="V96" s="134"/>
      <c r="W96" s="52">
        <f>W93-W94</f>
        <v>8.0000000000012506E-2</v>
      </c>
      <c r="X96" s="135">
        <f>W96/3</f>
        <v>2.6666666666670835E-2</v>
      </c>
      <c r="Y96" s="136"/>
    </row>
    <row r="97" spans="2:25" x14ac:dyDescent="0.25">
      <c r="B97" s="132" t="s">
        <v>23</v>
      </c>
      <c r="C97" s="133"/>
      <c r="D97" s="133"/>
      <c r="E97" s="134"/>
      <c r="F97" s="132">
        <v>0.30099999999999999</v>
      </c>
      <c r="G97" s="133"/>
      <c r="H97" s="134"/>
      <c r="J97" s="132" t="s">
        <v>23</v>
      </c>
      <c r="K97" s="133"/>
      <c r="L97" s="133"/>
      <c r="M97" s="134"/>
      <c r="N97" s="132">
        <v>0.30099999999999999</v>
      </c>
      <c r="O97" s="133"/>
      <c r="P97" s="134"/>
      <c r="S97" s="132" t="s">
        <v>23</v>
      </c>
      <c r="T97" s="133"/>
      <c r="U97" s="133"/>
      <c r="V97" s="134"/>
      <c r="W97" s="132">
        <v>0.30099999999999999</v>
      </c>
      <c r="X97" s="133"/>
      <c r="Y97" s="134"/>
    </row>
    <row r="98" spans="2:25" x14ac:dyDescent="0.25">
      <c r="B98" s="120" t="s">
        <v>25</v>
      </c>
      <c r="C98" s="121"/>
      <c r="D98" s="121"/>
      <c r="E98" s="122"/>
      <c r="F98" s="129">
        <f>G96/G95</f>
        <v>-0.1221240867953316</v>
      </c>
      <c r="G98" s="130"/>
      <c r="H98" s="131"/>
      <c r="J98" s="120" t="s">
        <v>25</v>
      </c>
      <c r="K98" s="121"/>
      <c r="L98" s="121"/>
      <c r="M98" s="122"/>
      <c r="N98" s="129">
        <f>O96/O95</f>
        <v>-0.10873215785054538</v>
      </c>
      <c r="O98" s="130"/>
      <c r="P98" s="131"/>
      <c r="S98" s="120" t="s">
        <v>25</v>
      </c>
      <c r="T98" s="121"/>
      <c r="U98" s="121"/>
      <c r="V98" s="122"/>
      <c r="W98" s="129">
        <f>X96/X95</f>
        <v>1.9335347432027195E-2</v>
      </c>
      <c r="X98" s="130"/>
      <c r="Y98" s="131"/>
    </row>
    <row r="99" spans="2:25" x14ac:dyDescent="0.25">
      <c r="B99" s="120" t="s">
        <v>24</v>
      </c>
      <c r="C99" s="121"/>
      <c r="D99" s="121"/>
      <c r="E99" s="122"/>
      <c r="F99" s="129">
        <f>F98*F97</f>
        <v>-3.6759350125394809E-2</v>
      </c>
      <c r="G99" s="130"/>
      <c r="H99" s="131"/>
      <c r="J99" s="120" t="s">
        <v>24</v>
      </c>
      <c r="K99" s="121"/>
      <c r="L99" s="121"/>
      <c r="M99" s="122"/>
      <c r="N99" s="129">
        <f>N98*N97</f>
        <v>-3.2728379513014161E-2</v>
      </c>
      <c r="O99" s="130"/>
      <c r="P99" s="131"/>
      <c r="S99" s="120" t="s">
        <v>24</v>
      </c>
      <c r="T99" s="121"/>
      <c r="U99" s="121"/>
      <c r="V99" s="122"/>
      <c r="W99" s="129">
        <f>W98*W97</f>
        <v>5.8199395770401853E-3</v>
      </c>
      <c r="X99" s="130"/>
      <c r="Y99" s="131"/>
    </row>
    <row r="100" spans="2:25" x14ac:dyDescent="0.25">
      <c r="B100" s="120" t="s">
        <v>26</v>
      </c>
      <c r="C100" s="121"/>
      <c r="D100" s="121"/>
      <c r="E100" s="122"/>
      <c r="F100" s="129">
        <f>2+F99</f>
        <v>1.9632406498746051</v>
      </c>
      <c r="G100" s="130"/>
      <c r="H100" s="131"/>
      <c r="J100" s="120" t="s">
        <v>26</v>
      </c>
      <c r="K100" s="121"/>
      <c r="L100" s="121"/>
      <c r="M100" s="122"/>
      <c r="N100" s="129">
        <f>2+N99</f>
        <v>1.9672716204869858</v>
      </c>
      <c r="O100" s="130"/>
      <c r="P100" s="131"/>
      <c r="S100" s="120" t="s">
        <v>26</v>
      </c>
      <c r="T100" s="121"/>
      <c r="U100" s="121"/>
      <c r="V100" s="122"/>
      <c r="W100" s="129">
        <f>2+W99</f>
        <v>2.00581993957704</v>
      </c>
      <c r="X100" s="130"/>
      <c r="Y100" s="131"/>
    </row>
    <row r="101" spans="2:25" x14ac:dyDescent="0.25">
      <c r="B101" s="120" t="s">
        <v>32</v>
      </c>
      <c r="C101" s="121"/>
      <c r="D101" s="121"/>
      <c r="E101" s="122"/>
      <c r="F101" s="178">
        <v>0.91830000000000001</v>
      </c>
      <c r="G101" s="179"/>
      <c r="H101" s="180"/>
      <c r="J101" s="120" t="s">
        <v>32</v>
      </c>
      <c r="K101" s="121"/>
      <c r="L101" s="121"/>
      <c r="M101" s="122"/>
      <c r="N101" s="178">
        <v>0.92679999999999996</v>
      </c>
      <c r="O101" s="179"/>
      <c r="P101" s="180"/>
      <c r="S101" s="120" t="s">
        <v>32</v>
      </c>
      <c r="T101" s="121"/>
      <c r="U101" s="121"/>
      <c r="V101" s="122"/>
      <c r="W101" s="178">
        <v>1.0139</v>
      </c>
      <c r="X101" s="179"/>
      <c r="Y101" s="180"/>
    </row>
    <row r="102" spans="2:25" x14ac:dyDescent="0.25">
      <c r="B102" s="108" t="s">
        <v>49</v>
      </c>
      <c r="C102" s="108"/>
      <c r="D102" s="108"/>
      <c r="E102" s="108"/>
      <c r="F102" s="174">
        <f>91.83/100*1000000</f>
        <v>918300</v>
      </c>
      <c r="G102" s="174"/>
      <c r="H102" s="174"/>
      <c r="J102" s="108" t="s">
        <v>49</v>
      </c>
      <c r="K102" s="108"/>
      <c r="L102" s="108"/>
      <c r="M102" s="108"/>
      <c r="N102" s="175">
        <f>92.68/100*1000000</f>
        <v>926800.00000000012</v>
      </c>
      <c r="O102" s="176"/>
      <c r="P102" s="177"/>
      <c r="S102" s="108" t="s">
        <v>49</v>
      </c>
      <c r="T102" s="108"/>
      <c r="U102" s="108"/>
      <c r="V102" s="108"/>
      <c r="W102" s="174">
        <f>101.39/100*1000000</f>
        <v>1013900</v>
      </c>
      <c r="X102" s="174"/>
      <c r="Y102" s="174"/>
    </row>
    <row r="103" spans="2:25" x14ac:dyDescent="0.25">
      <c r="B103" s="108" t="s">
        <v>92</v>
      </c>
      <c r="C103" s="108"/>
      <c r="D103" s="108"/>
      <c r="E103" s="108"/>
      <c r="F103" s="174">
        <f>F102/1000000*100</f>
        <v>91.83</v>
      </c>
      <c r="G103" s="174"/>
      <c r="H103" s="174"/>
      <c r="J103" s="108" t="s">
        <v>92</v>
      </c>
      <c r="K103" s="108"/>
      <c r="L103" s="108"/>
      <c r="M103" s="108"/>
      <c r="N103" s="174">
        <f>N102/1000000*100</f>
        <v>92.68</v>
      </c>
      <c r="O103" s="174"/>
      <c r="P103" s="174"/>
      <c r="Q103" s="25"/>
      <c r="S103" s="108" t="s">
        <v>92</v>
      </c>
      <c r="T103" s="108"/>
      <c r="U103" s="108"/>
      <c r="V103" s="108"/>
      <c r="W103" s="174">
        <f>W102/1000000*100</f>
        <v>101.39</v>
      </c>
      <c r="X103" s="174"/>
      <c r="Y103" s="174"/>
    </row>
    <row r="104" spans="2:25" x14ac:dyDescent="0.25">
      <c r="B104" s="150" t="s">
        <v>46</v>
      </c>
      <c r="C104" s="150"/>
      <c r="L104" s="150" t="s">
        <v>48</v>
      </c>
      <c r="M104" s="150"/>
      <c r="S104" s="150" t="s">
        <v>46</v>
      </c>
      <c r="T104" s="150"/>
      <c r="X104" s="150" t="s">
        <v>48</v>
      </c>
      <c r="Y104" s="150"/>
    </row>
    <row r="105" spans="2:25" x14ac:dyDescent="0.25">
      <c r="B105" s="150" t="s">
        <v>47</v>
      </c>
      <c r="C105" s="150"/>
      <c r="L105" s="150" t="s">
        <v>47</v>
      </c>
      <c r="M105" s="150"/>
      <c r="S105" s="150" t="s">
        <v>47</v>
      </c>
      <c r="T105" s="150"/>
      <c r="X105" s="150" t="s">
        <v>47</v>
      </c>
      <c r="Y105" s="150"/>
    </row>
  </sheetData>
  <mergeCells count="326">
    <mergeCell ref="AC7:AC9"/>
    <mergeCell ref="AG7:AG9"/>
    <mergeCell ref="AC10:AC12"/>
    <mergeCell ref="AG10:AG12"/>
    <mergeCell ref="AC13:AC15"/>
    <mergeCell ref="AG13:AG15"/>
    <mergeCell ref="B2:E2"/>
    <mergeCell ref="B4:H4"/>
    <mergeCell ref="J4:P4"/>
    <mergeCell ref="R4:X4"/>
    <mergeCell ref="B5:H5"/>
    <mergeCell ref="J5:P5"/>
    <mergeCell ref="R5:X5"/>
    <mergeCell ref="B18:H18"/>
    <mergeCell ref="J18:P18"/>
    <mergeCell ref="R18:X18"/>
    <mergeCell ref="B19:H19"/>
    <mergeCell ref="J19:P19"/>
    <mergeCell ref="R19:X19"/>
    <mergeCell ref="B16:H16"/>
    <mergeCell ref="J16:P16"/>
    <mergeCell ref="R16:X16"/>
    <mergeCell ref="B17:H17"/>
    <mergeCell ref="J17:P17"/>
    <mergeCell ref="R17:X17"/>
    <mergeCell ref="B22:E22"/>
    <mergeCell ref="F22:H22"/>
    <mergeCell ref="J22:M22"/>
    <mergeCell ref="N22:P22"/>
    <mergeCell ref="R22:U22"/>
    <mergeCell ref="V22:X22"/>
    <mergeCell ref="B20:H20"/>
    <mergeCell ref="J20:P20"/>
    <mergeCell ref="R20:X20"/>
    <mergeCell ref="B21:H21"/>
    <mergeCell ref="J21:P21"/>
    <mergeCell ref="R21:X21"/>
    <mergeCell ref="B24:E24"/>
    <mergeCell ref="F24:H24"/>
    <mergeCell ref="J24:M24"/>
    <mergeCell ref="N24:P24"/>
    <mergeCell ref="R24:U24"/>
    <mergeCell ref="V24:X24"/>
    <mergeCell ref="B23:E23"/>
    <mergeCell ref="F23:H23"/>
    <mergeCell ref="J23:M23"/>
    <mergeCell ref="N23:P23"/>
    <mergeCell ref="R23:U23"/>
    <mergeCell ref="V23:X23"/>
    <mergeCell ref="B26:E26"/>
    <mergeCell ref="G26:H26"/>
    <mergeCell ref="J26:M26"/>
    <mergeCell ref="O26:P26"/>
    <mergeCell ref="R26:U26"/>
    <mergeCell ref="W26:X26"/>
    <mergeCell ref="B25:E25"/>
    <mergeCell ref="F25:H25"/>
    <mergeCell ref="J25:M25"/>
    <mergeCell ref="N25:P25"/>
    <mergeCell ref="R25:U25"/>
    <mergeCell ref="V25:X25"/>
    <mergeCell ref="B28:E28"/>
    <mergeCell ref="F28:H28"/>
    <mergeCell ref="J28:M28"/>
    <mergeCell ref="N28:P28"/>
    <mergeCell ref="R28:U28"/>
    <mergeCell ref="V28:X28"/>
    <mergeCell ref="B27:E27"/>
    <mergeCell ref="G27:H27"/>
    <mergeCell ref="J27:M27"/>
    <mergeCell ref="O27:P27"/>
    <mergeCell ref="R27:U27"/>
    <mergeCell ref="W27:X27"/>
    <mergeCell ref="B30:E30"/>
    <mergeCell ref="F30:H30"/>
    <mergeCell ref="J30:M30"/>
    <mergeCell ref="N30:P30"/>
    <mergeCell ref="R30:U30"/>
    <mergeCell ref="V30:X30"/>
    <mergeCell ref="B29:E29"/>
    <mergeCell ref="F29:H29"/>
    <mergeCell ref="J29:M29"/>
    <mergeCell ref="N29:P29"/>
    <mergeCell ref="R29:U29"/>
    <mergeCell ref="V29:X29"/>
    <mergeCell ref="B32:E32"/>
    <mergeCell ref="F32:H32"/>
    <mergeCell ref="J32:M32"/>
    <mergeCell ref="N32:P32"/>
    <mergeCell ref="R32:U32"/>
    <mergeCell ref="V32:X32"/>
    <mergeCell ref="B31:E31"/>
    <mergeCell ref="F31:H31"/>
    <mergeCell ref="J31:M31"/>
    <mergeCell ref="N31:P31"/>
    <mergeCell ref="R31:U31"/>
    <mergeCell ref="V31:X31"/>
    <mergeCell ref="B34:E34"/>
    <mergeCell ref="F34:H34"/>
    <mergeCell ref="J34:M34"/>
    <mergeCell ref="N34:P34"/>
    <mergeCell ref="R34:U34"/>
    <mergeCell ref="V34:X34"/>
    <mergeCell ref="B33:E33"/>
    <mergeCell ref="F33:H33"/>
    <mergeCell ref="J33:M33"/>
    <mergeCell ref="N33:P33"/>
    <mergeCell ref="R33:U33"/>
    <mergeCell ref="V33:X33"/>
    <mergeCell ref="R38:X38"/>
    <mergeCell ref="B39:H39"/>
    <mergeCell ref="J39:P39"/>
    <mergeCell ref="R39:X39"/>
    <mergeCell ref="B50:H50"/>
    <mergeCell ref="R50:X50"/>
    <mergeCell ref="B35:C35"/>
    <mergeCell ref="L35:M35"/>
    <mergeCell ref="B36:D36"/>
    <mergeCell ref="L36:M36"/>
    <mergeCell ref="B38:H38"/>
    <mergeCell ref="J38:P38"/>
    <mergeCell ref="B53:H53"/>
    <mergeCell ref="J53:P53"/>
    <mergeCell ref="R53:X53"/>
    <mergeCell ref="B54:H54"/>
    <mergeCell ref="J54:P54"/>
    <mergeCell ref="R54:X54"/>
    <mergeCell ref="B51:H51"/>
    <mergeCell ref="J51:P51"/>
    <mergeCell ref="R51:X51"/>
    <mergeCell ref="B52:H52"/>
    <mergeCell ref="J52:P52"/>
    <mergeCell ref="R52:X52"/>
    <mergeCell ref="B55:H55"/>
    <mergeCell ref="J55:P55"/>
    <mergeCell ref="R55:X55"/>
    <mergeCell ref="B56:E56"/>
    <mergeCell ref="F56:H56"/>
    <mergeCell ref="J56:M56"/>
    <mergeCell ref="N56:P56"/>
    <mergeCell ref="R56:U56"/>
    <mergeCell ref="V56:X56"/>
    <mergeCell ref="B58:E58"/>
    <mergeCell ref="F58:H58"/>
    <mergeCell ref="J58:M58"/>
    <mergeCell ref="N58:P58"/>
    <mergeCell ref="R58:U58"/>
    <mergeCell ref="V58:X58"/>
    <mergeCell ref="B57:E57"/>
    <mergeCell ref="F57:H57"/>
    <mergeCell ref="J57:M57"/>
    <mergeCell ref="N57:P57"/>
    <mergeCell ref="R57:U57"/>
    <mergeCell ref="V57:X57"/>
    <mergeCell ref="B60:E60"/>
    <mergeCell ref="G60:H60"/>
    <mergeCell ref="J60:M60"/>
    <mergeCell ref="O60:P60"/>
    <mergeCell ref="R60:U60"/>
    <mergeCell ref="W60:X60"/>
    <mergeCell ref="B59:E59"/>
    <mergeCell ref="F59:H59"/>
    <mergeCell ref="J59:M59"/>
    <mergeCell ref="N59:P59"/>
    <mergeCell ref="R59:U59"/>
    <mergeCell ref="V59:X59"/>
    <mergeCell ref="B62:E62"/>
    <mergeCell ref="F62:H62"/>
    <mergeCell ref="J62:M62"/>
    <mergeCell ref="N62:P62"/>
    <mergeCell ref="R62:U62"/>
    <mergeCell ref="V62:X62"/>
    <mergeCell ref="B61:E61"/>
    <mergeCell ref="G61:H61"/>
    <mergeCell ref="J61:M61"/>
    <mergeCell ref="O61:P61"/>
    <mergeCell ref="R61:U61"/>
    <mergeCell ref="W61:X61"/>
    <mergeCell ref="B64:E64"/>
    <mergeCell ref="F64:H64"/>
    <mergeCell ref="J64:M64"/>
    <mergeCell ref="N64:P64"/>
    <mergeCell ref="R64:U64"/>
    <mergeCell ref="V64:X64"/>
    <mergeCell ref="B63:E63"/>
    <mergeCell ref="F63:H63"/>
    <mergeCell ref="J63:M63"/>
    <mergeCell ref="N63:P63"/>
    <mergeCell ref="R63:U63"/>
    <mergeCell ref="V63:X63"/>
    <mergeCell ref="B66:E66"/>
    <mergeCell ref="F66:H66"/>
    <mergeCell ref="J66:M66"/>
    <mergeCell ref="N66:P66"/>
    <mergeCell ref="R66:U66"/>
    <mergeCell ref="V66:X66"/>
    <mergeCell ref="B65:E65"/>
    <mergeCell ref="F65:H65"/>
    <mergeCell ref="J65:M65"/>
    <mergeCell ref="N65:P65"/>
    <mergeCell ref="R65:U65"/>
    <mergeCell ref="V65:X65"/>
    <mergeCell ref="B68:E68"/>
    <mergeCell ref="F68:H68"/>
    <mergeCell ref="J68:M68"/>
    <mergeCell ref="N68:P68"/>
    <mergeCell ref="R68:U68"/>
    <mergeCell ref="V68:X68"/>
    <mergeCell ref="B67:E67"/>
    <mergeCell ref="F67:H67"/>
    <mergeCell ref="J67:M67"/>
    <mergeCell ref="N67:P67"/>
    <mergeCell ref="R67:U67"/>
    <mergeCell ref="V67:X67"/>
    <mergeCell ref="S73:Y73"/>
    <mergeCell ref="B74:H74"/>
    <mergeCell ref="J74:P74"/>
    <mergeCell ref="S74:Y74"/>
    <mergeCell ref="B86:H86"/>
    <mergeCell ref="J86:P86"/>
    <mergeCell ref="S86:Y86"/>
    <mergeCell ref="B69:C69"/>
    <mergeCell ref="L69:M69"/>
    <mergeCell ref="B70:C70"/>
    <mergeCell ref="L70:M70"/>
    <mergeCell ref="B71:D71"/>
    <mergeCell ref="B73:H73"/>
    <mergeCell ref="J73:P73"/>
    <mergeCell ref="B89:H89"/>
    <mergeCell ref="J89:P89"/>
    <mergeCell ref="S89:Y89"/>
    <mergeCell ref="B90:H90"/>
    <mergeCell ref="J90:P90"/>
    <mergeCell ref="S90:Y90"/>
    <mergeCell ref="B87:H87"/>
    <mergeCell ref="J87:P87"/>
    <mergeCell ref="S87:Y87"/>
    <mergeCell ref="B88:H88"/>
    <mergeCell ref="J88:P88"/>
    <mergeCell ref="S88:Y88"/>
    <mergeCell ref="B92:E92"/>
    <mergeCell ref="F92:H92"/>
    <mergeCell ref="J92:M92"/>
    <mergeCell ref="N92:P92"/>
    <mergeCell ref="S92:V92"/>
    <mergeCell ref="W92:Y92"/>
    <mergeCell ref="B91:E91"/>
    <mergeCell ref="F91:H91"/>
    <mergeCell ref="J91:M91"/>
    <mergeCell ref="N91:P91"/>
    <mergeCell ref="S91:V91"/>
    <mergeCell ref="W91:Y91"/>
    <mergeCell ref="B94:E94"/>
    <mergeCell ref="F94:H94"/>
    <mergeCell ref="J94:M94"/>
    <mergeCell ref="N94:P94"/>
    <mergeCell ref="S94:V94"/>
    <mergeCell ref="W94:Y94"/>
    <mergeCell ref="B93:E93"/>
    <mergeCell ref="F93:H93"/>
    <mergeCell ref="J93:M93"/>
    <mergeCell ref="N93:P93"/>
    <mergeCell ref="S93:V93"/>
    <mergeCell ref="W93:Y93"/>
    <mergeCell ref="B96:E96"/>
    <mergeCell ref="G96:H96"/>
    <mergeCell ref="J96:M96"/>
    <mergeCell ref="O96:P96"/>
    <mergeCell ref="S96:V96"/>
    <mergeCell ref="X96:Y96"/>
    <mergeCell ref="B95:E95"/>
    <mergeCell ref="G95:H95"/>
    <mergeCell ref="J95:M95"/>
    <mergeCell ref="O95:P95"/>
    <mergeCell ref="S95:V95"/>
    <mergeCell ref="X95:Y95"/>
    <mergeCell ref="B98:E98"/>
    <mergeCell ref="F98:H98"/>
    <mergeCell ref="J98:M98"/>
    <mergeCell ref="N98:P98"/>
    <mergeCell ref="S98:V98"/>
    <mergeCell ref="W98:Y98"/>
    <mergeCell ref="B97:E97"/>
    <mergeCell ref="F97:H97"/>
    <mergeCell ref="J97:M97"/>
    <mergeCell ref="N97:P97"/>
    <mergeCell ref="S97:V97"/>
    <mergeCell ref="W97:Y97"/>
    <mergeCell ref="B100:E100"/>
    <mergeCell ref="F100:H100"/>
    <mergeCell ref="J100:M100"/>
    <mergeCell ref="N100:P100"/>
    <mergeCell ref="S100:V100"/>
    <mergeCell ref="W100:Y100"/>
    <mergeCell ref="B99:E99"/>
    <mergeCell ref="F99:H99"/>
    <mergeCell ref="J99:M99"/>
    <mergeCell ref="N99:P99"/>
    <mergeCell ref="S99:V99"/>
    <mergeCell ref="W99:Y99"/>
    <mergeCell ref="B102:E102"/>
    <mergeCell ref="F102:H102"/>
    <mergeCell ref="J102:M102"/>
    <mergeCell ref="N102:P102"/>
    <mergeCell ref="S102:V102"/>
    <mergeCell ref="W102:Y102"/>
    <mergeCell ref="B101:E101"/>
    <mergeCell ref="F101:H101"/>
    <mergeCell ref="J101:M101"/>
    <mergeCell ref="N101:P101"/>
    <mergeCell ref="S101:V101"/>
    <mergeCell ref="W101:Y101"/>
    <mergeCell ref="B104:C104"/>
    <mergeCell ref="L104:M104"/>
    <mergeCell ref="S104:T104"/>
    <mergeCell ref="X104:Y104"/>
    <mergeCell ref="B105:C105"/>
    <mergeCell ref="L105:M105"/>
    <mergeCell ref="S105:T105"/>
    <mergeCell ref="X105:Y105"/>
    <mergeCell ref="B103:E103"/>
    <mergeCell ref="F103:H103"/>
    <mergeCell ref="J103:M103"/>
    <mergeCell ref="N103:P103"/>
    <mergeCell ref="S103:V103"/>
    <mergeCell ref="W103:Y1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MP (3)</vt:lpstr>
      <vt:lpstr>MP (2)</vt:lpstr>
      <vt:lpstr>MP</vt:lpstr>
      <vt:lpstr>IP</vt:lpstr>
      <vt:lpstr>Accuracy</vt:lpstr>
      <vt:lpstr>Linearity</vt:lpstr>
      <vt:lpstr>Robustness</vt:lpstr>
      <vt:lpstr>Sheet1 (2)</vt:lpstr>
      <vt:lpstr>Sheet1</vt:lpstr>
      <vt:lpstr>MP!Print_Area</vt:lpstr>
      <vt:lpstr>'MP (2)'!Print_Area</vt:lpstr>
      <vt:lpstr>'MP (3)'!Print_Area</vt:lpstr>
      <vt:lpstr>'MP (2)'!round</vt:lpstr>
      <vt:lpstr>'MP (3)'!round</vt:lpstr>
      <vt:lpstr>round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2023-08-09T04:58:19Z</dcterms:modified>
</cp:coreProperties>
</file>