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06_ Bond Valuation\08_Bond Valuation\"/>
    </mc:Choice>
  </mc:AlternateContent>
  <xr:revisionPtr revIDLastSave="0" documentId="13_ncr:1_{BD6EB125-5E98-4380-B933-476E1A015CA6}" xr6:coauthVersionLast="47" xr6:coauthVersionMax="47" xr10:uidLastSave="{00000000-0000-0000-0000-000000000000}"/>
  <bookViews>
    <workbookView xWindow="-110" yWindow="-110" windowWidth="19420" windowHeight="10300" xr2:uid="{C14D08DE-9C2A-498C-8B90-715697B1CC41}"/>
  </bookViews>
  <sheets>
    <sheet name="Tata Green Energy Bond" sheetId="1" r:id="rId1"/>
    <sheet name="Reliance InfraBond" sheetId="2" r:id="rId2"/>
    <sheet name="Infosys Corporate Bond" sheetId="3" r:id="rId3"/>
    <sheet name="HDFC SecureBond" sheetId="4" r:id="rId4"/>
    <sheet name="SBI Dynamic Bond" sheetId="5" r:id="rId5"/>
    <sheet name="Adani Ports Bond" sheetId="7" r:id="rId6"/>
    <sheet name="Bharti Airtel Corporate Bond" sheetId="8" r:id="rId7"/>
    <sheet name="ICICI Bank Bond" sheetId="9" r:id="rId8"/>
    <sheet name="Tata Motors Debenture" sheetId="10" r:id="rId9"/>
    <sheet name="Power Grid India Bond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8" l="1"/>
  <c r="B23" i="8"/>
  <c r="B15" i="8"/>
  <c r="D6" i="8"/>
  <c r="B20" i="1"/>
  <c r="B23" i="11" l="1"/>
  <c r="B24" i="11" s="1"/>
  <c r="B25" i="11" s="1"/>
  <c r="B20" i="11"/>
  <c r="B19" i="11"/>
  <c r="B16" i="11"/>
  <c r="B15" i="11"/>
  <c r="B14" i="11"/>
  <c r="B23" i="10"/>
  <c r="B24" i="10" s="1"/>
  <c r="B25" i="10" s="1"/>
  <c r="B20" i="10"/>
  <c r="B19" i="10"/>
  <c r="B16" i="10"/>
  <c r="B15" i="10"/>
  <c r="B14" i="10"/>
  <c r="B23" i="9"/>
  <c r="B24" i="9" s="1"/>
  <c r="B25" i="9" s="1"/>
  <c r="B20" i="9"/>
  <c r="B19" i="9"/>
  <c r="B16" i="9"/>
  <c r="B15" i="9"/>
  <c r="B14" i="9"/>
  <c r="B25" i="8"/>
  <c r="B20" i="8"/>
  <c r="B19" i="8"/>
  <c r="B16" i="8"/>
  <c r="B14" i="8"/>
  <c r="B23" i="7"/>
  <c r="B24" i="7" s="1"/>
  <c r="B25" i="7" s="1"/>
  <c r="B20" i="7"/>
  <c r="B19" i="7"/>
  <c r="B16" i="7"/>
  <c r="B15" i="7"/>
  <c r="B14" i="7"/>
  <c r="B23" i="5"/>
  <c r="B24" i="5" s="1"/>
  <c r="B25" i="5" s="1"/>
  <c r="B20" i="5"/>
  <c r="B19" i="5"/>
  <c r="B16" i="5"/>
  <c r="B15" i="5"/>
  <c r="B14" i="5"/>
  <c r="B23" i="4"/>
  <c r="B24" i="4" s="1"/>
  <c r="B25" i="4" s="1"/>
  <c r="B20" i="4"/>
  <c r="B19" i="4"/>
  <c r="B16" i="4"/>
  <c r="B15" i="4"/>
  <c r="B14" i="4"/>
  <c r="B23" i="3"/>
  <c r="B24" i="3" s="1"/>
  <c r="B25" i="3" s="1"/>
  <c r="B20" i="3"/>
  <c r="B19" i="3"/>
  <c r="B16" i="3"/>
  <c r="B15" i="3"/>
  <c r="B14" i="3"/>
  <c r="B15" i="2"/>
  <c r="B23" i="2"/>
  <c r="B24" i="2" s="1"/>
  <c r="B25" i="2" s="1"/>
  <c r="B20" i="2"/>
  <c r="B19" i="2"/>
  <c r="B16" i="2"/>
  <c r="B14" i="2"/>
  <c r="B25" i="1"/>
  <c r="B24" i="1"/>
  <c r="B23" i="1"/>
  <c r="B19" i="1"/>
  <c r="B16" i="1"/>
  <c r="B15" i="1"/>
  <c r="B14" i="1"/>
</calcChain>
</file>

<file path=xl/sharedStrings.xml><?xml version="1.0" encoding="utf-8"?>
<sst xmlns="http://schemas.openxmlformats.org/spreadsheetml/2006/main" count="213" uniqueCount="36">
  <si>
    <t>Tata Green Energy Bond</t>
  </si>
  <si>
    <t>Settlement Date</t>
  </si>
  <si>
    <t>Coupon Rate</t>
  </si>
  <si>
    <t>Price</t>
  </si>
  <si>
    <t>Face Value</t>
  </si>
  <si>
    <t>Required Return</t>
  </si>
  <si>
    <t>Frequency</t>
  </si>
  <si>
    <t xml:space="preserve">day count convention </t>
  </si>
  <si>
    <t>Actual/Actual.</t>
  </si>
  <si>
    <t xml:space="preserve">Maturity Date of the Bond </t>
  </si>
  <si>
    <t>Under/Over Valued</t>
  </si>
  <si>
    <t>Infosys Corporate Bond</t>
  </si>
  <si>
    <t>: HDFC SecureBond</t>
  </si>
  <si>
    <t>SBI Dynamic Bond</t>
  </si>
  <si>
    <t>Adani Ports Bond</t>
  </si>
  <si>
    <t>Bharti Airtel Corporate Bond</t>
  </si>
  <si>
    <t>ICICI Bank Bond</t>
  </si>
  <si>
    <t>Tata Motors Debenture</t>
  </si>
  <si>
    <t>Power Grid India Bond</t>
  </si>
  <si>
    <t xml:space="preserve">Current yield </t>
  </si>
  <si>
    <t xml:space="preserve">Yield to Maturity of the Bond </t>
  </si>
  <si>
    <t xml:space="preserve">Yield to Call of the Bond </t>
  </si>
  <si>
    <t>Solution</t>
  </si>
  <si>
    <t>Particulars</t>
  </si>
  <si>
    <t xml:space="preserve">First call Date </t>
  </si>
  <si>
    <t>Call Premium</t>
  </si>
  <si>
    <t>Actual/360</t>
  </si>
  <si>
    <t>30/360</t>
  </si>
  <si>
    <t>Actual/365</t>
  </si>
  <si>
    <t>actual/actual</t>
  </si>
  <si>
    <t xml:space="preserve">Bond Duration </t>
  </si>
  <si>
    <t>Bond Modified Duration</t>
  </si>
  <si>
    <t xml:space="preserve">Intrinsic Value for ₹ 100  facel value </t>
  </si>
  <si>
    <t>Intrinsic Value of the bond</t>
  </si>
  <si>
    <t>Reliance InfraBond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</si>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</sst>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_(* #,##0_);_(* \(#,##0\);_(* &quot;-&quot;??_);_(@_)"/>
    <numFmt numFmtId="166" formatCode="0.00\ &quot;Years&quot;"/>
    <numFmt numFmtId="167" formatCode="0.00000000000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 vertical="center"/>
    </xf>
    <xf numFmtId="10" fontId="4" fillId="0" borderId="0" xfId="3" applyNumberFormat="1" applyFont="1"/>
    <xf numFmtId="0" fontId="4" fillId="3" borderId="0" xfId="0" applyFont="1" applyFill="1"/>
    <xf numFmtId="0" fontId="3" fillId="3" borderId="0" xfId="0" applyFont="1" applyFill="1"/>
    <xf numFmtId="10" fontId="3" fillId="3" borderId="0" xfId="3" applyNumberFormat="1" applyFont="1" applyFill="1" applyAlignment="1">
      <alignment horizontal="right"/>
    </xf>
    <xf numFmtId="10" fontId="4" fillId="3" borderId="0" xfId="3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10" fontId="3" fillId="4" borderId="0" xfId="0" applyNumberFormat="1" applyFont="1" applyFill="1"/>
    <xf numFmtId="164" fontId="3" fillId="4" borderId="0" xfId="2" applyNumberFormat="1" applyFont="1" applyFill="1"/>
    <xf numFmtId="165" fontId="3" fillId="4" borderId="0" xfId="1" applyNumberFormat="1" applyFont="1" applyFill="1"/>
    <xf numFmtId="0" fontId="3" fillId="4" borderId="0" xfId="0" applyFont="1" applyFill="1" applyAlignment="1">
      <alignment horizontal="right"/>
    </xf>
    <xf numFmtId="14" fontId="3" fillId="4" borderId="0" xfId="0" applyNumberFormat="1" applyFont="1" applyFill="1"/>
    <xf numFmtId="0" fontId="4" fillId="4" borderId="0" xfId="0" applyFont="1" applyFill="1"/>
    <xf numFmtId="10" fontId="3" fillId="4" borderId="0" xfId="3" applyNumberFormat="1" applyFont="1" applyFill="1"/>
    <xf numFmtId="166" fontId="3" fillId="0" borderId="0" xfId="3" applyNumberFormat="1" applyFont="1" applyFill="1" applyAlignment="1">
      <alignment horizontal="right"/>
    </xf>
    <xf numFmtId="0" fontId="3" fillId="5" borderId="0" xfId="0" applyFont="1" applyFill="1"/>
    <xf numFmtId="166" fontId="3" fillId="5" borderId="0" xfId="3" quotePrefix="1" applyNumberFormat="1" applyFont="1" applyFill="1" applyAlignment="1">
      <alignment horizontal="right"/>
    </xf>
    <xf numFmtId="0" fontId="4" fillId="5" borderId="0" xfId="0" applyFont="1" applyFill="1"/>
    <xf numFmtId="166" fontId="3" fillId="5" borderId="0" xfId="3" applyNumberFormat="1" applyFont="1" applyFill="1" applyAlignment="1">
      <alignment horizontal="right"/>
    </xf>
    <xf numFmtId="0" fontId="3" fillId="6" borderId="0" xfId="0" applyFont="1" applyFill="1"/>
    <xf numFmtId="2" fontId="4" fillId="6" borderId="0" xfId="0" applyNumberFormat="1" applyFont="1" applyFill="1"/>
    <xf numFmtId="164" fontId="4" fillId="6" borderId="0" xfId="0" applyNumberFormat="1" applyFont="1" applyFill="1"/>
    <xf numFmtId="44" fontId="3" fillId="6" borderId="0" xfId="2" quotePrefix="1" applyFont="1" applyFill="1" applyAlignment="1">
      <alignment horizontal="right"/>
    </xf>
    <xf numFmtId="14" fontId="3" fillId="4" borderId="2" xfId="0" applyNumberFormat="1" applyFont="1" applyFill="1" applyBorder="1" applyAlignment="1">
      <alignment horizontal="right"/>
    </xf>
    <xf numFmtId="10" fontId="3" fillId="4" borderId="2" xfId="0" applyNumberFormat="1" applyFont="1" applyFill="1" applyBorder="1"/>
    <xf numFmtId="164" fontId="3" fillId="4" borderId="2" xfId="2" applyNumberFormat="1" applyFont="1" applyFill="1" applyBorder="1"/>
    <xf numFmtId="165" fontId="3" fillId="4" borderId="2" xfId="1" applyNumberFormat="1" applyFont="1" applyFill="1" applyBorder="1"/>
    <xf numFmtId="0" fontId="4" fillId="4" borderId="2" xfId="0" applyFont="1" applyFill="1" applyBorder="1"/>
    <xf numFmtId="14" fontId="3" fillId="4" borderId="2" xfId="0" applyNumberFormat="1" applyFont="1" applyFill="1" applyBorder="1"/>
    <xf numFmtId="10" fontId="3" fillId="4" borderId="2" xfId="3" applyNumberFormat="1" applyFont="1" applyFill="1" applyBorder="1"/>
    <xf numFmtId="10" fontId="3" fillId="4" borderId="2" xfId="0" applyNumberFormat="1" applyFont="1" applyFill="1" applyBorder="1" applyAlignment="1">
      <alignment horizontal="right"/>
    </xf>
    <xf numFmtId="14" fontId="0" fillId="0" borderId="0" xfId="0" applyNumberFormat="1"/>
    <xf numFmtId="10" fontId="0" fillId="0" borderId="0" xfId="3" applyNumberFormat="1" applyFont="1"/>
    <xf numFmtId="10" fontId="0" fillId="0" borderId="0" xfId="0" applyNumberFormat="1"/>
    <xf numFmtId="167" fontId="0" fillId="0" borderId="0" xfId="0" applyNumberFormat="1"/>
    <xf numFmtId="0" fontId="0" fillId="0" borderId="0" xfId="0" quotePrefix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B517-4E86-45E8-9553-CD998C45BD03}">
  <dimension ref="A1:C25"/>
  <sheetViews>
    <sheetView tabSelected="1" zoomScaleNormal="100" workbookViewId="0">
      <selection activeCell="G2" sqref="G2"/>
    </sheetView>
  </sheetViews>
  <sheetFormatPr defaultRowHeight="14" x14ac:dyDescent="0.3"/>
  <cols>
    <col min="1" max="1" width="39.26953125" style="3" customWidth="1"/>
    <col min="2" max="2" width="34.81640625" style="3" bestFit="1" customWidth="1"/>
    <col min="3" max="3" width="12.6328125" style="3" bestFit="1" customWidth="1"/>
    <col min="4" max="16384" width="8.7265625" style="3"/>
  </cols>
  <sheetData>
    <row r="1" spans="1:3" ht="14.5" thickBot="1" x14ac:dyDescent="0.35">
      <c r="A1" s="10" t="s">
        <v>23</v>
      </c>
      <c r="B1" s="11" t="s">
        <v>0</v>
      </c>
    </row>
    <row r="2" spans="1:3" x14ac:dyDescent="0.3">
      <c r="A2" s="12" t="s">
        <v>1</v>
      </c>
      <c r="B2" s="13">
        <v>42781</v>
      </c>
    </row>
    <row r="3" spans="1:3" x14ac:dyDescent="0.3">
      <c r="A3" s="12" t="s">
        <v>9</v>
      </c>
      <c r="B3" s="13">
        <v>46614</v>
      </c>
    </row>
    <row r="4" spans="1:3" x14ac:dyDescent="0.3">
      <c r="A4" s="12" t="s">
        <v>2</v>
      </c>
      <c r="B4" s="14">
        <v>5.5E-2</v>
      </c>
    </row>
    <row r="5" spans="1:3" x14ac:dyDescent="0.3">
      <c r="A5" s="12" t="s">
        <v>3</v>
      </c>
      <c r="B5" s="15">
        <v>975</v>
      </c>
    </row>
    <row r="6" spans="1:3" x14ac:dyDescent="0.3">
      <c r="A6" s="12" t="s">
        <v>4</v>
      </c>
      <c r="B6" s="15">
        <v>1000</v>
      </c>
    </row>
    <row r="7" spans="1:3" x14ac:dyDescent="0.3">
      <c r="A7" s="12" t="s">
        <v>5</v>
      </c>
      <c r="B7" s="14">
        <v>7.2499999999999995E-2</v>
      </c>
    </row>
    <row r="8" spans="1:3" x14ac:dyDescent="0.3">
      <c r="A8" s="12" t="s">
        <v>6</v>
      </c>
      <c r="B8" s="16">
        <v>2</v>
      </c>
    </row>
    <row r="9" spans="1:3" x14ac:dyDescent="0.3">
      <c r="A9" s="12" t="s">
        <v>7</v>
      </c>
      <c r="B9" s="19">
        <v>1</v>
      </c>
      <c r="C9" s="17" t="s">
        <v>8</v>
      </c>
    </row>
    <row r="10" spans="1:3" x14ac:dyDescent="0.3">
      <c r="A10" s="12" t="s">
        <v>24</v>
      </c>
      <c r="B10" s="18">
        <v>44788</v>
      </c>
    </row>
    <row r="11" spans="1:3" x14ac:dyDescent="0.3">
      <c r="A11" s="19" t="s">
        <v>25</v>
      </c>
      <c r="B11" s="20">
        <v>0.05</v>
      </c>
    </row>
    <row r="13" spans="1:3" x14ac:dyDescent="0.3">
      <c r="A13" s="6" t="s">
        <v>22</v>
      </c>
      <c r="B13" s="6"/>
    </row>
    <row r="14" spans="1:3" x14ac:dyDescent="0.3">
      <c r="A14" s="7" t="s">
        <v>19</v>
      </c>
      <c r="B14" s="8">
        <f>B6*B4/B5</f>
        <v>5.6410256410256411E-2</v>
      </c>
    </row>
    <row r="15" spans="1:3" x14ac:dyDescent="0.3">
      <c r="A15" s="6" t="s">
        <v>20</v>
      </c>
      <c r="B15" s="9">
        <f>YIELD(B2,B3,B4,B5/10,B6/10,B8,1)</f>
        <v>5.8215775284960893E-2</v>
      </c>
      <c r="C15" s="5"/>
    </row>
    <row r="16" spans="1:3" x14ac:dyDescent="0.3">
      <c r="A16" s="6" t="s">
        <v>21</v>
      </c>
      <c r="B16" s="9">
        <f>YIELD(B2,B10,B4,B5/10,B6*(1+B11)/10,B8, 1)</f>
        <v>6.8172057630748309E-2</v>
      </c>
    </row>
    <row r="19" spans="1:2" x14ac:dyDescent="0.3">
      <c r="A19" s="22" t="s">
        <v>30</v>
      </c>
      <c r="B19" s="23">
        <f>DURATION(B2,B3,B4,B7,B8,B9)</f>
        <v>7.9157647654568208</v>
      </c>
    </row>
    <row r="20" spans="1:2" x14ac:dyDescent="0.3">
      <c r="A20" s="24" t="s">
        <v>31</v>
      </c>
      <c r="B20" s="25">
        <f>MDURATION(B2,B3,B4,B7,B8,B9)</f>
        <v>7.6388562272200931</v>
      </c>
    </row>
    <row r="21" spans="1:2" x14ac:dyDescent="0.3">
      <c r="B21" s="21"/>
    </row>
    <row r="23" spans="1:2" x14ac:dyDescent="0.3">
      <c r="A23" s="26" t="s">
        <v>32</v>
      </c>
      <c r="B23" s="27">
        <f>PRICE(B2,B3,B4,B7,B6/10,B8,B9)</f>
        <v>87.289395234766232</v>
      </c>
    </row>
    <row r="24" spans="1:2" x14ac:dyDescent="0.3">
      <c r="A24" s="26" t="s">
        <v>33</v>
      </c>
      <c r="B24" s="28">
        <f>B23/100*B6</f>
        <v>872.89395234766232</v>
      </c>
    </row>
    <row r="25" spans="1:2" x14ac:dyDescent="0.3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F9DC-FC80-4B0D-89A0-174B38C0BB9D}">
  <dimension ref="A1:C25"/>
  <sheetViews>
    <sheetView workbookViewId="0">
      <selection activeCell="B11" sqref="B11"/>
    </sheetView>
  </sheetViews>
  <sheetFormatPr defaultRowHeight="14.5" x14ac:dyDescent="0.35"/>
  <cols>
    <col min="1" max="1" width="47.36328125" customWidth="1"/>
    <col min="2" max="2" width="16.36328125" customWidth="1"/>
    <col min="3" max="3" width="10" bestFit="1" customWidth="1"/>
  </cols>
  <sheetData>
    <row r="1" spans="1:3" x14ac:dyDescent="0.35">
      <c r="B1" s="2" t="s">
        <v>18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0.06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7.4999999999999997E-2</v>
      </c>
    </row>
    <row r="8" spans="1:3" x14ac:dyDescent="0.35">
      <c r="A8" s="12" t="s">
        <v>6</v>
      </c>
      <c r="B8" s="16">
        <v>4</v>
      </c>
    </row>
    <row r="9" spans="1:3" x14ac:dyDescent="0.35">
      <c r="A9" s="12" t="s">
        <v>7</v>
      </c>
      <c r="B9" s="19">
        <v>2</v>
      </c>
      <c r="C9" s="17" t="s">
        <v>26</v>
      </c>
    </row>
    <row r="10" spans="1:3" x14ac:dyDescent="0.35">
      <c r="A10" s="12" t="s">
        <v>24</v>
      </c>
      <c r="B10" s="18">
        <v>44788</v>
      </c>
    </row>
    <row r="11" spans="1:3" x14ac:dyDescent="0.35">
      <c r="A11" s="19" t="s">
        <v>25</v>
      </c>
      <c r="B11" s="20">
        <v>6.25E-2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6.1538461538461542E-2</v>
      </c>
    </row>
    <row r="15" spans="1:3" x14ac:dyDescent="0.35">
      <c r="A15" s="6" t="s">
        <v>20</v>
      </c>
      <c r="B15" s="9">
        <f>YIELD(B2,B3,B4,B5/10,B6/10,B8,1)</f>
        <v>6.3276976214432831E-2</v>
      </c>
    </row>
    <row r="16" spans="1:3" x14ac:dyDescent="0.35">
      <c r="A16" s="6" t="s">
        <v>21</v>
      </c>
      <c r="B16" s="9">
        <f>YIELD(B2,B10,B4,B5/10,B6*(1+B11)/10,B8, 1)</f>
        <v>7.4875755945977007E-2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7.6809482197949004</v>
      </c>
    </row>
    <row r="20" spans="1:2" x14ac:dyDescent="0.35">
      <c r="A20" s="24" t="s">
        <v>31</v>
      </c>
      <c r="B20" s="25">
        <f>MDURATION(B2,B3,B4,B7,B8,B9)</f>
        <v>7.5395810746453007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89.166211676583174</v>
      </c>
    </row>
    <row r="24" spans="1:2" x14ac:dyDescent="0.35">
      <c r="A24" s="26" t="s">
        <v>33</v>
      </c>
      <c r="B24" s="28">
        <f>B23/100*B6</f>
        <v>891.66211676583168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8A39-5EE4-4B1C-AC54-EBAD48BF9499}">
  <dimension ref="A1:C25"/>
  <sheetViews>
    <sheetView zoomScaleNormal="100" workbookViewId="0">
      <selection activeCell="B1" sqref="B1"/>
    </sheetView>
  </sheetViews>
  <sheetFormatPr defaultRowHeight="14.5" x14ac:dyDescent="0.35"/>
  <cols>
    <col min="1" max="1" width="47.1796875" customWidth="1"/>
    <col min="2" max="2" width="24.08984375" bestFit="1" customWidth="1"/>
    <col min="3" max="3" width="10" bestFit="1" customWidth="1"/>
  </cols>
  <sheetData>
    <row r="1" spans="1:3" ht="15" thickBot="1" x14ac:dyDescent="0.4">
      <c r="A1" s="10" t="s">
        <v>23</v>
      </c>
      <c r="B1" s="11" t="s">
        <v>34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4.7500000000000001E-2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6.5000000000000002E-2</v>
      </c>
    </row>
    <row r="8" spans="1:3" x14ac:dyDescent="0.35">
      <c r="A8" s="12" t="s">
        <v>6</v>
      </c>
      <c r="B8" s="16">
        <v>4</v>
      </c>
    </row>
    <row r="9" spans="1:3" x14ac:dyDescent="0.35">
      <c r="A9" s="12" t="s">
        <v>7</v>
      </c>
      <c r="B9" s="19">
        <v>2</v>
      </c>
      <c r="C9" s="17" t="s">
        <v>26</v>
      </c>
    </row>
    <row r="10" spans="1:3" x14ac:dyDescent="0.35">
      <c r="A10" s="12" t="s">
        <v>24</v>
      </c>
      <c r="B10" s="18">
        <v>45884</v>
      </c>
    </row>
    <row r="11" spans="1:3" x14ac:dyDescent="0.35">
      <c r="A11" s="19" t="s">
        <v>25</v>
      </c>
      <c r="B11" s="20">
        <v>0.05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4.8717948717948718E-2</v>
      </c>
    </row>
    <row r="15" spans="1:3" x14ac:dyDescent="0.35">
      <c r="A15" s="6" t="s">
        <v>20</v>
      </c>
      <c r="B15" s="9">
        <f>YIELD(B2,B3,B4,B5/10,B6/10,B8,1)</f>
        <v>5.0583635107378906E-2</v>
      </c>
    </row>
    <row r="16" spans="1:3" x14ac:dyDescent="0.35">
      <c r="A16" s="6" t="s">
        <v>21</v>
      </c>
      <c r="B16" s="9">
        <f>YIELD(B2,B10,B4,B5/10,B6*(1+B11)/10,B8, 1)</f>
        <v>5.5850812912221062E-2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8.1332400342231121</v>
      </c>
    </row>
    <row r="20" spans="1:2" x14ac:dyDescent="0.35">
      <c r="A20" s="24" t="s">
        <v>31</v>
      </c>
      <c r="B20" s="25">
        <f>MDURATION(B2,B3,B4,B7,B8,B9)</f>
        <v>8.003188225557798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86.757399776762895</v>
      </c>
    </row>
    <row r="24" spans="1:2" x14ac:dyDescent="0.35">
      <c r="A24" s="26" t="s">
        <v>33</v>
      </c>
      <c r="B24" s="28">
        <f>B23/100*B6</f>
        <v>867.57399776762895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25D1-46F9-44C2-922B-59025D4C5609}">
  <dimension ref="A1:C25"/>
  <sheetViews>
    <sheetView workbookViewId="0">
      <selection activeCell="B11" sqref="B11"/>
    </sheetView>
  </sheetViews>
  <sheetFormatPr defaultRowHeight="14.5" x14ac:dyDescent="0.35"/>
  <cols>
    <col min="1" max="1" width="50.26953125" customWidth="1"/>
    <col min="2" max="2" width="24.08984375" bestFit="1" customWidth="1"/>
  </cols>
  <sheetData>
    <row r="1" spans="1:3" ht="15" thickBot="1" x14ac:dyDescent="0.4">
      <c r="A1" s="1"/>
      <c r="B1" s="2" t="s">
        <v>11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4.7500000000000001E-2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6.9500000000000006E-2</v>
      </c>
    </row>
    <row r="8" spans="1:3" x14ac:dyDescent="0.35">
      <c r="A8" s="12" t="s">
        <v>6</v>
      </c>
      <c r="B8" s="16">
        <v>2</v>
      </c>
    </row>
    <row r="9" spans="1:3" x14ac:dyDescent="0.35">
      <c r="A9" s="12" t="s">
        <v>7</v>
      </c>
      <c r="B9" s="19">
        <v>0</v>
      </c>
      <c r="C9" s="17" t="s">
        <v>27</v>
      </c>
    </row>
    <row r="10" spans="1:3" x14ac:dyDescent="0.35">
      <c r="A10" s="12" t="s">
        <v>24</v>
      </c>
      <c r="B10" s="18">
        <v>45884</v>
      </c>
    </row>
    <row r="11" spans="1:3" x14ac:dyDescent="0.35">
      <c r="A11" s="19" t="s">
        <v>25</v>
      </c>
      <c r="B11" s="20">
        <v>4.2500000000000003E-2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4.8717948717948718E-2</v>
      </c>
    </row>
    <row r="15" spans="1:3" x14ac:dyDescent="0.35">
      <c r="A15" s="6" t="s">
        <v>20</v>
      </c>
      <c r="B15" s="9">
        <f>YIELD(B2,B3,B4,B5/10,B6/10,B8,1)</f>
        <v>5.0598481835674385E-2</v>
      </c>
    </row>
    <row r="16" spans="1:3" x14ac:dyDescent="0.35">
      <c r="A16" s="6" t="s">
        <v>21</v>
      </c>
      <c r="B16" s="9">
        <f>YIELD(B2,B10,B4,B5/10,B6*(1+B11)/10,B8, 1)</f>
        <v>5.5210452089345663E-2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8.152852309071914</v>
      </c>
    </row>
    <row r="20" spans="1:2" x14ac:dyDescent="0.35">
      <c r="A20" s="24" t="s">
        <v>31</v>
      </c>
      <c r="B20" s="25">
        <f>MDURATION(B2,B3,B4,B7,B8,B9)</f>
        <v>7.8790551428576112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83.79408777269677</v>
      </c>
    </row>
    <row r="24" spans="1:2" x14ac:dyDescent="0.35">
      <c r="A24" s="26" t="s">
        <v>33</v>
      </c>
      <c r="B24" s="28">
        <f>B23/100*B6</f>
        <v>837.94087772696764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402E-5A95-4CC1-87A8-541D1937DAF9}">
  <dimension ref="A1:C25"/>
  <sheetViews>
    <sheetView workbookViewId="0">
      <selection activeCell="B11" sqref="B11"/>
    </sheetView>
  </sheetViews>
  <sheetFormatPr defaultRowHeight="14.5" x14ac:dyDescent="0.35"/>
  <cols>
    <col min="1" max="1" width="48.36328125" customWidth="1"/>
    <col min="2" max="2" width="17.7265625" customWidth="1"/>
    <col min="3" max="3" width="10" bestFit="1" customWidth="1"/>
  </cols>
  <sheetData>
    <row r="1" spans="1:3" x14ac:dyDescent="0.35">
      <c r="B1" s="4" t="s">
        <v>12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4.8500000000000001E-2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6.8500000000000005E-2</v>
      </c>
    </row>
    <row r="8" spans="1:3" x14ac:dyDescent="0.35">
      <c r="A8" s="12" t="s">
        <v>6</v>
      </c>
      <c r="B8" s="16">
        <v>4</v>
      </c>
    </row>
    <row r="9" spans="1:3" x14ac:dyDescent="0.35">
      <c r="A9" s="12" t="s">
        <v>7</v>
      </c>
      <c r="B9" s="19">
        <v>3</v>
      </c>
      <c r="C9" s="17" t="s">
        <v>28</v>
      </c>
    </row>
    <row r="10" spans="1:3" x14ac:dyDescent="0.35">
      <c r="A10" s="12" t="s">
        <v>24</v>
      </c>
      <c r="B10" s="18">
        <v>44788</v>
      </c>
    </row>
    <row r="11" spans="1:3" x14ac:dyDescent="0.35">
      <c r="A11" s="19" t="s">
        <v>25</v>
      </c>
      <c r="B11" s="20">
        <v>4.2500000000000003E-2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4.9743589743589743E-2</v>
      </c>
    </row>
    <row r="15" spans="1:3" x14ac:dyDescent="0.35">
      <c r="A15" s="6" t="s">
        <v>20</v>
      </c>
      <c r="B15" s="9">
        <f>YIELD(B2,B3,B4,B5/10,B6/10,B8,1)</f>
        <v>5.1598852920984525E-2</v>
      </c>
    </row>
    <row r="16" spans="1:3" x14ac:dyDescent="0.35">
      <c r="A16" s="6" t="s">
        <v>21</v>
      </c>
      <c r="B16" s="9">
        <f>YIELD(B2,B10,B4,B5/10,B6*(1+B11)/10,B8, 1)</f>
        <v>6.0448302782793145E-2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8.0637467977210999</v>
      </c>
    </row>
    <row r="20" spans="1:2" x14ac:dyDescent="0.35">
      <c r="A20" s="24" t="s">
        <v>31</v>
      </c>
      <c r="B20" s="25">
        <f>MDURATION(B2,B3,B4,B7,B8,B9)</f>
        <v>7.927980137860243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85.11219391248585</v>
      </c>
    </row>
    <row r="24" spans="1:2" x14ac:dyDescent="0.35">
      <c r="A24" s="26" t="s">
        <v>33</v>
      </c>
      <c r="B24" s="28">
        <f>B23/100*B6</f>
        <v>851.1219391248585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779A-8829-4036-B992-4DD8E3A87FB0}">
  <dimension ref="A1:C25"/>
  <sheetViews>
    <sheetView workbookViewId="0">
      <selection activeCell="B11" sqref="B11"/>
    </sheetView>
  </sheetViews>
  <sheetFormatPr defaultRowHeight="14.5" x14ac:dyDescent="0.35"/>
  <cols>
    <col min="1" max="1" width="46.90625" customWidth="1"/>
    <col min="2" max="2" width="17.6328125" bestFit="1" customWidth="1"/>
  </cols>
  <sheetData>
    <row r="1" spans="1:3" x14ac:dyDescent="0.35">
      <c r="B1" s="2" t="s">
        <v>13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6.7500000000000004E-2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8.2500000000000004E-2</v>
      </c>
    </row>
    <row r="8" spans="1:3" x14ac:dyDescent="0.35">
      <c r="A8" s="12" t="s">
        <v>6</v>
      </c>
      <c r="B8" s="16">
        <v>2</v>
      </c>
    </row>
    <row r="9" spans="1:3" x14ac:dyDescent="0.35">
      <c r="A9" s="12" t="s">
        <v>7</v>
      </c>
      <c r="B9" s="19">
        <v>0</v>
      </c>
      <c r="C9" s="17" t="s">
        <v>27</v>
      </c>
    </row>
    <row r="10" spans="1:3" x14ac:dyDescent="0.35">
      <c r="A10" s="12" t="s">
        <v>24</v>
      </c>
      <c r="B10" s="18">
        <v>44788</v>
      </c>
    </row>
    <row r="11" spans="1:3" x14ac:dyDescent="0.35">
      <c r="A11" s="19" t="s">
        <v>25</v>
      </c>
      <c r="B11" s="20">
        <v>4.4499999999999998E-2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6.9230769230769235E-2</v>
      </c>
    </row>
    <row r="15" spans="1:3" x14ac:dyDescent="0.35">
      <c r="A15" s="6" t="s">
        <v>20</v>
      </c>
      <c r="B15" s="9">
        <f>YIELD(B2,B3,B4,B5/10,B6/10,B8,1)</f>
        <v>7.0916530751471349E-2</v>
      </c>
    </row>
    <row r="16" spans="1:3" x14ac:dyDescent="0.35">
      <c r="A16" s="6" t="s">
        <v>21</v>
      </c>
      <c r="B16" s="9">
        <f>YIELD(B2,B10,B4,B5/10,B6*(1+B11)/10,B8, 1)</f>
        <v>7.9807048102091313E-2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7.505327168097975</v>
      </c>
    </row>
    <row r="20" spans="1:2" x14ac:dyDescent="0.35">
      <c r="A20" s="24" t="s">
        <v>31</v>
      </c>
      <c r="B20" s="25">
        <f>MDURATION(B2,B3,B4,B7,B8,B9)</f>
        <v>7.20799728028617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89.598225005720707</v>
      </c>
    </row>
    <row r="24" spans="1:2" x14ac:dyDescent="0.35">
      <c r="A24" s="26" t="s">
        <v>33</v>
      </c>
      <c r="B24" s="28">
        <f>B23/100*B6</f>
        <v>895.98225005720712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2D1E-DB67-4B41-9CF0-3A3B9522787F}">
  <dimension ref="A1:C25"/>
  <sheetViews>
    <sheetView workbookViewId="0">
      <selection activeCell="F12" sqref="F12"/>
    </sheetView>
  </sheetViews>
  <sheetFormatPr defaultRowHeight="14.5" x14ac:dyDescent="0.35"/>
  <cols>
    <col min="1" max="1" width="48.7265625" customWidth="1"/>
    <col min="2" max="2" width="17" customWidth="1"/>
    <col min="3" max="3" width="11.54296875" bestFit="1" customWidth="1"/>
  </cols>
  <sheetData>
    <row r="1" spans="1:3" x14ac:dyDescent="0.35">
      <c r="B1" s="2" t="s">
        <v>14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4.2500000000000003E-2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6.5000000000000002E-2</v>
      </c>
    </row>
    <row r="8" spans="1:3" x14ac:dyDescent="0.35">
      <c r="A8" s="12" t="s">
        <v>6</v>
      </c>
      <c r="B8" s="16">
        <v>2</v>
      </c>
    </row>
    <row r="9" spans="1:3" x14ac:dyDescent="0.35">
      <c r="A9" s="12" t="s">
        <v>7</v>
      </c>
      <c r="B9" s="19">
        <v>1</v>
      </c>
      <c r="C9" s="17" t="s">
        <v>29</v>
      </c>
    </row>
    <row r="10" spans="1:3" x14ac:dyDescent="0.35">
      <c r="A10" s="12" t="s">
        <v>24</v>
      </c>
      <c r="B10" s="18">
        <v>44788</v>
      </c>
    </row>
    <row r="11" spans="1:3" x14ac:dyDescent="0.35">
      <c r="A11" s="19" t="s">
        <v>25</v>
      </c>
      <c r="B11" s="20">
        <v>3.7499999999999999E-2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4.3589743589743588E-2</v>
      </c>
    </row>
    <row r="15" spans="1:3" x14ac:dyDescent="0.35">
      <c r="A15" s="6" t="s">
        <v>20</v>
      </c>
      <c r="B15" s="9">
        <f>YIELD(B2,B3,B4,B5/10,B6/10,B8,1)</f>
        <v>4.5521622852957563E-2</v>
      </c>
    </row>
    <row r="16" spans="1:3" x14ac:dyDescent="0.35">
      <c r="A16" s="6" t="s">
        <v>21</v>
      </c>
      <c r="B16" s="9">
        <f>YIELD(B2,B10,B4,B5/10,B6*(1+B11)/10,B8, 1)</f>
        <v>5.3761269481774662E-2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8.3509139260248766</v>
      </c>
    </row>
    <row r="20" spans="1:2" x14ac:dyDescent="0.35">
      <c r="A20" s="24" t="s">
        <v>31</v>
      </c>
      <c r="B20" s="25">
        <f>MDURATION(B2,B3,B4,B7,B8,B9)</f>
        <v>8.0880522285955223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83.068509040870723</v>
      </c>
    </row>
    <row r="24" spans="1:2" x14ac:dyDescent="0.35">
      <c r="A24" s="26" t="s">
        <v>33</v>
      </c>
      <c r="B24" s="28">
        <f>B23/100*B6</f>
        <v>830.6850904087072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C230-7899-4A66-BFFA-09522AA70962}">
  <dimension ref="A1:F25"/>
  <sheetViews>
    <sheetView topLeftCell="A17" zoomScale="130" zoomScaleNormal="130" workbookViewId="0">
      <selection activeCell="E21" sqref="E21"/>
    </sheetView>
  </sheetViews>
  <sheetFormatPr defaultRowHeight="14.5" x14ac:dyDescent="0.35"/>
  <cols>
    <col min="1" max="1" width="53.90625" customWidth="1"/>
    <col min="2" max="2" width="28.1796875" customWidth="1"/>
    <col min="3" max="3" width="10.08984375" bestFit="1" customWidth="1"/>
    <col min="5" max="5" width="20.08984375" bestFit="1" customWidth="1"/>
    <col min="6" max="6" width="14.90625" customWidth="1"/>
  </cols>
  <sheetData>
    <row r="1" spans="1:6" x14ac:dyDescent="0.35">
      <c r="B1" s="2" t="s">
        <v>15</v>
      </c>
      <c r="D1" t="s">
        <v>35</v>
      </c>
    </row>
    <row r="2" spans="1:6" x14ac:dyDescent="0.35">
      <c r="A2" s="12" t="s">
        <v>1</v>
      </c>
      <c r="B2" s="30">
        <v>42781</v>
      </c>
      <c r="C2" s="38"/>
      <c r="D2" s="42">
        <v>-1000</v>
      </c>
      <c r="F2" s="39">
        <v>0.04</v>
      </c>
    </row>
    <row r="3" spans="1:6" x14ac:dyDescent="0.35">
      <c r="A3" s="12" t="s">
        <v>9</v>
      </c>
      <c r="B3" s="30">
        <v>46614</v>
      </c>
      <c r="D3" s="42">
        <v>350</v>
      </c>
      <c r="F3" s="39">
        <v>4.2500000000000003E-2</v>
      </c>
    </row>
    <row r="4" spans="1:6" x14ac:dyDescent="0.35">
      <c r="A4" s="12" t="s">
        <v>2</v>
      </c>
      <c r="B4" s="37">
        <v>0.05</v>
      </c>
      <c r="D4">
        <v>250</v>
      </c>
      <c r="F4" s="39">
        <v>4.4999999999999998E-2</v>
      </c>
    </row>
    <row r="5" spans="1:6" x14ac:dyDescent="0.35">
      <c r="A5" s="12" t="s">
        <v>3</v>
      </c>
      <c r="B5" s="32">
        <v>51250</v>
      </c>
      <c r="D5">
        <v>450</v>
      </c>
      <c r="F5" s="39">
        <v>4.7500000000000001E-2</v>
      </c>
    </row>
    <row r="6" spans="1:6" x14ac:dyDescent="0.35">
      <c r="A6" s="12" t="s">
        <v>4</v>
      </c>
      <c r="B6" s="32">
        <v>50000</v>
      </c>
      <c r="D6" s="40">
        <f>IRR(D2:D5)</f>
        <v>2.3660136373679252E-2</v>
      </c>
      <c r="F6" s="39">
        <v>0.05</v>
      </c>
    </row>
    <row r="7" spans="1:6" x14ac:dyDescent="0.35">
      <c r="A7" s="12" t="s">
        <v>5</v>
      </c>
      <c r="B7" s="31">
        <v>9.5000000000000001E-2</v>
      </c>
    </row>
    <row r="8" spans="1:6" x14ac:dyDescent="0.35">
      <c r="A8" s="12" t="s">
        <v>6</v>
      </c>
      <c r="B8" s="33">
        <v>4</v>
      </c>
    </row>
    <row r="9" spans="1:6" x14ac:dyDescent="0.35">
      <c r="A9" s="12" t="s">
        <v>7</v>
      </c>
      <c r="B9" s="34">
        <v>0</v>
      </c>
      <c r="C9" s="17" t="s">
        <v>27</v>
      </c>
    </row>
    <row r="10" spans="1:6" x14ac:dyDescent="0.35">
      <c r="A10" s="12" t="s">
        <v>24</v>
      </c>
      <c r="B10" s="35">
        <v>44788</v>
      </c>
    </row>
    <row r="11" spans="1:6" x14ac:dyDescent="0.35">
      <c r="A11" s="19" t="s">
        <v>25</v>
      </c>
      <c r="B11" s="36">
        <v>6.7500000000000004E-2</v>
      </c>
    </row>
    <row r="12" spans="1:6" x14ac:dyDescent="0.35">
      <c r="A12" s="3"/>
      <c r="B12" s="3"/>
      <c r="E12" s="39"/>
    </row>
    <row r="13" spans="1:6" x14ac:dyDescent="0.35">
      <c r="A13" s="6" t="s">
        <v>22</v>
      </c>
      <c r="B13" s="6"/>
      <c r="E13" s="39"/>
    </row>
    <row r="14" spans="1:6" x14ac:dyDescent="0.35">
      <c r="A14" s="7" t="s">
        <v>19</v>
      </c>
      <c r="B14" s="8">
        <f>B6*B4/B5</f>
        <v>4.878048780487805E-2</v>
      </c>
    </row>
    <row r="15" spans="1:6" x14ac:dyDescent="0.35">
      <c r="A15" s="6" t="s">
        <v>20</v>
      </c>
      <c r="B15" s="9">
        <f>YIELD(B2,B3,B4,B5/500,B6/500,B8,4)</f>
        <v>4.6970180071778056E-2</v>
      </c>
      <c r="E15" s="41"/>
    </row>
    <row r="16" spans="1:6" x14ac:dyDescent="0.35">
      <c r="A16" s="6" t="s">
        <v>21</v>
      </c>
      <c r="B16" s="9">
        <f>YIELD(B2,B10,B4,B5/10,B6*(1+B11)/10,B8, 1)</f>
        <v>8.3504827324937265E-3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7.6967579505429073</v>
      </c>
    </row>
    <row r="20" spans="1:2" x14ac:dyDescent="0.35">
      <c r="A20" s="24" t="s">
        <v>31</v>
      </c>
      <c r="B20" s="25">
        <f>MDURATION(B2,B3,B4,B7,B8,B9)</f>
        <v>7.5182006842909965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PRICE(B2,B3,B4,B7,B6/500,B8,B9)</f>
        <v>70.305971160510694</v>
      </c>
    </row>
    <row r="24" spans="1:2" x14ac:dyDescent="0.35">
      <c r="A24" s="26" t="s">
        <v>33</v>
      </c>
      <c r="B24" s="28">
        <f>B23/100*B6</f>
        <v>35152.98558025535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dataValidations disablePrompts="1" count="1">
    <dataValidation type="list" allowBlank="1" showInputMessage="1" showErrorMessage="1" sqref="B4" xr:uid="{46F4F7D1-84FC-4B51-88A4-644A6BC8F15D}">
      <formula1>$F$2:$F$6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4825-CCB9-4A9B-97FD-FE7943A0575C}">
  <dimension ref="A1:C25"/>
  <sheetViews>
    <sheetView workbookViewId="0">
      <selection activeCell="B11" sqref="B11"/>
    </sheetView>
  </sheetViews>
  <sheetFormatPr defaultRowHeight="14.5" x14ac:dyDescent="0.35"/>
  <cols>
    <col min="1" max="1" width="48.90625" customWidth="1"/>
    <col min="2" max="2" width="15.36328125" customWidth="1"/>
    <col min="3" max="3" width="12.6328125" bestFit="1" customWidth="1"/>
  </cols>
  <sheetData>
    <row r="1" spans="1:3" x14ac:dyDescent="0.35">
      <c r="B1" s="2" t="s">
        <v>16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4.8500000000000001E-2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6.25E-2</v>
      </c>
    </row>
    <row r="8" spans="1:3" x14ac:dyDescent="0.35">
      <c r="A8" s="12" t="s">
        <v>6</v>
      </c>
      <c r="B8" s="16">
        <v>2</v>
      </c>
    </row>
    <row r="9" spans="1:3" x14ac:dyDescent="0.35">
      <c r="A9" s="12" t="s">
        <v>7</v>
      </c>
      <c r="B9" s="19">
        <v>1</v>
      </c>
      <c r="C9" s="17" t="s">
        <v>8</v>
      </c>
    </row>
    <row r="10" spans="1:3" x14ac:dyDescent="0.35">
      <c r="A10" s="12" t="s">
        <v>24</v>
      </c>
      <c r="B10" s="18">
        <v>44788</v>
      </c>
    </row>
    <row r="11" spans="1:3" x14ac:dyDescent="0.35">
      <c r="A11" s="19" t="s">
        <v>25</v>
      </c>
      <c r="B11" s="20">
        <v>4.9500000000000002E-2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4.9743589743589743E-2</v>
      </c>
    </row>
    <row r="15" spans="1:3" x14ac:dyDescent="0.35">
      <c r="A15" s="6" t="s">
        <v>20</v>
      </c>
      <c r="B15" s="9">
        <f>YIELD(B2,B3,B4,B5/10,B6/10,B8,1)</f>
        <v>5.1613982428552946E-2</v>
      </c>
    </row>
    <row r="16" spans="1:3" x14ac:dyDescent="0.35">
      <c r="A16" s="6" t="s">
        <v>21</v>
      </c>
      <c r="B16" s="9">
        <f>YIELD(B2,B10,B4,B5/10,B6*(1+B11)/10,B8, 1)</f>
        <v>6.162565368693295E-2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8.2012205255550743</v>
      </c>
    </row>
    <row r="20" spans="1:2" x14ac:dyDescent="0.35">
      <c r="A20" s="24" t="s">
        <v>31</v>
      </c>
      <c r="B20" s="25">
        <f>MDURATION(B2,B3,B4,B7,B8,B9)</f>
        <v>7.9526986914473445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89.338289752855076</v>
      </c>
    </row>
    <row r="24" spans="1:2" x14ac:dyDescent="0.35">
      <c r="A24" s="26" t="s">
        <v>33</v>
      </c>
      <c r="B24" s="28">
        <f>B23/100*B6</f>
        <v>893.38289752855076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949-69D4-4D8F-8884-BA842F9966BD}">
  <dimension ref="A1:C25"/>
  <sheetViews>
    <sheetView workbookViewId="0">
      <selection activeCell="B11" sqref="B11"/>
    </sheetView>
  </sheetViews>
  <sheetFormatPr defaultRowHeight="14.5" x14ac:dyDescent="0.35"/>
  <cols>
    <col min="1" max="1" width="52.54296875" customWidth="1"/>
    <col min="2" max="2" width="17.54296875" customWidth="1"/>
  </cols>
  <sheetData>
    <row r="1" spans="1:3" x14ac:dyDescent="0.35">
      <c r="B1" s="2" t="s">
        <v>17</v>
      </c>
    </row>
    <row r="2" spans="1:3" x14ac:dyDescent="0.35">
      <c r="A2" s="12" t="s">
        <v>1</v>
      </c>
      <c r="B2" s="13">
        <v>42781</v>
      </c>
    </row>
    <row r="3" spans="1:3" x14ac:dyDescent="0.35">
      <c r="A3" s="12" t="s">
        <v>9</v>
      </c>
      <c r="B3" s="13">
        <v>46614</v>
      </c>
    </row>
    <row r="4" spans="1:3" x14ac:dyDescent="0.35">
      <c r="A4" s="12" t="s">
        <v>2</v>
      </c>
      <c r="B4" s="14">
        <v>6.25E-2</v>
      </c>
    </row>
    <row r="5" spans="1:3" x14ac:dyDescent="0.35">
      <c r="A5" s="12" t="s">
        <v>3</v>
      </c>
      <c r="B5" s="15">
        <v>975</v>
      </c>
    </row>
    <row r="6" spans="1:3" x14ac:dyDescent="0.35">
      <c r="A6" s="12" t="s">
        <v>4</v>
      </c>
      <c r="B6" s="15">
        <v>1000</v>
      </c>
    </row>
    <row r="7" spans="1:3" x14ac:dyDescent="0.35">
      <c r="A7" s="12" t="s">
        <v>5</v>
      </c>
      <c r="B7" s="14">
        <v>8.4500000000000006E-2</v>
      </c>
    </row>
    <row r="8" spans="1:3" x14ac:dyDescent="0.35">
      <c r="A8" s="12" t="s">
        <v>6</v>
      </c>
      <c r="B8" s="16">
        <v>4</v>
      </c>
    </row>
    <row r="9" spans="1:3" x14ac:dyDescent="0.35">
      <c r="A9" s="12" t="s">
        <v>7</v>
      </c>
      <c r="B9" s="19">
        <v>0</v>
      </c>
      <c r="C9" s="17" t="s">
        <v>27</v>
      </c>
    </row>
    <row r="10" spans="1:3" x14ac:dyDescent="0.35">
      <c r="A10" s="12" t="s">
        <v>24</v>
      </c>
      <c r="B10" s="18">
        <v>44788</v>
      </c>
    </row>
    <row r="11" spans="1:3" x14ac:dyDescent="0.35">
      <c r="A11" s="19" t="s">
        <v>25</v>
      </c>
      <c r="B11" s="20">
        <v>6.25E-2</v>
      </c>
    </row>
    <row r="12" spans="1:3" x14ac:dyDescent="0.35">
      <c r="A12" s="3"/>
      <c r="B12" s="3"/>
    </row>
    <row r="13" spans="1:3" x14ac:dyDescent="0.35">
      <c r="A13" s="6" t="s">
        <v>22</v>
      </c>
      <c r="B13" s="6"/>
    </row>
    <row r="14" spans="1:3" x14ac:dyDescent="0.35">
      <c r="A14" s="7" t="s">
        <v>19</v>
      </c>
      <c r="B14" s="8">
        <f>B6*B4/B5</f>
        <v>6.4102564102564097E-2</v>
      </c>
    </row>
    <row r="15" spans="1:3" x14ac:dyDescent="0.35">
      <c r="A15" s="6" t="s">
        <v>20</v>
      </c>
      <c r="B15" s="9">
        <f>YIELD(B2,B3,B4,B5/10,B6/10,B8,1)</f>
        <v>6.5816452247916143E-2</v>
      </c>
    </row>
    <row r="16" spans="1:3" x14ac:dyDescent="0.35">
      <c r="A16" s="6" t="s">
        <v>21</v>
      </c>
      <c r="B16" s="9">
        <f>YIELD(B2,B10,B4,B5/10,B6*(1+B11)/10,B8, 1)</f>
        <v>7.7349071707470268E-2</v>
      </c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22" t="s">
        <v>30</v>
      </c>
      <c r="B19" s="23">
        <f>DURATION(B2,B3,B4,B7,B8,B9)</f>
        <v>7.5007340487914513</v>
      </c>
    </row>
    <row r="20" spans="1:2" x14ac:dyDescent="0.35">
      <c r="A20" s="24" t="s">
        <v>31</v>
      </c>
      <c r="B20" s="25">
        <f>MDURATION(B2,B3,B4,B7,B8,B9)</f>
        <v>7.3455591125390631</v>
      </c>
    </row>
    <row r="21" spans="1:2" x14ac:dyDescent="0.35">
      <c r="A21" s="3"/>
      <c r="B21" s="21"/>
    </row>
    <row r="22" spans="1:2" x14ac:dyDescent="0.35">
      <c r="A22" s="3"/>
      <c r="B22" s="3"/>
    </row>
    <row r="23" spans="1:2" x14ac:dyDescent="0.35">
      <c r="A23" s="26" t="s">
        <v>32</v>
      </c>
      <c r="B23" s="27">
        <f>PRICE(B2,B3,B4,B7,B6/10,B8,B9)</f>
        <v>84.785108204840611</v>
      </c>
    </row>
    <row r="24" spans="1:2" x14ac:dyDescent="0.35">
      <c r="A24" s="26" t="s">
        <v>33</v>
      </c>
      <c r="B24" s="28">
        <f>B23/100*B6</f>
        <v>847.85108204840606</v>
      </c>
    </row>
    <row r="25" spans="1:2" x14ac:dyDescent="0.35">
      <c r="A25" s="26" t="s">
        <v>10</v>
      </c>
      <c r="B25" s="29" t="str">
        <f>IF(B5&gt;B24,"Overvalued",IF(B5&lt;B24,"Undervalued","Fairly Valued"))</f>
        <v>Overvalued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Tata Green Energy Bond</vt:lpstr>
      <vt:lpstr>Reliance InfraBond</vt:lpstr>
      <vt:lpstr>Infosys Corporate Bond</vt:lpstr>
      <vt:lpstr>HDFC SecureBond</vt:lpstr>
      <vt:lpstr>SBI Dynamic Bond</vt:lpstr>
      <vt:lpstr>Adani Ports Bond</vt:lpstr>
      <vt:lpstr>Bharti Airtel Corporate Bond</vt:lpstr>
      <vt:lpstr>ICICI Bank Bond</vt:lpstr>
      <vt:lpstr>Tata Motors Debenture</vt:lpstr>
      <vt:lpstr>Power Grid India 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Office</cp:lastModifiedBy>
  <dcterms:created xsi:type="dcterms:W3CDTF">2024-12-14T05:05:32Z</dcterms:created>
  <dcterms:modified xsi:type="dcterms:W3CDTF">2025-08-25T09:42:12Z</dcterms:modified>
</cp:coreProperties>
</file>