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07_MY TEACHING RESOURCES\MBA-FINANCIAL MODELLING\FME-Topic_06_ Bond Valuation\08_Bond Valuation\"/>
    </mc:Choice>
  </mc:AlternateContent>
  <xr:revisionPtr revIDLastSave="0" documentId="13_ncr:1_{1AA0F9F2-F56C-472F-84B3-349C203DC664}" xr6:coauthVersionLast="47" xr6:coauthVersionMax="47" xr10:uidLastSave="{00000000-0000-0000-0000-000000000000}"/>
  <bookViews>
    <workbookView xWindow="-110" yWindow="-110" windowWidth="19420" windowHeight="10300" xr2:uid="{C14D08DE-9C2A-498C-8B90-715697B1CC41}"/>
  </bookViews>
  <sheets>
    <sheet name="Tata Green Energy Bond (2)" sheetId="12" r:id="rId1"/>
    <sheet name="Tata Green Energy Bond" sheetId="1" r:id="rId2"/>
    <sheet name="Reliance InfraBond" sheetId="2" r:id="rId3"/>
    <sheet name="Infosys Corporate Bond" sheetId="3" r:id="rId4"/>
    <sheet name="HDFC SecureBond" sheetId="4" r:id="rId5"/>
    <sheet name="SBI Dynamic Bond" sheetId="5" r:id="rId6"/>
    <sheet name="Adani Ports Bond" sheetId="7" r:id="rId7"/>
    <sheet name="Bharti Airtel Corporate Bond" sheetId="8" r:id="rId8"/>
    <sheet name="ICICI Bank Bond" sheetId="9" r:id="rId9"/>
    <sheet name="Tata Motors Debenture" sheetId="10" r:id="rId10"/>
    <sheet name="Power Grid India Bon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2" l="1"/>
  <c r="E2" i="12" s="1"/>
  <c r="B15" i="12"/>
  <c r="M3" i="12"/>
  <c r="N3" i="12" s="1"/>
  <c r="C9" i="1"/>
  <c r="C8" i="1"/>
  <c r="O3" i="12"/>
  <c r="M4" i="12"/>
  <c r="N4" i="12" s="1"/>
  <c r="M5" i="12"/>
  <c r="O5" i="12" s="1"/>
  <c r="M6" i="12"/>
  <c r="N6" i="12" s="1"/>
  <c r="M7" i="12"/>
  <c r="N7" i="12" s="1"/>
  <c r="M8" i="12"/>
  <c r="N8" i="12" s="1"/>
  <c r="M9" i="12"/>
  <c r="N9" i="12" s="1"/>
  <c r="B15" i="1"/>
  <c r="B14" i="1"/>
  <c r="C15" i="12"/>
  <c r="C14" i="12"/>
  <c r="P3" i="12"/>
  <c r="O9" i="12" l="1"/>
  <c r="N5" i="12"/>
  <c r="O8" i="12"/>
  <c r="O4" i="12"/>
  <c r="O7" i="12"/>
  <c r="O6" i="12"/>
  <c r="B15" i="11"/>
  <c r="B14" i="11"/>
  <c r="B15" i="10"/>
  <c r="B14" i="10"/>
  <c r="B15" i="9"/>
  <c r="B14" i="9"/>
  <c r="B15" i="8"/>
  <c r="B14" i="8"/>
  <c r="B15" i="7"/>
  <c r="B14" i="7"/>
  <c r="B15" i="5"/>
  <c r="B14" i="5"/>
  <c r="B15" i="4"/>
  <c r="B14" i="4"/>
  <c r="B14" i="3"/>
  <c r="B15" i="3"/>
  <c r="B14" i="2"/>
  <c r="B15" i="2"/>
  <c r="B18" i="9" l="1"/>
  <c r="B18" i="5"/>
</calcChain>
</file>

<file path=xl/sharedStrings.xml><?xml version="1.0" encoding="utf-8"?>
<sst xmlns="http://schemas.openxmlformats.org/spreadsheetml/2006/main" count="168" uniqueCount="43">
  <si>
    <t>Tata Green Energy Bond</t>
  </si>
  <si>
    <t>Settlement Date</t>
  </si>
  <si>
    <t>Coupon Rate</t>
  </si>
  <si>
    <t>Price</t>
  </si>
  <si>
    <t>Face Value</t>
  </si>
  <si>
    <t>Frequency</t>
  </si>
  <si>
    <t xml:space="preserve">day count convention </t>
  </si>
  <si>
    <t>Actual/Actual.</t>
  </si>
  <si>
    <t xml:space="preserve">Maturity Date of the Bond </t>
  </si>
  <si>
    <t>Under/Over Valued</t>
  </si>
  <si>
    <t>Infosys Corporate Bond</t>
  </si>
  <si>
    <t>: HDFC SecureBond</t>
  </si>
  <si>
    <t>SBI Dynamic Bond</t>
  </si>
  <si>
    <t>Adani Ports Bond</t>
  </si>
  <si>
    <t>Bharti Airtel Corporate Bond</t>
  </si>
  <si>
    <t>ICICI Bank Bond</t>
  </si>
  <si>
    <t>Tata Motors Debenture</t>
  </si>
  <si>
    <t>Power Grid India Bond</t>
  </si>
  <si>
    <t>Solution</t>
  </si>
  <si>
    <t>Particulars</t>
  </si>
  <si>
    <t>Actual/360</t>
  </si>
  <si>
    <t>30/360</t>
  </si>
  <si>
    <t>Actual/365</t>
  </si>
  <si>
    <t>actual/actual</t>
  </si>
  <si>
    <t xml:space="preserve">Bond Duration </t>
  </si>
  <si>
    <t>Bond Modified Duration</t>
  </si>
  <si>
    <t>Yield</t>
  </si>
  <si>
    <t>coupon amount</t>
  </si>
  <si>
    <t>dis.factor@10</t>
  </si>
  <si>
    <t>dis.factor@15</t>
  </si>
  <si>
    <t>frequency</t>
  </si>
  <si>
    <t>Description</t>
  </si>
  <si>
    <t>Yearly</t>
  </si>
  <si>
    <t>semi-annual</t>
  </si>
  <si>
    <t>Quarterly</t>
  </si>
  <si>
    <t>bi-monthly</t>
  </si>
  <si>
    <t>monthly</t>
  </si>
  <si>
    <t>Basis</t>
  </si>
  <si>
    <t>description</t>
  </si>
  <si>
    <t>US (NASD) 30/360</t>
  </si>
  <si>
    <t>European 30/360</t>
  </si>
  <si>
    <t>face value =1000</t>
  </si>
  <si>
    <t>coupon rate =5.5%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</si>
</sst>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_(* #,##0_);_(* \(#,##0\);_(* &quot;-&quot;??_);_(@_)"/>
    <numFmt numFmtId="166" formatCode="0.00\ &quot;Years&quot;"/>
    <numFmt numFmtId="167" formatCode="0.00\ &quot;years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1E1E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44" fontId="3" fillId="0" borderId="0" xfId="2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 vertical="center"/>
    </xf>
    <xf numFmtId="10" fontId="4" fillId="0" borderId="0" xfId="3" applyNumberFormat="1" applyFont="1"/>
    <xf numFmtId="0" fontId="4" fillId="3" borderId="0" xfId="0" applyFont="1" applyFill="1"/>
    <xf numFmtId="0" fontId="3" fillId="3" borderId="0" xfId="0" applyFont="1" applyFill="1"/>
    <xf numFmtId="10" fontId="4" fillId="3" borderId="0" xfId="3" applyNumberFormat="1" applyFont="1" applyFill="1"/>
    <xf numFmtId="0" fontId="2" fillId="4" borderId="1" xfId="0" applyFont="1" applyFill="1" applyBorder="1" applyAlignment="1">
      <alignment horizontal="center"/>
    </xf>
    <xf numFmtId="0" fontId="2" fillId="4" borderId="0" xfId="0" applyFont="1" applyFill="1"/>
    <xf numFmtId="0" fontId="3" fillId="4" borderId="0" xfId="0" applyFont="1" applyFill="1"/>
    <xf numFmtId="14" fontId="3" fillId="4" borderId="0" xfId="0" applyNumberFormat="1" applyFont="1" applyFill="1" applyAlignment="1">
      <alignment horizontal="right"/>
    </xf>
    <xf numFmtId="10" fontId="3" fillId="4" borderId="0" xfId="0" applyNumberFormat="1" applyFont="1" applyFill="1"/>
    <xf numFmtId="164" fontId="3" fillId="4" borderId="0" xfId="2" applyNumberFormat="1" applyFont="1" applyFill="1"/>
    <xf numFmtId="165" fontId="3" fillId="4" borderId="0" xfId="1" applyNumberFormat="1" applyFont="1" applyFill="1"/>
    <xf numFmtId="0" fontId="3" fillId="4" borderId="0" xfId="0" applyFont="1" applyFill="1" applyAlignment="1">
      <alignment horizontal="right"/>
    </xf>
    <xf numFmtId="14" fontId="3" fillId="4" borderId="0" xfId="0" applyNumberFormat="1" applyFont="1" applyFill="1"/>
    <xf numFmtId="0" fontId="4" fillId="4" borderId="0" xfId="0" applyFont="1" applyFill="1"/>
    <xf numFmtId="9" fontId="3" fillId="4" borderId="0" xfId="3" applyFont="1" applyFill="1"/>
    <xf numFmtId="10" fontId="3" fillId="4" borderId="0" xfId="3" applyNumberFormat="1" applyFont="1" applyFill="1"/>
    <xf numFmtId="166" fontId="3" fillId="3" borderId="0" xfId="3" applyNumberFormat="1" applyFont="1" applyFill="1" applyAlignment="1">
      <alignment horizontal="right"/>
    </xf>
    <xf numFmtId="167" fontId="3" fillId="3" borderId="0" xfId="3" quotePrefix="1" applyNumberFormat="1" applyFont="1" applyFill="1" applyAlignment="1">
      <alignment horizontal="right"/>
    </xf>
    <xf numFmtId="9" fontId="4" fillId="0" borderId="0" xfId="3" applyFont="1"/>
    <xf numFmtId="10" fontId="4" fillId="0" borderId="0" xfId="0" applyNumberFormat="1" applyFont="1"/>
    <xf numFmtId="166" fontId="4" fillId="4" borderId="0" xfId="0" applyNumberFormat="1" applyFont="1" applyFill="1"/>
    <xf numFmtId="4" fontId="4" fillId="5" borderId="0" xfId="3" applyNumberFormat="1" applyFont="1" applyFill="1"/>
    <xf numFmtId="164" fontId="4" fillId="0" borderId="0" xfId="0" applyNumberFormat="1" applyFont="1"/>
    <xf numFmtId="0" fontId="5" fillId="0" borderId="0" xfId="4" applyNumberFormat="1"/>
    <xf numFmtId="0" fontId="4" fillId="5" borderId="0" xfId="0" applyFont="1" applyFill="1"/>
    <xf numFmtId="0" fontId="6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'Tata Green Energy Bond (2)'!$N$3:$N$9</c:f>
              <c:numCache>
                <c:formatCode>_ [$₹-4009]\ * #,##0.00_ ;_ [$₹-4009]\ * \-#,##0.00_ ;_ [$₹-4009]\ * "-"??_ ;_ @_ </c:formatCode>
                <c:ptCount val="7"/>
                <c:pt idx="0">
                  <c:v>50</c:v>
                </c:pt>
                <c:pt idx="1">
                  <c:v>45.454545454545453</c:v>
                </c:pt>
                <c:pt idx="2">
                  <c:v>41.322314049586765</c:v>
                </c:pt>
                <c:pt idx="3">
                  <c:v>37.565740045078876</c:v>
                </c:pt>
                <c:pt idx="4">
                  <c:v>34.150672768253521</c:v>
                </c:pt>
                <c:pt idx="5">
                  <c:v>31.046066152957746</c:v>
                </c:pt>
                <c:pt idx="6">
                  <c:v>28.223696502688856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0-4022-A2AD-5951EA2BDA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'Tata Green Energy Bond (2)'!$O$3:$O$9</c:f>
              <c:numCache>
                <c:formatCode>_ [$₹-4009]\ * #,##0.00_ ;_ [$₹-4009]\ * \-#,##0.00_ ;_ [$₹-4009]\ * "-"??_ ;_ @_ </c:formatCode>
                <c:ptCount val="7"/>
                <c:pt idx="0">
                  <c:v>47.826086956521742</c:v>
                </c:pt>
                <c:pt idx="1">
                  <c:v>41.587901701323261</c:v>
                </c:pt>
                <c:pt idx="2">
                  <c:v>36.163392783759356</c:v>
                </c:pt>
                <c:pt idx="3">
                  <c:v>31.446428507616837</c:v>
                </c:pt>
                <c:pt idx="4">
                  <c:v>27.344720441405943</c:v>
                </c:pt>
                <c:pt idx="5">
                  <c:v>23.778017775135606</c:v>
                </c:pt>
                <c:pt idx="6">
                  <c:v>20.676537195770099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0-4022-A2AD-5951EA2BD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141216"/>
        <c:axId val="1097141696"/>
      </c:lineChart>
      <c:catAx>
        <c:axId val="109714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41696"/>
        <c:crosses val="autoZero"/>
        <c:auto val="1"/>
        <c:lblAlgn val="ctr"/>
        <c:lblOffset val="100"/>
        <c:noMultiLvlLbl val="0"/>
      </c:catAx>
      <c:valAx>
        <c:axId val="109714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4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2395484</xdr:colOff>
      <xdr:row>2</xdr:row>
      <xdr:rowOff>122621</xdr:rowOff>
    </xdr:from>
    <xdr:to>
      <xdr:col>23</xdr:col>
      <xdr:colOff>127001</xdr:colOff>
      <xdr:row>17</xdr:row>
      <xdr:rowOff>172545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AAB93-7D72-464A-0C68-4748082E0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dis.factor@15" TargetMode="External"/><Relationship Id="rId1" Type="http://schemas.openxmlformats.org/officeDocument/2006/relationships/hyperlink" Target="mailto:dis.factor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2A27-CB5C-4055-8EF0-8166BC860B2E}">
  <dimension ref="A1:P16"/>
  <sheetViews>
    <sheetView tabSelected="1" topLeftCell="A2" zoomScale="145" zoomScaleNormal="145" workbookViewId="0">
      <selection activeCell="C12" sqref="C12"/>
    </sheetView>
  </sheetViews>
  <sheetFormatPr defaultRowHeight="14" x14ac:dyDescent="0.3"/>
  <cols>
    <col min="1" max="1" width="39.26953125" style="5" customWidth="1"/>
    <col min="2" max="2" width="24.1796875" style="5" customWidth="1"/>
    <col min="3" max="3" width="34.7265625" style="5" customWidth="1"/>
    <col min="4" max="4" width="13.1796875" style="5" customWidth="1"/>
    <col min="5" max="5" width="10.08984375" style="5" bestFit="1" customWidth="1"/>
    <col min="6" max="11" width="10.453125" style="5" bestFit="1" customWidth="1"/>
    <col min="12" max="12" width="19.08984375" style="5" customWidth="1"/>
    <col min="13" max="13" width="17.1796875" style="5" customWidth="1"/>
    <col min="14" max="14" width="15.6328125" style="5" customWidth="1"/>
    <col min="15" max="15" width="13.90625" style="5" customWidth="1"/>
    <col min="16" max="16" width="36.90625" style="5" customWidth="1"/>
    <col min="17" max="16384" width="8.7265625" style="5"/>
  </cols>
  <sheetData>
    <row r="1" spans="1:16" ht="14.5" thickBot="1" x14ac:dyDescent="0.35">
      <c r="A1" s="11" t="s">
        <v>19</v>
      </c>
      <c r="B1" s="12" t="s">
        <v>0</v>
      </c>
      <c r="F1" s="34" t="s">
        <v>2</v>
      </c>
      <c r="G1" s="34"/>
      <c r="H1" s="34"/>
      <c r="I1" s="34"/>
      <c r="J1" s="34"/>
      <c r="K1" s="34"/>
      <c r="L1" s="5" t="s">
        <v>41</v>
      </c>
      <c r="M1" s="5" t="s">
        <v>42</v>
      </c>
      <c r="N1" s="25">
        <v>0.1</v>
      </c>
      <c r="O1" s="25">
        <v>0.15</v>
      </c>
    </row>
    <row r="2" spans="1:16" ht="14.5" x14ac:dyDescent="0.35">
      <c r="A2" s="13" t="s">
        <v>1</v>
      </c>
      <c r="B2" s="14">
        <v>42781</v>
      </c>
      <c r="E2" s="28">
        <f>B14</f>
        <v>7.9157647654568208</v>
      </c>
      <c r="F2" s="10">
        <v>4.7500000000000001E-2</v>
      </c>
      <c r="G2" s="10">
        <v>0.05</v>
      </c>
      <c r="H2" s="10">
        <v>5.2499999999999998E-2</v>
      </c>
      <c r="I2" s="10">
        <v>5.5E-2</v>
      </c>
      <c r="J2" s="10">
        <v>5.7500000000000002E-2</v>
      </c>
      <c r="K2" s="10">
        <v>0.06</v>
      </c>
      <c r="L2" s="7"/>
      <c r="M2" s="5" t="s">
        <v>27</v>
      </c>
      <c r="N2" s="30" t="s">
        <v>28</v>
      </c>
      <c r="O2" s="30" t="s">
        <v>29</v>
      </c>
      <c r="P2" s="26"/>
    </row>
    <row r="3" spans="1:16" x14ac:dyDescent="0.3">
      <c r="A3" s="13" t="s">
        <v>8</v>
      </c>
      <c r="B3" s="14">
        <v>46614</v>
      </c>
      <c r="E3" s="10">
        <v>6.5000000000000002E-2</v>
      </c>
      <c r="F3" s="27">
        <f t="dataTable" ref="F3:K9" dt2D="1" dtr="1" r1="B4" r2="B7"/>
        <v>8.2021599777799192</v>
      </c>
      <c r="G3" s="27">
        <v>8.1325148259120006</v>
      </c>
      <c r="H3" s="27">
        <v>8.0657621914679201</v>
      </c>
      <c r="I3" s="27">
        <v>8.0017255413690869</v>
      </c>
      <c r="J3" s="27">
        <v>7.9402424214289056</v>
      </c>
      <c r="K3" s="27">
        <v>7.8811630802619996</v>
      </c>
      <c r="L3" s="5">
        <v>1</v>
      </c>
      <c r="M3" s="29">
        <f>$B$6*$B$4</f>
        <v>55</v>
      </c>
      <c r="N3" s="29">
        <f>M3*(1/((1+$N$1)^L3))</f>
        <v>50</v>
      </c>
      <c r="O3" s="29">
        <f>M3*(1/((1+$O$1)^L3))</f>
        <v>47.826086956521742</v>
      </c>
      <c r="P3" s="5" t="str">
        <f ca="1">_xlfn.FORMULATEXT(O3)</f>
        <v>=M3*(1/((1+$O$1)^L3))</v>
      </c>
    </row>
    <row r="4" spans="1:16" x14ac:dyDescent="0.3">
      <c r="A4" s="13" t="s">
        <v>2</v>
      </c>
      <c r="B4" s="15">
        <v>5.5E-2</v>
      </c>
      <c r="E4" s="10">
        <v>6.7500000000000004E-2</v>
      </c>
      <c r="F4" s="27">
        <v>8.1748497552038799</v>
      </c>
      <c r="G4" s="27">
        <v>8.1047817874670081</v>
      </c>
      <c r="H4" s="27">
        <v>8.0376461257764475</v>
      </c>
      <c r="I4" s="27">
        <v>7.9732624697666354</v>
      </c>
      <c r="J4" s="27">
        <v>7.9114650038355361</v>
      </c>
      <c r="K4" s="27">
        <v>7.8521009712081185</v>
      </c>
      <c r="L4" s="5">
        <v>2</v>
      </c>
      <c r="M4" s="29">
        <f t="shared" ref="M4:M9" si="0">$B$6*$B$4</f>
        <v>55</v>
      </c>
      <c r="N4" s="29">
        <f t="shared" ref="N4:N9" si="1">M4*(1/((1+$N$1)^L4))</f>
        <v>45.454545454545453</v>
      </c>
      <c r="O4" s="29">
        <f t="shared" ref="O4:O9" si="2">M4*(1/((1+$O$1)^L4))</f>
        <v>41.587901701323261</v>
      </c>
    </row>
    <row r="5" spans="1:16" x14ac:dyDescent="0.3">
      <c r="A5" s="13" t="s">
        <v>3</v>
      </c>
      <c r="B5" s="16">
        <v>975</v>
      </c>
      <c r="E5" s="10">
        <v>7.0000000000000007E-2</v>
      </c>
      <c r="F5" s="27">
        <v>8.1473323205789221</v>
      </c>
      <c r="G5" s="27">
        <v>8.0768467378564104</v>
      </c>
      <c r="H5" s="27">
        <v>8.0093333949922911</v>
      </c>
      <c r="I5" s="27">
        <v>7.9446081735875884</v>
      </c>
      <c r="J5" s="27">
        <v>7.8825018547877139</v>
      </c>
      <c r="K5" s="27">
        <v>7.8228586420109858</v>
      </c>
      <c r="L5" s="5">
        <v>3</v>
      </c>
      <c r="M5" s="29">
        <f t="shared" si="0"/>
        <v>55</v>
      </c>
      <c r="N5" s="29">
        <f t="shared" si="1"/>
        <v>41.322314049586765</v>
      </c>
      <c r="O5" s="29">
        <f t="shared" si="2"/>
        <v>36.163392783759356</v>
      </c>
    </row>
    <row r="6" spans="1:16" x14ac:dyDescent="0.3">
      <c r="A6" s="13" t="s">
        <v>4</v>
      </c>
      <c r="B6" s="16">
        <v>1000</v>
      </c>
      <c r="E6" s="10">
        <v>7.2499999999999995E-2</v>
      </c>
      <c r="F6" s="27">
        <v>8.1196092686999304</v>
      </c>
      <c r="G6" s="27">
        <v>8.0487114575648153</v>
      </c>
      <c r="H6" s="27">
        <v>7.9808259520287441</v>
      </c>
      <c r="I6" s="27">
        <v>7.9157647654568208</v>
      </c>
      <c r="J6" s="27">
        <v>7.8533552345073039</v>
      </c>
      <c r="K6" s="27">
        <v>7.793438489009457</v>
      </c>
      <c r="L6" s="5">
        <v>4</v>
      </c>
      <c r="M6" s="29">
        <f t="shared" si="0"/>
        <v>55</v>
      </c>
      <c r="N6" s="29">
        <f t="shared" si="1"/>
        <v>37.565740045078876</v>
      </c>
      <c r="O6" s="29">
        <f t="shared" si="2"/>
        <v>31.446428507616837</v>
      </c>
    </row>
    <row r="7" spans="1:16" x14ac:dyDescent="0.3">
      <c r="A7" s="13" t="s">
        <v>26</v>
      </c>
      <c r="B7" s="15">
        <v>7.2499999999999995E-2</v>
      </c>
      <c r="E7" s="10">
        <v>7.4999999999999997E-2</v>
      </c>
      <c r="F7" s="27">
        <v>8.0916822745947368</v>
      </c>
      <c r="G7" s="27">
        <v>8.0203778068626921</v>
      </c>
      <c r="H7" s="27">
        <v>7.9521258287781009</v>
      </c>
      <c r="I7" s="27">
        <v>7.886734435867135</v>
      </c>
      <c r="J7" s="27">
        <v>7.8240274797180795</v>
      </c>
      <c r="K7" s="27">
        <v>7.7638429834667493</v>
      </c>
      <c r="L7" s="5">
        <v>5</v>
      </c>
      <c r="M7" s="29">
        <f t="shared" si="0"/>
        <v>55</v>
      </c>
      <c r="N7" s="29">
        <f t="shared" si="1"/>
        <v>34.150672768253521</v>
      </c>
      <c r="O7" s="29">
        <f t="shared" si="2"/>
        <v>27.344720441405943</v>
      </c>
    </row>
    <row r="8" spans="1:16" x14ac:dyDescent="0.3">
      <c r="A8" s="13" t="s">
        <v>5</v>
      </c>
      <c r="B8" s="17">
        <v>2</v>
      </c>
      <c r="E8" s="10">
        <v>7.7499999999999999E-2</v>
      </c>
      <c r="F8" s="27">
        <v>8.0635530936658366</v>
      </c>
      <c r="G8" s="27">
        <v>7.991847725789941</v>
      </c>
      <c r="H8" s="27">
        <v>7.9232351359430053</v>
      </c>
      <c r="I8" s="27">
        <v>7.8575194528652315</v>
      </c>
      <c r="J8" s="27">
        <v>7.7945210031937462</v>
      </c>
      <c r="K8" s="27">
        <v>7.7340746709882815</v>
      </c>
      <c r="L8" s="5">
        <v>6</v>
      </c>
      <c r="M8" s="29">
        <f t="shared" si="0"/>
        <v>55</v>
      </c>
      <c r="N8" s="29">
        <f t="shared" si="1"/>
        <v>31.046066152957746</v>
      </c>
      <c r="O8" s="29">
        <f t="shared" si="2"/>
        <v>23.778017775135606</v>
      </c>
    </row>
    <row r="9" spans="1:16" x14ac:dyDescent="0.3">
      <c r="A9" s="13" t="s">
        <v>6</v>
      </c>
      <c r="B9" s="5">
        <v>1</v>
      </c>
      <c r="C9" s="18" t="s">
        <v>7</v>
      </c>
      <c r="D9" s="18"/>
      <c r="E9" s="10">
        <v>0.08</v>
      </c>
      <c r="F9" s="27">
        <v>8.0352235617688503</v>
      </c>
      <c r="G9" s="27">
        <v>7.9631232340741702</v>
      </c>
      <c r="H9" s="27">
        <v>7.8941560628011009</v>
      </c>
      <c r="I9" s="27">
        <v>7.8281221616701506</v>
      </c>
      <c r="J9" s="27">
        <v>7.7648382932381059</v>
      </c>
      <c r="K9" s="27">
        <v>7.7041361708718137</v>
      </c>
      <c r="L9" s="5">
        <v>7</v>
      </c>
      <c r="M9" s="29">
        <f t="shared" si="0"/>
        <v>55</v>
      </c>
      <c r="N9" s="29">
        <f t="shared" si="1"/>
        <v>28.223696502688856</v>
      </c>
      <c r="O9" s="29">
        <f t="shared" si="2"/>
        <v>20.676537195770099</v>
      </c>
    </row>
    <row r="10" spans="1:16" x14ac:dyDescent="0.3">
      <c r="A10" s="13"/>
      <c r="B10" s="19"/>
      <c r="E10" s="7"/>
    </row>
    <row r="11" spans="1:16" x14ac:dyDescent="0.3">
      <c r="A11" s="20"/>
      <c r="B11" s="21"/>
      <c r="E11" s="7"/>
    </row>
    <row r="12" spans="1:16" x14ac:dyDescent="0.3">
      <c r="E12" s="7"/>
    </row>
    <row r="13" spans="1:16" x14ac:dyDescent="0.3">
      <c r="A13" s="8" t="s">
        <v>18</v>
      </c>
      <c r="B13" s="8"/>
    </row>
    <row r="14" spans="1:16" x14ac:dyDescent="0.3">
      <c r="A14" s="9" t="s">
        <v>24</v>
      </c>
      <c r="B14" s="24">
        <f>DURATION(B2,B3,B4,B7,B8,1)</f>
        <v>7.9157647654568208</v>
      </c>
      <c r="C14" s="5" t="str">
        <f ca="1">_xlfn.FORMULATEXT(B14)</f>
        <v>=DURATION(B2,B3,B4,B7,B8,1)</v>
      </c>
    </row>
    <row r="15" spans="1:16" x14ac:dyDescent="0.3">
      <c r="A15" s="8" t="s">
        <v>25</v>
      </c>
      <c r="B15" s="24">
        <f>MDURATION(B2,B3,B4,B7,B8,B9)</f>
        <v>7.6388562272200931</v>
      </c>
      <c r="C15" s="5" t="str">
        <f ca="1">_xlfn.FORMULATEXT(B15)</f>
        <v>=MDURATION(B2,B3,B4,B7,B8,B9)</v>
      </c>
      <c r="D15" s="7"/>
    </row>
    <row r="16" spans="1:16" x14ac:dyDescent="0.3">
      <c r="A16" s="8"/>
      <c r="B16" s="10"/>
    </row>
  </sheetData>
  <mergeCells count="1">
    <mergeCell ref="F1:K1"/>
  </mergeCells>
  <hyperlinks>
    <hyperlink ref="N2" r:id="rId1" xr:uid="{99A26B60-8F9F-4D29-B6C8-4F2F28E5147D}"/>
    <hyperlink ref="O2" r:id="rId2" xr:uid="{BE766F19-3D0B-45F2-89B9-229C5599C4EA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B517-4E86-45E8-9553-CD998C45BD03}">
  <dimension ref="A1:J16"/>
  <sheetViews>
    <sheetView topLeftCell="B1" zoomScale="115" zoomScaleNormal="115" workbookViewId="0">
      <selection activeCell="F8" sqref="F8"/>
    </sheetView>
  </sheetViews>
  <sheetFormatPr defaultRowHeight="14" x14ac:dyDescent="0.3"/>
  <cols>
    <col min="1" max="1" width="39.26953125" style="5" customWidth="1"/>
    <col min="2" max="2" width="24.1796875" style="5" customWidth="1"/>
    <col min="3" max="3" width="26.36328125" style="5" customWidth="1"/>
    <col min="4" max="4" width="15.7265625" style="5" customWidth="1"/>
    <col min="5" max="5" width="12.453125" style="5" customWidth="1"/>
    <col min="6" max="6" width="10.54296875" style="5" customWidth="1"/>
    <col min="7" max="7" width="10.90625" style="5" bestFit="1" customWidth="1"/>
    <col min="8" max="9" width="8.7265625" style="5"/>
    <col min="10" max="10" width="13.26953125" style="5" bestFit="1" customWidth="1"/>
    <col min="11" max="16384" width="8.7265625" style="5"/>
  </cols>
  <sheetData>
    <row r="1" spans="1:10" ht="14.5" thickBot="1" x14ac:dyDescent="0.35">
      <c r="A1" s="11" t="s">
        <v>19</v>
      </c>
      <c r="B1" s="12" t="s">
        <v>0</v>
      </c>
      <c r="C1" s="5" t="s">
        <v>31</v>
      </c>
      <c r="F1" s="5" t="s">
        <v>30</v>
      </c>
      <c r="G1" s="5" t="s">
        <v>31</v>
      </c>
      <c r="I1" s="5" t="s">
        <v>37</v>
      </c>
      <c r="J1" s="5" t="s">
        <v>38</v>
      </c>
    </row>
    <row r="2" spans="1:10" x14ac:dyDescent="0.3">
      <c r="A2" s="13" t="s">
        <v>1</v>
      </c>
      <c r="B2" s="14">
        <v>42781</v>
      </c>
      <c r="C2" s="33">
        <v>43997</v>
      </c>
      <c r="F2" s="5">
        <v>1</v>
      </c>
      <c r="G2" s="5" t="s">
        <v>32</v>
      </c>
      <c r="I2" s="5">
        <v>0</v>
      </c>
      <c r="J2" s="32" t="s">
        <v>39</v>
      </c>
    </row>
    <row r="3" spans="1:10" x14ac:dyDescent="0.3">
      <c r="A3" s="13" t="s">
        <v>8</v>
      </c>
      <c r="B3" s="14">
        <v>46614</v>
      </c>
      <c r="F3" s="5">
        <v>2</v>
      </c>
      <c r="G3" s="5" t="s">
        <v>33</v>
      </c>
      <c r="I3" s="5">
        <v>1</v>
      </c>
      <c r="J3" s="18" t="s">
        <v>7</v>
      </c>
    </row>
    <row r="4" spans="1:10" x14ac:dyDescent="0.3">
      <c r="A4" s="13" t="s">
        <v>2</v>
      </c>
      <c r="B4" s="15">
        <v>5.5E-2</v>
      </c>
      <c r="F4" s="5">
        <v>4</v>
      </c>
      <c r="G4" s="5" t="s">
        <v>34</v>
      </c>
      <c r="I4" s="5">
        <v>2</v>
      </c>
      <c r="J4" s="32" t="s">
        <v>20</v>
      </c>
    </row>
    <row r="5" spans="1:10" x14ac:dyDescent="0.3">
      <c r="A5" s="13" t="s">
        <v>3</v>
      </c>
      <c r="B5" s="16">
        <v>975</v>
      </c>
      <c r="F5" s="5">
        <v>6</v>
      </c>
      <c r="G5" s="5" t="s">
        <v>35</v>
      </c>
      <c r="I5" s="5">
        <v>3</v>
      </c>
      <c r="J5" s="32" t="s">
        <v>22</v>
      </c>
    </row>
    <row r="6" spans="1:10" x14ac:dyDescent="0.3">
      <c r="A6" s="13" t="s">
        <v>4</v>
      </c>
      <c r="B6" s="16">
        <v>1000</v>
      </c>
      <c r="F6" s="5">
        <v>12</v>
      </c>
      <c r="G6" s="5" t="s">
        <v>36</v>
      </c>
      <c r="I6" s="5">
        <v>4</v>
      </c>
      <c r="J6" s="32" t="s">
        <v>40</v>
      </c>
    </row>
    <row r="7" spans="1:10" x14ac:dyDescent="0.3">
      <c r="A7" s="13" t="s">
        <v>26</v>
      </c>
      <c r="B7" s="15">
        <v>7.2499999999999995E-2</v>
      </c>
    </row>
    <row r="8" spans="1:10" x14ac:dyDescent="0.3">
      <c r="A8" s="13" t="s">
        <v>5</v>
      </c>
      <c r="B8" s="17">
        <v>4</v>
      </c>
      <c r="C8" s="31" t="str">
        <f>VLOOKUP(B8,F1:G6,2)</f>
        <v>Quarterly</v>
      </c>
    </row>
    <row r="9" spans="1:10" x14ac:dyDescent="0.3">
      <c r="A9" s="13" t="s">
        <v>6</v>
      </c>
      <c r="B9" s="5">
        <v>0</v>
      </c>
      <c r="C9" s="5" t="str">
        <f>VLOOKUP(B9,I1:J6,2)</f>
        <v>US (NASD) 30/360</v>
      </c>
    </row>
    <row r="10" spans="1:10" x14ac:dyDescent="0.3">
      <c r="A10" s="13"/>
      <c r="B10" s="19"/>
    </row>
    <row r="11" spans="1:10" x14ac:dyDescent="0.3">
      <c r="A11" s="20"/>
      <c r="B11" s="21"/>
    </row>
    <row r="13" spans="1:10" x14ac:dyDescent="0.3">
      <c r="A13" s="8" t="s">
        <v>18</v>
      </c>
      <c r="B13" s="8"/>
    </row>
    <row r="14" spans="1:10" x14ac:dyDescent="0.3">
      <c r="A14" s="9" t="s">
        <v>24</v>
      </c>
      <c r="B14" s="24">
        <f>DURATION(B2,B3,B4,B7,B8,B9)</f>
        <v>7.8373733900502778</v>
      </c>
    </row>
    <row r="15" spans="1:10" x14ac:dyDescent="0.3">
      <c r="A15" s="8" t="s">
        <v>25</v>
      </c>
      <c r="B15" s="24">
        <f>MDURATION(B2,B3,B4,B7,B8,B9)</f>
        <v>7.697849861313963</v>
      </c>
      <c r="C15" s="7"/>
    </row>
    <row r="16" spans="1:10" x14ac:dyDescent="0.3">
      <c r="A16" s="8"/>
      <c r="B16" s="10"/>
    </row>
  </sheetData>
  <dataValidations count="2">
    <dataValidation type="whole" allowBlank="1" showInputMessage="1" showErrorMessage="1" sqref="B9" xr:uid="{4F67822B-4A4C-4E4D-B9C9-2C18A4684267}">
      <formula1>0</formula1>
      <formula2>4</formula2>
    </dataValidation>
    <dataValidation type="date" operator="greaterThan" allowBlank="1" showInputMessage="1" showErrorMessage="1" sqref="C2" xr:uid="{FCD0EEEB-5BF3-4D22-8343-E2FB5BD4C0F7}">
      <formula1>25569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8A39-5EE4-4B1C-AC54-EBAD48BF9499}">
  <dimension ref="A1:C18"/>
  <sheetViews>
    <sheetView zoomScale="130" zoomScaleNormal="130" workbookViewId="0">
      <selection activeCell="G1" sqref="G1"/>
    </sheetView>
  </sheetViews>
  <sheetFormatPr defaultRowHeight="14.5" x14ac:dyDescent="0.35"/>
  <cols>
    <col min="1" max="1" width="47.1796875" customWidth="1"/>
    <col min="2" max="2" width="24.08984375" bestFit="1" customWidth="1"/>
    <col min="3" max="3" width="10" bestFit="1" customWidth="1"/>
  </cols>
  <sheetData>
    <row r="1" spans="1:3" ht="15" thickBot="1" x14ac:dyDescent="0.4">
      <c r="A1" s="11" t="s">
        <v>19</v>
      </c>
      <c r="B1" s="12" t="s">
        <v>0</v>
      </c>
    </row>
    <row r="2" spans="1:3" x14ac:dyDescent="0.35">
      <c r="A2" s="13" t="s">
        <v>1</v>
      </c>
      <c r="B2" s="14">
        <v>43146</v>
      </c>
    </row>
    <row r="3" spans="1:3" x14ac:dyDescent="0.35">
      <c r="A3" s="13" t="s">
        <v>8</v>
      </c>
      <c r="B3" s="14">
        <v>47102</v>
      </c>
    </row>
    <row r="4" spans="1:3" x14ac:dyDescent="0.35">
      <c r="A4" s="13" t="s">
        <v>2</v>
      </c>
      <c r="B4" s="15">
        <v>4.7500000000000001E-2</v>
      </c>
    </row>
    <row r="5" spans="1:3" x14ac:dyDescent="0.35">
      <c r="A5" s="13" t="s">
        <v>3</v>
      </c>
      <c r="B5" s="16">
        <v>24250</v>
      </c>
    </row>
    <row r="6" spans="1:3" x14ac:dyDescent="0.35">
      <c r="A6" s="13" t="s">
        <v>4</v>
      </c>
      <c r="B6" s="16">
        <v>25000</v>
      </c>
    </row>
    <row r="7" spans="1:3" x14ac:dyDescent="0.35">
      <c r="A7" s="13" t="s">
        <v>26</v>
      </c>
      <c r="B7" s="15">
        <v>8.5000000000000006E-2</v>
      </c>
    </row>
    <row r="8" spans="1:3" x14ac:dyDescent="0.35">
      <c r="A8" s="13" t="s">
        <v>5</v>
      </c>
      <c r="B8" s="17">
        <v>2</v>
      </c>
    </row>
    <row r="9" spans="1:3" x14ac:dyDescent="0.35">
      <c r="A9" s="13" t="s">
        <v>6</v>
      </c>
      <c r="B9">
        <v>2</v>
      </c>
      <c r="C9" s="18" t="s">
        <v>20</v>
      </c>
    </row>
    <row r="10" spans="1:3" x14ac:dyDescent="0.35">
      <c r="A10" s="13"/>
      <c r="B10" s="19"/>
    </row>
    <row r="11" spans="1:3" x14ac:dyDescent="0.35">
      <c r="A11" s="20"/>
      <c r="B11" s="21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8.0586022085413038</v>
      </c>
    </row>
    <row r="15" spans="1:3" x14ac:dyDescent="0.35">
      <c r="A15" s="8" t="s">
        <v>25</v>
      </c>
      <c r="B15" s="23">
        <f>MDURATION(B2,B3,B4,B7,B8,B9)</f>
        <v>7.7300740609508907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/>
      <c r="B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25D1-46F9-44C2-922B-59025D4C5609}">
  <dimension ref="A1:C18"/>
  <sheetViews>
    <sheetView workbookViewId="0"/>
  </sheetViews>
  <sheetFormatPr defaultRowHeight="14.5" x14ac:dyDescent="0.35"/>
  <cols>
    <col min="1" max="1" width="50.26953125" customWidth="1"/>
    <col min="2" max="2" width="24.08984375" bestFit="1" customWidth="1"/>
  </cols>
  <sheetData>
    <row r="1" spans="1:3" ht="15" thickBot="1" x14ac:dyDescent="0.4">
      <c r="A1" s="1"/>
      <c r="B1" s="3" t="s">
        <v>10</v>
      </c>
    </row>
    <row r="2" spans="1:3" x14ac:dyDescent="0.35">
      <c r="A2" s="13" t="s">
        <v>1</v>
      </c>
      <c r="B2" s="14">
        <v>45301</v>
      </c>
    </row>
    <row r="3" spans="1:3" x14ac:dyDescent="0.35">
      <c r="A3" s="13" t="s">
        <v>8</v>
      </c>
      <c r="B3" s="14">
        <v>47674</v>
      </c>
    </row>
    <row r="4" spans="1:3" x14ac:dyDescent="0.35">
      <c r="A4" s="13" t="s">
        <v>2</v>
      </c>
      <c r="B4" s="15">
        <v>6.25E-2</v>
      </c>
    </row>
    <row r="5" spans="1:3" x14ac:dyDescent="0.35">
      <c r="A5" s="13" t="s">
        <v>3</v>
      </c>
      <c r="B5" s="16">
        <v>51750</v>
      </c>
    </row>
    <row r="6" spans="1:3" x14ac:dyDescent="0.35">
      <c r="A6" s="13" t="s">
        <v>4</v>
      </c>
      <c r="B6" s="16">
        <v>50000</v>
      </c>
    </row>
    <row r="7" spans="1:3" x14ac:dyDescent="0.35">
      <c r="A7" s="13" t="s">
        <v>26</v>
      </c>
      <c r="B7" s="15">
        <v>7.4499999999999997E-2</v>
      </c>
    </row>
    <row r="8" spans="1:3" x14ac:dyDescent="0.35">
      <c r="A8" s="13" t="s">
        <v>5</v>
      </c>
      <c r="B8" s="17">
        <v>2</v>
      </c>
    </row>
    <row r="9" spans="1:3" x14ac:dyDescent="0.35">
      <c r="A9" s="13" t="s">
        <v>6</v>
      </c>
      <c r="B9">
        <v>0</v>
      </c>
      <c r="C9" s="18" t="s">
        <v>21</v>
      </c>
    </row>
    <row r="10" spans="1:3" x14ac:dyDescent="0.35">
      <c r="A10" s="13"/>
      <c r="B10" s="19"/>
    </row>
    <row r="11" spans="1:3" x14ac:dyDescent="0.35">
      <c r="A11" s="20"/>
      <c r="B11" s="21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5.3996368969967303</v>
      </c>
    </row>
    <row r="15" spans="1:3" x14ac:dyDescent="0.35">
      <c r="A15" s="8" t="s">
        <v>25</v>
      </c>
      <c r="B15" s="23">
        <f>MDURATION(B2,B3,B4,B7,B8,B9)</f>
        <v>5.2057236895605978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/>
      <c r="B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402E-5A95-4CC1-87A8-541D1937DAF9}">
  <dimension ref="A1:C18"/>
  <sheetViews>
    <sheetView workbookViewId="0">
      <selection activeCell="A13" sqref="A13:B16"/>
    </sheetView>
  </sheetViews>
  <sheetFormatPr defaultRowHeight="14.5" x14ac:dyDescent="0.35"/>
  <cols>
    <col min="1" max="1" width="48.36328125" customWidth="1"/>
    <col min="2" max="2" width="17.7265625" customWidth="1"/>
    <col min="3" max="3" width="10" bestFit="1" customWidth="1"/>
  </cols>
  <sheetData>
    <row r="1" spans="1:3" x14ac:dyDescent="0.35">
      <c r="B1" s="6" t="s">
        <v>11</v>
      </c>
    </row>
    <row r="2" spans="1:3" x14ac:dyDescent="0.35">
      <c r="A2" s="13" t="s">
        <v>1</v>
      </c>
      <c r="B2" s="14">
        <v>45458</v>
      </c>
    </row>
    <row r="3" spans="1:3" x14ac:dyDescent="0.35">
      <c r="A3" s="13" t="s">
        <v>8</v>
      </c>
      <c r="B3" s="14">
        <v>48959</v>
      </c>
    </row>
    <row r="4" spans="1:3" x14ac:dyDescent="0.35">
      <c r="A4" s="13" t="s">
        <v>2</v>
      </c>
      <c r="B4" s="15">
        <v>5.7500000000000002E-2</v>
      </c>
    </row>
    <row r="5" spans="1:3" x14ac:dyDescent="0.35">
      <c r="A5" s="13" t="s">
        <v>3</v>
      </c>
      <c r="B5" s="16">
        <v>103250</v>
      </c>
    </row>
    <row r="6" spans="1:3" x14ac:dyDescent="0.35">
      <c r="A6" s="13" t="s">
        <v>4</v>
      </c>
      <c r="B6" s="16">
        <v>100000</v>
      </c>
    </row>
    <row r="7" spans="1:3" x14ac:dyDescent="0.35">
      <c r="A7" s="13" t="s">
        <v>26</v>
      </c>
      <c r="B7" s="15">
        <v>7.2499999999999995E-2</v>
      </c>
    </row>
    <row r="8" spans="1:3" x14ac:dyDescent="0.35">
      <c r="A8" s="13" t="s">
        <v>5</v>
      </c>
      <c r="B8" s="17">
        <v>4</v>
      </c>
    </row>
    <row r="9" spans="1:3" x14ac:dyDescent="0.35">
      <c r="A9" s="13" t="s">
        <v>6</v>
      </c>
      <c r="B9">
        <v>3</v>
      </c>
      <c r="C9" s="18" t="s">
        <v>22</v>
      </c>
    </row>
    <row r="10" spans="1:3" x14ac:dyDescent="0.35">
      <c r="A10" s="13"/>
      <c r="B10" s="19"/>
    </row>
    <row r="11" spans="1:3" x14ac:dyDescent="0.35">
      <c r="A11" s="20"/>
      <c r="B11" s="22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7.2130168750339454</v>
      </c>
    </row>
    <row r="15" spans="1:3" x14ac:dyDescent="0.35">
      <c r="A15" s="8" t="s">
        <v>25</v>
      </c>
      <c r="B15" s="23">
        <f>MDURATION(B2,B3,B4,B7,B8,B9)</f>
        <v>7.0846083487135134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/>
      <c r="B1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79A-8829-4036-B992-4DD8E3A87FB0}">
  <dimension ref="A1:C18"/>
  <sheetViews>
    <sheetView workbookViewId="0">
      <selection activeCell="A13" sqref="A13:B16"/>
    </sheetView>
  </sheetViews>
  <sheetFormatPr defaultRowHeight="14.5" x14ac:dyDescent="0.35"/>
  <cols>
    <col min="1" max="1" width="46.90625" customWidth="1"/>
    <col min="2" max="2" width="17.6328125" bestFit="1" customWidth="1"/>
  </cols>
  <sheetData>
    <row r="1" spans="1:3" x14ac:dyDescent="0.35">
      <c r="B1" s="3" t="s">
        <v>12</v>
      </c>
    </row>
    <row r="2" spans="1:3" x14ac:dyDescent="0.35">
      <c r="A2" s="13" t="s">
        <v>1</v>
      </c>
      <c r="B2" s="14">
        <v>45371</v>
      </c>
    </row>
    <row r="3" spans="1:3" x14ac:dyDescent="0.35">
      <c r="A3" s="13" t="s">
        <v>8</v>
      </c>
      <c r="B3" s="14">
        <v>52676</v>
      </c>
    </row>
    <row r="4" spans="1:3" x14ac:dyDescent="0.35">
      <c r="A4" s="13" t="s">
        <v>2</v>
      </c>
      <c r="B4" s="15">
        <v>5.2499999999999998E-2</v>
      </c>
    </row>
    <row r="5" spans="1:3" x14ac:dyDescent="0.35">
      <c r="A5" s="13" t="s">
        <v>3</v>
      </c>
      <c r="B5" s="16">
        <v>51750</v>
      </c>
    </row>
    <row r="6" spans="1:3" x14ac:dyDescent="0.35">
      <c r="A6" s="13" t="s">
        <v>4</v>
      </c>
      <c r="B6" s="16">
        <v>50000</v>
      </c>
    </row>
    <row r="7" spans="1:3" x14ac:dyDescent="0.35">
      <c r="A7" s="13" t="s">
        <v>26</v>
      </c>
      <c r="B7" s="15">
        <v>6.9500000000000006E-2</v>
      </c>
    </row>
    <row r="8" spans="1:3" x14ac:dyDescent="0.35">
      <c r="A8" s="13" t="s">
        <v>5</v>
      </c>
      <c r="B8" s="17">
        <v>2</v>
      </c>
    </row>
    <row r="9" spans="1:3" x14ac:dyDescent="0.35">
      <c r="A9" s="13" t="s">
        <v>6</v>
      </c>
      <c r="B9">
        <v>0</v>
      </c>
      <c r="C9" s="18" t="s">
        <v>21</v>
      </c>
    </row>
    <row r="10" spans="1:3" x14ac:dyDescent="0.35">
      <c r="A10" s="13"/>
      <c r="B10" s="14"/>
    </row>
    <row r="11" spans="1:3" x14ac:dyDescent="0.35">
      <c r="A11" s="20"/>
      <c r="B11" s="22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11.771092641706614</v>
      </c>
    </row>
    <row r="15" spans="1:3" x14ac:dyDescent="0.35">
      <c r="A15" s="8" t="s">
        <v>25</v>
      </c>
      <c r="B15" s="23">
        <f>MDURATION(B2,B3,B4,B7,B8,B9)</f>
        <v>11.375784142746184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 t="s">
        <v>9</v>
      </c>
      <c r="B18" s="4" t="str">
        <f>IF(B5&gt;B16,"Overvalued",IF(B5&lt;B16,"Undervalued","Fairly Valued"))</f>
        <v>Overvalued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2D1E-DB67-4B41-9CF0-3A3B9522787F}">
  <dimension ref="A1:C18"/>
  <sheetViews>
    <sheetView workbookViewId="0">
      <selection activeCell="A13" sqref="A13:B15"/>
    </sheetView>
  </sheetViews>
  <sheetFormatPr defaultRowHeight="14.5" x14ac:dyDescent="0.35"/>
  <cols>
    <col min="1" max="1" width="48.7265625" customWidth="1"/>
    <col min="2" max="2" width="17" customWidth="1"/>
    <col min="3" max="3" width="11.54296875" bestFit="1" customWidth="1"/>
  </cols>
  <sheetData>
    <row r="1" spans="1:3" x14ac:dyDescent="0.35">
      <c r="B1" s="3" t="s">
        <v>13</v>
      </c>
    </row>
    <row r="2" spans="1:3" x14ac:dyDescent="0.35">
      <c r="A2" s="13" t="s">
        <v>1</v>
      </c>
      <c r="B2" s="14">
        <v>45545</v>
      </c>
    </row>
    <row r="3" spans="1:3" x14ac:dyDescent="0.35">
      <c r="A3" s="13" t="s">
        <v>8</v>
      </c>
      <c r="B3" s="14">
        <v>52676</v>
      </c>
    </row>
    <row r="4" spans="1:3" x14ac:dyDescent="0.35">
      <c r="A4" s="13" t="s">
        <v>2</v>
      </c>
      <c r="B4" s="15">
        <v>6.7500000000000004E-2</v>
      </c>
    </row>
    <row r="5" spans="1:3" x14ac:dyDescent="0.35">
      <c r="A5" s="13" t="s">
        <v>3</v>
      </c>
      <c r="B5" s="16">
        <v>26250</v>
      </c>
    </row>
    <row r="6" spans="1:3" x14ac:dyDescent="0.35">
      <c r="A6" s="13" t="s">
        <v>4</v>
      </c>
      <c r="B6" s="16">
        <v>25000</v>
      </c>
    </row>
    <row r="7" spans="1:3" x14ac:dyDescent="0.35">
      <c r="A7" s="13" t="s">
        <v>26</v>
      </c>
      <c r="B7" s="15">
        <v>7.4499999999999997E-2</v>
      </c>
    </row>
    <row r="8" spans="1:3" x14ac:dyDescent="0.35">
      <c r="A8" s="13" t="s">
        <v>5</v>
      </c>
      <c r="B8" s="17">
        <v>4</v>
      </c>
    </row>
    <row r="9" spans="1:3" x14ac:dyDescent="0.35">
      <c r="A9" s="13" t="s">
        <v>6</v>
      </c>
      <c r="B9">
        <v>1</v>
      </c>
      <c r="C9" s="18" t="s">
        <v>23</v>
      </c>
    </row>
    <row r="10" spans="1:3" x14ac:dyDescent="0.35">
      <c r="A10" s="13"/>
      <c r="B10" s="14"/>
    </row>
    <row r="11" spans="1:3" x14ac:dyDescent="0.35">
      <c r="A11" s="20"/>
      <c r="B11" s="22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10.486019750903949</v>
      </c>
    </row>
    <row r="15" spans="1:3" x14ac:dyDescent="0.35">
      <c r="A15" s="8" t="s">
        <v>25</v>
      </c>
      <c r="B15" s="23">
        <f>MDURATION(B2,B3,B4,B7,B8,B9)</f>
        <v>10.294288625258512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/>
      <c r="B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C230-7899-4A66-BFFA-09522AA70962}">
  <dimension ref="A1:C18"/>
  <sheetViews>
    <sheetView workbookViewId="0">
      <selection activeCell="A13" sqref="A13:B15"/>
    </sheetView>
  </sheetViews>
  <sheetFormatPr defaultRowHeight="14.5" x14ac:dyDescent="0.35"/>
  <cols>
    <col min="1" max="1" width="53.90625" customWidth="1"/>
    <col min="2" max="2" width="15.08984375" customWidth="1"/>
  </cols>
  <sheetData>
    <row r="1" spans="1:3" x14ac:dyDescent="0.35">
      <c r="B1" s="3" t="s">
        <v>14</v>
      </c>
    </row>
    <row r="2" spans="1:3" x14ac:dyDescent="0.35">
      <c r="A2" s="13" t="s">
        <v>1</v>
      </c>
      <c r="B2" s="14">
        <v>45453</v>
      </c>
    </row>
    <row r="3" spans="1:3" x14ac:dyDescent="0.35">
      <c r="A3" s="13" t="s">
        <v>8</v>
      </c>
      <c r="B3" s="14">
        <v>49023</v>
      </c>
    </row>
    <row r="4" spans="1:3" x14ac:dyDescent="0.35">
      <c r="A4" s="13" t="s">
        <v>2</v>
      </c>
      <c r="B4" s="15">
        <v>4.2500000000000003E-2</v>
      </c>
    </row>
    <row r="5" spans="1:3" x14ac:dyDescent="0.35">
      <c r="A5" s="13" t="s">
        <v>3</v>
      </c>
      <c r="B5" s="16">
        <v>26250</v>
      </c>
    </row>
    <row r="6" spans="1:3" x14ac:dyDescent="0.35">
      <c r="A6" s="13" t="s">
        <v>4</v>
      </c>
      <c r="B6" s="16">
        <v>25000</v>
      </c>
    </row>
    <row r="7" spans="1:3" x14ac:dyDescent="0.35">
      <c r="A7" s="13" t="s">
        <v>26</v>
      </c>
      <c r="B7" s="15">
        <v>7.2499999999999995E-2</v>
      </c>
    </row>
    <row r="8" spans="1:3" x14ac:dyDescent="0.35">
      <c r="A8" s="13" t="s">
        <v>5</v>
      </c>
      <c r="B8" s="17">
        <v>2</v>
      </c>
    </row>
    <row r="9" spans="1:3" x14ac:dyDescent="0.35">
      <c r="A9" s="13" t="s">
        <v>6</v>
      </c>
      <c r="B9">
        <v>0</v>
      </c>
      <c r="C9" s="18" t="s">
        <v>21</v>
      </c>
    </row>
    <row r="10" spans="1:3" x14ac:dyDescent="0.35">
      <c r="A10" s="13"/>
      <c r="B10" s="14"/>
    </row>
    <row r="11" spans="1:3" x14ac:dyDescent="0.35">
      <c r="A11" s="20"/>
      <c r="B11" s="22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7.7583069677334331</v>
      </c>
    </row>
    <row r="15" spans="1:3" x14ac:dyDescent="0.35">
      <c r="A15" s="8" t="s">
        <v>25</v>
      </c>
      <c r="B15" s="23">
        <f>MDURATION(B2,B3,B4,B7,B8,B9)</f>
        <v>7.486906603361577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/>
      <c r="B1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4825-CCB9-4A9B-97FD-FE7943A0575C}">
  <dimension ref="A1:C18"/>
  <sheetViews>
    <sheetView workbookViewId="0">
      <selection activeCell="A13" sqref="A13:B15"/>
    </sheetView>
  </sheetViews>
  <sheetFormatPr defaultRowHeight="14.5" x14ac:dyDescent="0.35"/>
  <cols>
    <col min="1" max="1" width="48.90625" customWidth="1"/>
    <col min="2" max="2" width="15.36328125" customWidth="1"/>
    <col min="3" max="3" width="12.6328125" bestFit="1" customWidth="1"/>
  </cols>
  <sheetData>
    <row r="1" spans="1:3" x14ac:dyDescent="0.35">
      <c r="B1" s="3" t="s">
        <v>15</v>
      </c>
    </row>
    <row r="2" spans="1:3" x14ac:dyDescent="0.35">
      <c r="A2" s="13" t="s">
        <v>1</v>
      </c>
      <c r="B2" s="14">
        <v>45453</v>
      </c>
    </row>
    <row r="3" spans="1:3" x14ac:dyDescent="0.35">
      <c r="A3" s="13" t="s">
        <v>8</v>
      </c>
      <c r="B3" s="14">
        <v>47289</v>
      </c>
    </row>
    <row r="4" spans="1:3" x14ac:dyDescent="0.35">
      <c r="A4" s="13" t="s">
        <v>2</v>
      </c>
      <c r="B4" s="15">
        <v>5.45E-2</v>
      </c>
    </row>
    <row r="5" spans="1:3" x14ac:dyDescent="0.35">
      <c r="A5" s="13" t="s">
        <v>3</v>
      </c>
      <c r="B5" s="16">
        <v>11250</v>
      </c>
    </row>
    <row r="6" spans="1:3" x14ac:dyDescent="0.35">
      <c r="A6" s="13" t="s">
        <v>4</v>
      </c>
      <c r="B6" s="16">
        <v>10000</v>
      </c>
    </row>
    <row r="7" spans="1:3" x14ac:dyDescent="0.35">
      <c r="A7" s="13" t="s">
        <v>26</v>
      </c>
      <c r="B7" s="15">
        <v>6.4500000000000002E-2</v>
      </c>
    </row>
    <row r="8" spans="1:3" x14ac:dyDescent="0.35">
      <c r="A8" s="13" t="s">
        <v>5</v>
      </c>
      <c r="B8" s="17">
        <v>4</v>
      </c>
    </row>
    <row r="9" spans="1:3" x14ac:dyDescent="0.35">
      <c r="A9" s="13" t="s">
        <v>6</v>
      </c>
      <c r="B9">
        <v>1</v>
      </c>
      <c r="C9" s="18" t="s">
        <v>7</v>
      </c>
    </row>
    <row r="10" spans="1:3" x14ac:dyDescent="0.35">
      <c r="A10" s="13"/>
      <c r="B10" s="14"/>
    </row>
    <row r="11" spans="1:3" x14ac:dyDescent="0.35">
      <c r="A11" s="20"/>
      <c r="B11" s="22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4.3596441154140013</v>
      </c>
    </row>
    <row r="15" spans="1:3" x14ac:dyDescent="0.35">
      <c r="A15" s="8" t="s">
        <v>25</v>
      </c>
      <c r="B15" s="23">
        <f>MDURATION(B2,B3,B4,B7,B8,B9)</f>
        <v>4.2904604408060045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 t="s">
        <v>9</v>
      </c>
      <c r="B18" s="4" t="str">
        <f>IF(B5&gt;B16,"Overvalued",IF(B5&lt;B16,"Undervalued","Fairly Valued"))</f>
        <v>Overvalued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949-69D4-4D8F-8884-BA842F9966BD}">
  <dimension ref="A1:C18"/>
  <sheetViews>
    <sheetView workbookViewId="0">
      <selection activeCell="A13" sqref="A13:B15"/>
    </sheetView>
  </sheetViews>
  <sheetFormatPr defaultRowHeight="14.5" x14ac:dyDescent="0.35"/>
  <cols>
    <col min="1" max="1" width="52.54296875" customWidth="1"/>
    <col min="2" max="2" width="17.54296875" customWidth="1"/>
  </cols>
  <sheetData>
    <row r="1" spans="1:3" x14ac:dyDescent="0.35">
      <c r="B1" s="3" t="s">
        <v>16</v>
      </c>
    </row>
    <row r="2" spans="1:3" x14ac:dyDescent="0.35">
      <c r="A2" s="13" t="s">
        <v>1</v>
      </c>
      <c r="B2" s="14">
        <v>45087</v>
      </c>
    </row>
    <row r="3" spans="1:3" x14ac:dyDescent="0.35">
      <c r="A3" s="13" t="s">
        <v>8</v>
      </c>
      <c r="B3" s="14">
        <v>48750</v>
      </c>
    </row>
    <row r="4" spans="1:3" x14ac:dyDescent="0.35">
      <c r="A4" s="13" t="s">
        <v>2</v>
      </c>
      <c r="B4" s="15">
        <v>5.2499999999999998E-2</v>
      </c>
    </row>
    <row r="5" spans="1:3" x14ac:dyDescent="0.35">
      <c r="A5" s="13" t="s">
        <v>3</v>
      </c>
      <c r="B5" s="16">
        <v>51550</v>
      </c>
    </row>
    <row r="6" spans="1:3" x14ac:dyDescent="0.35">
      <c r="A6" s="13" t="s">
        <v>4</v>
      </c>
      <c r="B6" s="16">
        <v>50000</v>
      </c>
    </row>
    <row r="7" spans="1:3" x14ac:dyDescent="0.35">
      <c r="A7" s="13" t="s">
        <v>26</v>
      </c>
      <c r="B7" s="15">
        <v>7.2499999999999995E-2</v>
      </c>
    </row>
    <row r="8" spans="1:3" x14ac:dyDescent="0.35">
      <c r="A8" s="13" t="s">
        <v>5</v>
      </c>
      <c r="B8" s="17">
        <v>2</v>
      </c>
    </row>
    <row r="9" spans="1:3" x14ac:dyDescent="0.35">
      <c r="A9" s="13" t="s">
        <v>6</v>
      </c>
      <c r="B9">
        <v>0</v>
      </c>
      <c r="C9" s="18" t="s">
        <v>21</v>
      </c>
    </row>
    <row r="10" spans="1:3" x14ac:dyDescent="0.35">
      <c r="A10" s="13"/>
      <c r="B10" s="14"/>
    </row>
    <row r="11" spans="1:3" x14ac:dyDescent="0.35">
      <c r="A11" s="20"/>
      <c r="B11" s="22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7.5086037298065227</v>
      </c>
    </row>
    <row r="15" spans="1:3" x14ac:dyDescent="0.35">
      <c r="A15" s="8" t="s">
        <v>25</v>
      </c>
      <c r="B15" s="23">
        <f>MDURATION(B2,B3,B4,B7,B8,B9)</f>
        <v>7.2459384606094313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/>
      <c r="B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F9DC-FC80-4B0D-89A0-174B38C0BB9D}">
  <dimension ref="A1:C18"/>
  <sheetViews>
    <sheetView workbookViewId="0">
      <selection activeCell="B14" sqref="B14"/>
    </sheetView>
  </sheetViews>
  <sheetFormatPr defaultRowHeight="14.5" x14ac:dyDescent="0.35"/>
  <cols>
    <col min="1" max="1" width="47.36328125" customWidth="1"/>
    <col min="2" max="2" width="16.36328125" customWidth="1"/>
    <col min="3" max="3" width="10" bestFit="1" customWidth="1"/>
  </cols>
  <sheetData>
    <row r="1" spans="1:3" x14ac:dyDescent="0.35">
      <c r="B1" s="3" t="s">
        <v>17</v>
      </c>
    </row>
    <row r="2" spans="1:3" x14ac:dyDescent="0.35">
      <c r="A2" s="13" t="s">
        <v>1</v>
      </c>
      <c r="B2" s="14">
        <v>45536</v>
      </c>
    </row>
    <row r="3" spans="1:3" x14ac:dyDescent="0.35">
      <c r="A3" s="13" t="s">
        <v>8</v>
      </c>
      <c r="B3" s="14">
        <v>52841</v>
      </c>
    </row>
    <row r="4" spans="1:3" x14ac:dyDescent="0.35">
      <c r="A4" s="13" t="s">
        <v>2</v>
      </c>
      <c r="B4" s="15">
        <v>6.1499999999999999E-2</v>
      </c>
    </row>
    <row r="5" spans="1:3" x14ac:dyDescent="0.35">
      <c r="A5" s="13" t="s">
        <v>3</v>
      </c>
      <c r="B5" s="16">
        <v>102250</v>
      </c>
    </row>
    <row r="6" spans="1:3" x14ac:dyDescent="0.35">
      <c r="A6" s="13" t="s">
        <v>4</v>
      </c>
      <c r="B6" s="16">
        <v>100000</v>
      </c>
    </row>
    <row r="7" spans="1:3" x14ac:dyDescent="0.35">
      <c r="A7" s="13" t="s">
        <v>26</v>
      </c>
      <c r="B7" s="15">
        <v>8.2500000000000004E-2</v>
      </c>
    </row>
    <row r="8" spans="1:3" x14ac:dyDescent="0.35">
      <c r="A8" s="13" t="s">
        <v>5</v>
      </c>
      <c r="B8" s="17">
        <v>4</v>
      </c>
    </row>
    <row r="9" spans="1:3" x14ac:dyDescent="0.35">
      <c r="A9" s="13" t="s">
        <v>6</v>
      </c>
      <c r="B9">
        <v>2</v>
      </c>
      <c r="C9" s="18" t="s">
        <v>20</v>
      </c>
    </row>
    <row r="10" spans="1:3" x14ac:dyDescent="0.35">
      <c r="A10" s="13"/>
      <c r="B10" s="14"/>
    </row>
    <row r="11" spans="1:3" x14ac:dyDescent="0.35">
      <c r="A11" s="20"/>
      <c r="B11" s="22"/>
    </row>
    <row r="12" spans="1:3" x14ac:dyDescent="0.35">
      <c r="A12" s="5"/>
      <c r="B12" s="5"/>
    </row>
    <row r="13" spans="1:3" x14ac:dyDescent="0.35">
      <c r="A13" s="8" t="s">
        <v>18</v>
      </c>
      <c r="B13" s="8"/>
    </row>
    <row r="14" spans="1:3" x14ac:dyDescent="0.35">
      <c r="A14" s="9" t="s">
        <v>24</v>
      </c>
      <c r="B14" s="23">
        <f>DURATION(B2,B3,B4,B7,B8,B9)</f>
        <v>10.583100221425864</v>
      </c>
    </row>
    <row r="15" spans="1:3" x14ac:dyDescent="0.35">
      <c r="A15" s="8" t="s">
        <v>25</v>
      </c>
      <c r="B15" s="23">
        <f>MDURATION(B2,B3,B4,B7,B8,B9)</f>
        <v>10.369234754611993</v>
      </c>
    </row>
    <row r="16" spans="1:3" x14ac:dyDescent="0.35">
      <c r="A16" s="8"/>
      <c r="B16" s="10"/>
    </row>
    <row r="17" spans="1:2" x14ac:dyDescent="0.35">
      <c r="A17" s="2"/>
      <c r="B17" s="2"/>
    </row>
    <row r="18" spans="1:2" x14ac:dyDescent="0.35">
      <c r="A18" s="2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Tata Green Energy Bond (2)</vt:lpstr>
      <vt:lpstr>Tata Green Energy Bond</vt:lpstr>
      <vt:lpstr>Reliance InfraBond</vt:lpstr>
      <vt:lpstr>Infosys Corporate Bond</vt:lpstr>
      <vt:lpstr>HDFC SecureBond</vt:lpstr>
      <vt:lpstr>SBI Dynamic Bond</vt:lpstr>
      <vt:lpstr>Adani Ports Bond</vt:lpstr>
      <vt:lpstr>Bharti Airtel Corporate Bond</vt:lpstr>
      <vt:lpstr>ICICI Bank Bond</vt:lpstr>
      <vt:lpstr>Tata Motors Debenture</vt:lpstr>
      <vt:lpstr>Power Grid India 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potharla</dc:creator>
  <cp:lastModifiedBy>Office</cp:lastModifiedBy>
  <dcterms:created xsi:type="dcterms:W3CDTF">2024-12-14T05:05:32Z</dcterms:created>
  <dcterms:modified xsi:type="dcterms:W3CDTF">2025-08-07T08:00:32Z</dcterms:modified>
</cp:coreProperties>
</file>