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G:\07_MY TEACHING RESOURCES\MBA-FINANCIAL MODELLING\FME-Topic_06_ Bond Valuation\08_Bond Valuation\"/>
    </mc:Choice>
  </mc:AlternateContent>
  <xr:revisionPtr revIDLastSave="0" documentId="13_ncr:1_{D92F4943-0EF7-4AF8-A8BC-1E5914EE258D}" xr6:coauthVersionLast="47" xr6:coauthVersionMax="47" xr10:uidLastSave="{00000000-0000-0000-0000-000000000000}"/>
  <bookViews>
    <workbookView xWindow="-110" yWindow="-110" windowWidth="19420" windowHeight="10300" firstSheet="3" activeTab="5" xr2:uid="{C14D08DE-9C2A-498C-8B90-715697B1CC41}"/>
  </bookViews>
  <sheets>
    <sheet name="Tata Green Energy Bond (2)" sheetId="6" r:id="rId1"/>
    <sheet name="Tata Green Energy Bond" sheetId="1" r:id="rId2"/>
    <sheet name="Reliance InfraBond" sheetId="2" r:id="rId3"/>
    <sheet name="Infosys Corporate Bond" sheetId="3" r:id="rId4"/>
    <sheet name="HDFC SecureBond" sheetId="4" r:id="rId5"/>
    <sheet name="SBI Dynamic Bond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6" i="3" l="1"/>
  <c r="B16" i="4"/>
  <c r="B15" i="4"/>
  <c r="B16" i="6"/>
  <c r="B15" i="6"/>
  <c r="B14" i="6"/>
  <c r="B15" i="2"/>
  <c r="B16" i="1"/>
  <c r="B15" i="1"/>
  <c r="B14" i="1"/>
  <c r="B16" i="2"/>
  <c r="B16" i="5"/>
  <c r="B15" i="5"/>
  <c r="B14" i="5"/>
  <c r="B14" i="4"/>
  <c r="B15" i="3"/>
  <c r="B14" i="3"/>
  <c r="B14" i="2"/>
  <c r="C15" i="4"/>
  <c r="C16" i="4"/>
  <c r="C14" i="4"/>
  <c r="C15" i="6"/>
  <c r="C16" i="6"/>
  <c r="C14" i="6"/>
  <c r="C14" i="1"/>
  <c r="C15" i="1"/>
  <c r="C16" i="1"/>
  <c r="B18" i="5" l="1"/>
</calcChain>
</file>

<file path=xl/sharedStrings.xml><?xml version="1.0" encoding="utf-8"?>
<sst xmlns="http://schemas.openxmlformats.org/spreadsheetml/2006/main" count="99" uniqueCount="25">
  <si>
    <t>Tata Green Energy Bond</t>
  </si>
  <si>
    <t>Settlement Date</t>
  </si>
  <si>
    <t>Coupon Rate</t>
  </si>
  <si>
    <t>Price</t>
  </si>
  <si>
    <t>Face Value</t>
  </si>
  <si>
    <t>Required Return</t>
  </si>
  <si>
    <t>Frequency</t>
  </si>
  <si>
    <t xml:space="preserve">day count convention </t>
  </si>
  <si>
    <t>Actual/Actual.</t>
  </si>
  <si>
    <t xml:space="preserve">Maturity Date of the Bond </t>
  </si>
  <si>
    <t>Under/Over Valued</t>
  </si>
  <si>
    <t>Infosys Corporate Bond</t>
  </si>
  <si>
    <t>: HDFC SecureBond</t>
  </si>
  <si>
    <t>SBI Dynamic Bond</t>
  </si>
  <si>
    <t xml:space="preserve">Current yield </t>
  </si>
  <si>
    <t xml:space="preserve">Yield to Maturity of the Bond </t>
  </si>
  <si>
    <t xml:space="preserve">Yield to Call of the Bond </t>
  </si>
  <si>
    <t>Solution</t>
  </si>
  <si>
    <t>Particulars</t>
  </si>
  <si>
    <t xml:space="preserve">First call Date </t>
  </si>
  <si>
    <t>Call Premium</t>
  </si>
  <si>
    <t>Actual/360</t>
  </si>
  <si>
    <t>30/360</t>
  </si>
  <si>
    <t>Actual/365</t>
  </si>
  <si>
    <t>Reliance InfraBond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</si>
</sst>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 &quot;₹&quot;\ * #,##0.00_ ;_ &quot;₹&quot;\ * \-#,##0.00_ ;_ &quot;₹&quot;\ * &quot;-&quot;??_ ;_ @_ "/>
    <numFmt numFmtId="43" formatCode="_ * #,##0.00_ ;_ * \-#,##0.00_ ;_ * &quot;-&quot;??_ ;_ @_ "/>
    <numFmt numFmtId="164" formatCode="_ [$₹-4009]\ * #,##0.00_ ;_ [$₹-4009]\ * \-#,##0.00_ ;_ [$₹-4009]\ * &quot;-&quot;??_ ;_ @_ "/>
    <numFmt numFmtId="165" formatCode="_(* #,##0_);_(* \(#,##0\);_(* &quot;-&quot;??_);_(@_)"/>
    <numFmt numFmtId="166" formatCode="0.00\ &quot;Years&quot;"/>
    <numFmt numFmtId="167" formatCode="0\ &quot;Times&quot;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name val="Arial"/>
      <family val="2"/>
    </font>
    <font>
      <sz val="11"/>
      <name val="Arial"/>
      <family val="2"/>
    </font>
    <font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6">
    <xf numFmtId="0" fontId="0" fillId="0" borderId="0" xfId="0"/>
    <xf numFmtId="0" fontId="2" fillId="2" borderId="1" xfId="0" applyFont="1" applyFill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right"/>
    </xf>
    <xf numFmtId="44" fontId="3" fillId="0" borderId="0" xfId="2" applyFont="1" applyAlignment="1">
      <alignment horizontal="right"/>
    </xf>
    <xf numFmtId="0" fontId="4" fillId="0" borderId="0" xfId="0" applyFont="1"/>
    <xf numFmtId="0" fontId="3" fillId="0" borderId="0" xfId="0" applyFont="1" applyAlignment="1">
      <alignment horizontal="right" vertical="center"/>
    </xf>
    <xf numFmtId="10" fontId="4" fillId="0" borderId="0" xfId="3" applyNumberFormat="1" applyFont="1"/>
    <xf numFmtId="0" fontId="4" fillId="3" borderId="0" xfId="0" applyFont="1" applyFill="1"/>
    <xf numFmtId="0" fontId="3" fillId="3" borderId="0" xfId="0" applyFont="1" applyFill="1"/>
    <xf numFmtId="10" fontId="3" fillId="3" borderId="0" xfId="3" applyNumberFormat="1" applyFont="1" applyFill="1" applyAlignment="1">
      <alignment horizontal="right"/>
    </xf>
    <xf numFmtId="10" fontId="4" fillId="3" borderId="0" xfId="3" applyNumberFormat="1" applyFont="1" applyFill="1"/>
    <xf numFmtId="0" fontId="2" fillId="4" borderId="1" xfId="0" applyFont="1" applyFill="1" applyBorder="1" applyAlignment="1">
      <alignment horizontal="center"/>
    </xf>
    <xf numFmtId="0" fontId="2" fillId="4" borderId="0" xfId="0" applyFont="1" applyFill="1"/>
    <xf numFmtId="0" fontId="3" fillId="4" borderId="0" xfId="0" applyFont="1" applyFill="1"/>
    <xf numFmtId="14" fontId="3" fillId="4" borderId="0" xfId="0" applyNumberFormat="1" applyFont="1" applyFill="1" applyAlignment="1">
      <alignment horizontal="right"/>
    </xf>
    <xf numFmtId="10" fontId="3" fillId="4" borderId="0" xfId="0" applyNumberFormat="1" applyFont="1" applyFill="1"/>
    <xf numFmtId="164" fontId="3" fillId="4" borderId="0" xfId="2" applyNumberFormat="1" applyFont="1" applyFill="1"/>
    <xf numFmtId="165" fontId="3" fillId="4" borderId="0" xfId="1" applyNumberFormat="1" applyFont="1" applyFill="1"/>
    <xf numFmtId="0" fontId="3" fillId="4" borderId="0" xfId="0" applyFont="1" applyFill="1" applyAlignment="1">
      <alignment horizontal="right"/>
    </xf>
    <xf numFmtId="14" fontId="3" fillId="4" borderId="0" xfId="0" applyNumberFormat="1" applyFont="1" applyFill="1"/>
    <xf numFmtId="0" fontId="4" fillId="4" borderId="0" xfId="0" applyFont="1" applyFill="1"/>
    <xf numFmtId="9" fontId="3" fillId="4" borderId="0" xfId="3" applyFont="1" applyFill="1"/>
    <xf numFmtId="10" fontId="3" fillId="4" borderId="0" xfId="3" applyNumberFormat="1" applyFont="1" applyFill="1"/>
    <xf numFmtId="166" fontId="3" fillId="3" borderId="0" xfId="3" applyNumberFormat="1" applyFont="1" applyFill="1" applyAlignment="1">
      <alignment horizontal="right"/>
    </xf>
    <xf numFmtId="167" fontId="3" fillId="4" borderId="0" xfId="1" applyNumberFormat="1" applyFont="1" applyFill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B3B2C-0A6E-4B5C-A026-F8B682B8662F}">
  <dimension ref="A1:C21"/>
  <sheetViews>
    <sheetView topLeftCell="A12" zoomScale="145" zoomScaleNormal="145" workbookViewId="0">
      <selection activeCell="B16" sqref="B16"/>
    </sheetView>
  </sheetViews>
  <sheetFormatPr defaultRowHeight="14" x14ac:dyDescent="0.3"/>
  <cols>
    <col min="1" max="1" width="39.26953125" style="5" customWidth="1"/>
    <col min="2" max="2" width="21.90625" style="5" customWidth="1"/>
    <col min="3" max="3" width="56.81640625" style="5" customWidth="1"/>
    <col min="4" max="16384" width="8.7265625" style="5"/>
  </cols>
  <sheetData>
    <row r="1" spans="1:3" ht="14.5" thickBot="1" x14ac:dyDescent="0.35">
      <c r="A1" s="12" t="s">
        <v>18</v>
      </c>
      <c r="B1" s="13" t="s">
        <v>0</v>
      </c>
    </row>
    <row r="2" spans="1:3" x14ac:dyDescent="0.3">
      <c r="A2" s="14" t="s">
        <v>1</v>
      </c>
      <c r="B2" s="15">
        <v>42781</v>
      </c>
    </row>
    <row r="3" spans="1:3" x14ac:dyDescent="0.3">
      <c r="A3" s="14" t="s">
        <v>9</v>
      </c>
      <c r="B3" s="15">
        <v>46614</v>
      </c>
    </row>
    <row r="4" spans="1:3" x14ac:dyDescent="0.3">
      <c r="A4" s="14" t="s">
        <v>2</v>
      </c>
      <c r="B4" s="16">
        <v>5.5E-2</v>
      </c>
    </row>
    <row r="5" spans="1:3" x14ac:dyDescent="0.3">
      <c r="A5" s="14" t="s">
        <v>3</v>
      </c>
      <c r="B5" s="17">
        <v>975</v>
      </c>
    </row>
    <row r="6" spans="1:3" x14ac:dyDescent="0.3">
      <c r="A6" s="14" t="s">
        <v>4</v>
      </c>
      <c r="B6" s="17">
        <v>1000</v>
      </c>
    </row>
    <row r="7" spans="1:3" x14ac:dyDescent="0.3">
      <c r="A7" s="14" t="s">
        <v>5</v>
      </c>
      <c r="B7" s="16">
        <v>7.2499999999999995E-2</v>
      </c>
    </row>
    <row r="8" spans="1:3" x14ac:dyDescent="0.3">
      <c r="A8" s="14" t="s">
        <v>6</v>
      </c>
      <c r="B8" s="25">
        <v>2</v>
      </c>
    </row>
    <row r="9" spans="1:3" x14ac:dyDescent="0.3">
      <c r="A9" s="14" t="s">
        <v>7</v>
      </c>
      <c r="B9" s="21">
        <v>1</v>
      </c>
      <c r="C9" s="19"/>
    </row>
    <row r="10" spans="1:3" x14ac:dyDescent="0.3">
      <c r="A10" s="14" t="s">
        <v>19</v>
      </c>
      <c r="B10" s="20">
        <v>45153</v>
      </c>
    </row>
    <row r="11" spans="1:3" x14ac:dyDescent="0.3">
      <c r="A11" s="21" t="s">
        <v>20</v>
      </c>
      <c r="B11" s="23">
        <v>0.05</v>
      </c>
    </row>
    <row r="13" spans="1:3" x14ac:dyDescent="0.3">
      <c r="A13" s="8" t="s">
        <v>17</v>
      </c>
      <c r="B13" s="8"/>
    </row>
    <row r="14" spans="1:3" x14ac:dyDescent="0.3">
      <c r="A14" s="9" t="s">
        <v>14</v>
      </c>
      <c r="B14" s="10">
        <f>(B6*B4)/B5</f>
        <v>5.6410256410256411E-2</v>
      </c>
      <c r="C14" s="5" t="str">
        <f ca="1">_xlfn.FORMULATEXT(B14)</f>
        <v>=(B6*B4)/B5</v>
      </c>
    </row>
    <row r="15" spans="1:3" x14ac:dyDescent="0.3">
      <c r="A15" s="8" t="s">
        <v>15</v>
      </c>
      <c r="B15" s="11">
        <f>YIELD(B2,B3,B4,(B5/B6)*100,B6/B6*100,B8,B9)</f>
        <v>5.8215775284960893E-2</v>
      </c>
      <c r="C15" s="5" t="str">
        <f t="shared" ref="C15:C16" ca="1" si="0">_xlfn.FORMULATEXT(B15)</f>
        <v>=YIELD(B2,B3,B4,(B5/B6)*100,B6/B6*100,B8,B9)</v>
      </c>
    </row>
    <row r="16" spans="1:3" x14ac:dyDescent="0.3">
      <c r="A16" s="8" t="s">
        <v>16</v>
      </c>
      <c r="B16" s="11">
        <f>YIELD(B2,B10,B4,(B5/B6)*100,B6*(1+B11)/B6*100,B8,B9)</f>
        <v>6.6076068720151024E-2</v>
      </c>
      <c r="C16" s="5" t="str">
        <f t="shared" ca="1" si="0"/>
        <v>=YIELD(B2,B10,B4,(B5/B6)*100,B6*(1+B11)/B6*100,B8,B9)</v>
      </c>
    </row>
    <row r="18" spans="1:2" x14ac:dyDescent="0.3">
      <c r="B18" s="7"/>
    </row>
    <row r="19" spans="1:2" x14ac:dyDescent="0.3">
      <c r="B19" s="7"/>
    </row>
    <row r="20" spans="1:2" x14ac:dyDescent="0.3">
      <c r="A20" s="9"/>
      <c r="B20" s="10"/>
    </row>
    <row r="21" spans="1:2" x14ac:dyDescent="0.3">
      <c r="A21" s="8"/>
      <c r="B21" s="2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5B517-4E86-45E8-9553-CD998C45BD03}">
  <dimension ref="A1:C21"/>
  <sheetViews>
    <sheetView topLeftCell="A9" zoomScale="145" zoomScaleNormal="145" workbookViewId="0">
      <selection activeCell="A9" sqref="A9"/>
    </sheetView>
  </sheetViews>
  <sheetFormatPr defaultRowHeight="14" x14ac:dyDescent="0.3"/>
  <cols>
    <col min="1" max="1" width="39.26953125" style="5" customWidth="1"/>
    <col min="2" max="2" width="24.1796875" style="5" customWidth="1"/>
    <col min="3" max="3" width="12.7265625" style="5" bestFit="1" customWidth="1"/>
    <col min="4" max="16384" width="8.7265625" style="5"/>
  </cols>
  <sheetData>
    <row r="1" spans="1:3" ht="14.5" thickBot="1" x14ac:dyDescent="0.35">
      <c r="A1" s="12" t="s">
        <v>18</v>
      </c>
      <c r="B1" s="13" t="s">
        <v>0</v>
      </c>
    </row>
    <row r="2" spans="1:3" x14ac:dyDescent="0.3">
      <c r="A2" s="14" t="s">
        <v>1</v>
      </c>
      <c r="B2" s="15">
        <v>42781</v>
      </c>
    </row>
    <row r="3" spans="1:3" x14ac:dyDescent="0.3">
      <c r="A3" s="14" t="s">
        <v>9</v>
      </c>
      <c r="B3" s="15">
        <v>46614</v>
      </c>
    </row>
    <row r="4" spans="1:3" x14ac:dyDescent="0.3">
      <c r="A4" s="14" t="s">
        <v>2</v>
      </c>
      <c r="B4" s="16">
        <v>5.5E-2</v>
      </c>
    </row>
    <row r="5" spans="1:3" x14ac:dyDescent="0.3">
      <c r="A5" s="14" t="s">
        <v>3</v>
      </c>
      <c r="B5" s="17">
        <v>975</v>
      </c>
    </row>
    <row r="6" spans="1:3" x14ac:dyDescent="0.3">
      <c r="A6" s="14" t="s">
        <v>4</v>
      </c>
      <c r="B6" s="17">
        <v>1000</v>
      </c>
    </row>
    <row r="7" spans="1:3" x14ac:dyDescent="0.3">
      <c r="A7" s="14" t="s">
        <v>5</v>
      </c>
      <c r="B7" s="16">
        <v>7.2499999999999995E-2</v>
      </c>
    </row>
    <row r="8" spans="1:3" x14ac:dyDescent="0.3">
      <c r="A8" s="14" t="s">
        <v>6</v>
      </c>
      <c r="B8" s="18">
        <v>2</v>
      </c>
    </row>
    <row r="9" spans="1:3" x14ac:dyDescent="0.3">
      <c r="A9" s="14" t="s">
        <v>7</v>
      </c>
      <c r="B9" s="21">
        <v>1</v>
      </c>
      <c r="C9" s="19" t="s">
        <v>8</v>
      </c>
    </row>
    <row r="10" spans="1:3" x14ac:dyDescent="0.3">
      <c r="A10" s="14" t="s">
        <v>19</v>
      </c>
      <c r="B10" s="20">
        <v>45153</v>
      </c>
    </row>
    <row r="11" spans="1:3" x14ac:dyDescent="0.3">
      <c r="A11" s="21" t="s">
        <v>20</v>
      </c>
      <c r="B11" s="23">
        <v>0.05</v>
      </c>
    </row>
    <row r="13" spans="1:3" x14ac:dyDescent="0.3">
      <c r="A13" s="8" t="s">
        <v>17</v>
      </c>
      <c r="B13" s="8"/>
    </row>
    <row r="14" spans="1:3" x14ac:dyDescent="0.3">
      <c r="A14" s="9" t="s">
        <v>14</v>
      </c>
      <c r="B14" s="10">
        <f>B6*B4/B5</f>
        <v>5.6410256410256411E-2</v>
      </c>
      <c r="C14" s="5" t="str">
        <f ca="1">_xlfn.FORMULATEXT(B14)</f>
        <v>=B6*B4/B5</v>
      </c>
    </row>
    <row r="15" spans="1:3" x14ac:dyDescent="0.3">
      <c r="A15" s="8" t="s">
        <v>15</v>
      </c>
      <c r="B15" s="11">
        <f>YIELD(B2,B3,B4,B5/10,B6/10,B8,B9)</f>
        <v>5.8215775284960893E-2</v>
      </c>
      <c r="C15" s="7" t="str">
        <f ca="1">_xlfn.FORMULATEXT(B15)</f>
        <v>=YIELD(B2,B3,B4,B5/10,B6/10,B8,B9)</v>
      </c>
    </row>
    <row r="16" spans="1:3" x14ac:dyDescent="0.3">
      <c r="A16" s="8" t="s">
        <v>16</v>
      </c>
      <c r="B16" s="11">
        <f>YIELD(B2,B10,B4,B5/10,B6*(1+B11)/10,B8,B9)</f>
        <v>6.6076068720151024E-2</v>
      </c>
      <c r="C16" s="5" t="str">
        <f ca="1">_xlfn.FORMULATEXT(B16)</f>
        <v>=YIELD(B2,B10,B4,B5/10,B6*(1+B11)/10,B8,B9)</v>
      </c>
    </row>
    <row r="18" spans="1:2" x14ac:dyDescent="0.3">
      <c r="B18" s="7">
        <v>5.6410256410256411E-2</v>
      </c>
    </row>
    <row r="19" spans="1:2" x14ac:dyDescent="0.3">
      <c r="B19" s="7">
        <v>5.8215775284960893E-2</v>
      </c>
    </row>
    <row r="20" spans="1:2" x14ac:dyDescent="0.3">
      <c r="A20" s="9"/>
      <c r="B20" s="10">
        <v>6.6076068720151024E-2</v>
      </c>
    </row>
    <row r="21" spans="1:2" x14ac:dyDescent="0.3">
      <c r="A21" s="8"/>
      <c r="B21" s="2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08A39-5EE4-4B1C-AC54-EBAD48BF9499}">
  <dimension ref="A1:B18"/>
  <sheetViews>
    <sheetView topLeftCell="A9" zoomScale="115" zoomScaleNormal="115" workbookViewId="0">
      <selection activeCell="B15" sqref="B15"/>
    </sheetView>
  </sheetViews>
  <sheetFormatPr defaultRowHeight="14.5" x14ac:dyDescent="0.35"/>
  <cols>
    <col min="1" max="1" width="47.1796875" customWidth="1"/>
    <col min="2" max="2" width="24.08984375" bestFit="1" customWidth="1"/>
  </cols>
  <sheetData>
    <row r="1" spans="1:2" ht="15" thickBot="1" x14ac:dyDescent="0.4">
      <c r="A1" s="12" t="s">
        <v>18</v>
      </c>
      <c r="B1" s="13" t="s">
        <v>24</v>
      </c>
    </row>
    <row r="2" spans="1:2" x14ac:dyDescent="0.35">
      <c r="A2" s="14" t="s">
        <v>1</v>
      </c>
      <c r="B2" s="15">
        <v>43146</v>
      </c>
    </row>
    <row r="3" spans="1:2" x14ac:dyDescent="0.35">
      <c r="A3" s="14" t="s">
        <v>9</v>
      </c>
      <c r="B3" s="15">
        <v>47102</v>
      </c>
    </row>
    <row r="4" spans="1:2" x14ac:dyDescent="0.35">
      <c r="A4" s="14" t="s">
        <v>2</v>
      </c>
      <c r="B4" s="16">
        <v>4.7500000000000001E-2</v>
      </c>
    </row>
    <row r="5" spans="1:2" x14ac:dyDescent="0.35">
      <c r="A5" s="14" t="s">
        <v>3</v>
      </c>
      <c r="B5" s="17">
        <v>24250</v>
      </c>
    </row>
    <row r="6" spans="1:2" x14ac:dyDescent="0.35">
      <c r="A6" s="14" t="s">
        <v>4</v>
      </c>
      <c r="B6" s="17">
        <v>25000</v>
      </c>
    </row>
    <row r="7" spans="1:2" x14ac:dyDescent="0.35">
      <c r="A7" s="14" t="s">
        <v>5</v>
      </c>
      <c r="B7" s="16">
        <v>8.5000000000000006E-2</v>
      </c>
    </row>
    <row r="8" spans="1:2" x14ac:dyDescent="0.35">
      <c r="A8" s="14" t="s">
        <v>6</v>
      </c>
      <c r="B8" s="18">
        <v>4</v>
      </c>
    </row>
    <row r="9" spans="1:2" x14ac:dyDescent="0.35">
      <c r="A9" s="14" t="s">
        <v>7</v>
      </c>
      <c r="B9" s="19" t="s">
        <v>21</v>
      </c>
    </row>
    <row r="10" spans="1:2" x14ac:dyDescent="0.35">
      <c r="A10" s="14" t="s">
        <v>19</v>
      </c>
      <c r="B10" s="20">
        <v>45153</v>
      </c>
    </row>
    <row r="11" spans="1:2" x14ac:dyDescent="0.35">
      <c r="A11" s="21" t="s">
        <v>20</v>
      </c>
      <c r="B11" s="22">
        <v>0.05</v>
      </c>
    </row>
    <row r="12" spans="1:2" x14ac:dyDescent="0.35">
      <c r="A12" s="5"/>
      <c r="B12" s="5"/>
    </row>
    <row r="13" spans="1:2" x14ac:dyDescent="0.35">
      <c r="A13" s="8" t="s">
        <v>17</v>
      </c>
      <c r="B13" s="8"/>
    </row>
    <row r="14" spans="1:2" x14ac:dyDescent="0.35">
      <c r="A14" s="9" t="s">
        <v>14</v>
      </c>
      <c r="B14" s="10">
        <f>B6*B4/B5</f>
        <v>4.8969072164948453E-2</v>
      </c>
    </row>
    <row r="15" spans="1:2" x14ac:dyDescent="0.35">
      <c r="A15" s="8" t="s">
        <v>15</v>
      </c>
      <c r="B15" s="11">
        <f>YIELD(B2,B3,B4,B5/250,B6/250,B8,2)</f>
        <v>5.1123160565294146E-2</v>
      </c>
    </row>
    <row r="16" spans="1:2" x14ac:dyDescent="0.35">
      <c r="A16" s="8" t="s">
        <v>16</v>
      </c>
      <c r="B16" s="11">
        <f>YIELD(B2,B10,B4,B5/250,B6*(1+B11)/250,B8, 2)</f>
        <v>6.1678689014421202E-2</v>
      </c>
    </row>
    <row r="17" spans="1:2" x14ac:dyDescent="0.35">
      <c r="A17" s="2"/>
      <c r="B17" s="2"/>
    </row>
    <row r="18" spans="1:2" x14ac:dyDescent="0.35">
      <c r="A18" s="2"/>
      <c r="B18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B25D1-46F9-44C2-922B-59025D4C5609}">
  <dimension ref="A1:B18"/>
  <sheetViews>
    <sheetView topLeftCell="A11" zoomScale="130" zoomScaleNormal="130" workbookViewId="0">
      <selection activeCell="D16" sqref="D16"/>
    </sheetView>
  </sheetViews>
  <sheetFormatPr defaultRowHeight="14.5" x14ac:dyDescent="0.35"/>
  <cols>
    <col min="1" max="1" width="50.26953125" customWidth="1"/>
    <col min="2" max="2" width="24.08984375" bestFit="1" customWidth="1"/>
  </cols>
  <sheetData>
    <row r="1" spans="1:2" ht="15" thickBot="1" x14ac:dyDescent="0.4">
      <c r="A1" s="1"/>
      <c r="B1" s="3" t="s">
        <v>11</v>
      </c>
    </row>
    <row r="2" spans="1:2" x14ac:dyDescent="0.35">
      <c r="A2" s="14" t="s">
        <v>1</v>
      </c>
      <c r="B2" s="15">
        <v>45301</v>
      </c>
    </row>
    <row r="3" spans="1:2" x14ac:dyDescent="0.35">
      <c r="A3" s="14" t="s">
        <v>9</v>
      </c>
      <c r="B3" s="15">
        <v>47674</v>
      </c>
    </row>
    <row r="4" spans="1:2" x14ac:dyDescent="0.35">
      <c r="A4" s="14" t="s">
        <v>2</v>
      </c>
      <c r="B4" s="16">
        <v>6.25E-2</v>
      </c>
    </row>
    <row r="5" spans="1:2" x14ac:dyDescent="0.35">
      <c r="A5" s="14" t="s">
        <v>3</v>
      </c>
      <c r="B5" s="17">
        <v>51750</v>
      </c>
    </row>
    <row r="6" spans="1:2" x14ac:dyDescent="0.35">
      <c r="A6" s="14" t="s">
        <v>4</v>
      </c>
      <c r="B6" s="17">
        <v>50000</v>
      </c>
    </row>
    <row r="7" spans="1:2" x14ac:dyDescent="0.35">
      <c r="A7" s="14" t="s">
        <v>5</v>
      </c>
      <c r="B7" s="16">
        <v>7.4499999999999997E-2</v>
      </c>
    </row>
    <row r="8" spans="1:2" x14ac:dyDescent="0.35">
      <c r="A8" s="14" t="s">
        <v>6</v>
      </c>
      <c r="B8" s="18">
        <v>2</v>
      </c>
    </row>
    <row r="9" spans="1:2" x14ac:dyDescent="0.35">
      <c r="A9" s="14" t="s">
        <v>7</v>
      </c>
      <c r="B9" s="19" t="s">
        <v>22</v>
      </c>
    </row>
    <row r="10" spans="1:2" x14ac:dyDescent="0.35">
      <c r="A10" s="14" t="s">
        <v>19</v>
      </c>
      <c r="B10" s="20">
        <v>46944</v>
      </c>
    </row>
    <row r="11" spans="1:2" x14ac:dyDescent="0.35">
      <c r="A11" s="21" t="s">
        <v>20</v>
      </c>
      <c r="B11" s="22">
        <v>0.05</v>
      </c>
    </row>
    <row r="12" spans="1:2" x14ac:dyDescent="0.35">
      <c r="A12" s="5"/>
      <c r="B12" s="5"/>
    </row>
    <row r="13" spans="1:2" x14ac:dyDescent="0.35">
      <c r="A13" s="8" t="s">
        <v>17</v>
      </c>
      <c r="B13" s="8"/>
    </row>
    <row r="14" spans="1:2" x14ac:dyDescent="0.35">
      <c r="A14" s="9" t="s">
        <v>14</v>
      </c>
      <c r="B14" s="10">
        <f>B6*B4/B5</f>
        <v>6.0386473429951688E-2</v>
      </c>
    </row>
    <row r="15" spans="1:2" x14ac:dyDescent="0.35">
      <c r="A15" s="8" t="s">
        <v>15</v>
      </c>
      <c r="B15" s="11">
        <f>YIELD(B2,B3,B4,B5/500,B6/500,B8,0)</f>
        <v>5.6001798713219385E-2</v>
      </c>
    </row>
    <row r="16" spans="1:2" x14ac:dyDescent="0.35">
      <c r="A16" s="8" t="s">
        <v>16</v>
      </c>
      <c r="B16" s="11">
        <f>YIELD(B2,B10,B4,B5/B6*100,(B6*(1+B11))/B6*100,B8,0)</f>
        <v>6.3220959037062499E-2</v>
      </c>
    </row>
    <row r="17" spans="1:2" x14ac:dyDescent="0.35">
      <c r="A17" s="2"/>
      <c r="B17" s="2"/>
    </row>
    <row r="18" spans="1:2" x14ac:dyDescent="0.35">
      <c r="A18" s="2"/>
      <c r="B18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0402E-5A95-4CC1-87A8-541D1937DAF9}">
  <dimension ref="A1:C18"/>
  <sheetViews>
    <sheetView topLeftCell="A8" zoomScale="130" zoomScaleNormal="130" workbookViewId="0">
      <selection activeCell="C18" sqref="C18"/>
    </sheetView>
  </sheetViews>
  <sheetFormatPr defaultRowHeight="14.5" x14ac:dyDescent="0.35"/>
  <cols>
    <col min="1" max="1" width="48.36328125" customWidth="1"/>
    <col min="2" max="2" width="17.7265625" customWidth="1"/>
    <col min="3" max="3" width="52.36328125" customWidth="1"/>
  </cols>
  <sheetData>
    <row r="1" spans="1:3" x14ac:dyDescent="0.35">
      <c r="B1" s="6" t="s">
        <v>12</v>
      </c>
    </row>
    <row r="2" spans="1:3" x14ac:dyDescent="0.35">
      <c r="A2" s="14" t="s">
        <v>1</v>
      </c>
      <c r="B2" s="15">
        <v>45458</v>
      </c>
    </row>
    <row r="3" spans="1:3" x14ac:dyDescent="0.35">
      <c r="A3" s="14" t="s">
        <v>9</v>
      </c>
      <c r="B3" s="15">
        <v>48959</v>
      </c>
    </row>
    <row r="4" spans="1:3" x14ac:dyDescent="0.35">
      <c r="A4" s="14" t="s">
        <v>2</v>
      </c>
      <c r="B4" s="16">
        <v>5.7500000000000002E-2</v>
      </c>
    </row>
    <row r="5" spans="1:3" x14ac:dyDescent="0.35">
      <c r="A5" s="14" t="s">
        <v>3</v>
      </c>
      <c r="B5" s="17">
        <v>103250</v>
      </c>
    </row>
    <row r="6" spans="1:3" x14ac:dyDescent="0.35">
      <c r="A6" s="14" t="s">
        <v>4</v>
      </c>
      <c r="B6" s="17">
        <v>100000</v>
      </c>
    </row>
    <row r="7" spans="1:3" x14ac:dyDescent="0.35">
      <c r="A7" s="14" t="s">
        <v>5</v>
      </c>
      <c r="B7" s="16">
        <v>7.2499999999999995E-2</v>
      </c>
    </row>
    <row r="8" spans="1:3" x14ac:dyDescent="0.35">
      <c r="A8" s="14" t="s">
        <v>6</v>
      </c>
      <c r="B8" s="18">
        <v>4</v>
      </c>
    </row>
    <row r="9" spans="1:3" x14ac:dyDescent="0.35">
      <c r="A9" s="14" t="s">
        <v>7</v>
      </c>
      <c r="B9" s="19" t="s">
        <v>23</v>
      </c>
    </row>
    <row r="10" spans="1:3" x14ac:dyDescent="0.35">
      <c r="A10" s="14" t="s">
        <v>19</v>
      </c>
      <c r="B10" s="20">
        <v>47284</v>
      </c>
    </row>
    <row r="11" spans="1:3" x14ac:dyDescent="0.35">
      <c r="A11" s="21" t="s">
        <v>20</v>
      </c>
      <c r="B11" s="23">
        <v>4.2500000000000003E-2</v>
      </c>
    </row>
    <row r="12" spans="1:3" x14ac:dyDescent="0.35">
      <c r="A12" s="5"/>
      <c r="B12" s="5"/>
    </row>
    <row r="13" spans="1:3" x14ac:dyDescent="0.35">
      <c r="A13" s="8" t="s">
        <v>17</v>
      </c>
      <c r="B13" s="8"/>
    </row>
    <row r="14" spans="1:3" x14ac:dyDescent="0.35">
      <c r="A14" s="9" t="s">
        <v>14</v>
      </c>
      <c r="B14" s="10">
        <f>B6*B4/B5</f>
        <v>5.569007263922518E-2</v>
      </c>
      <c r="C14" t="str">
        <f ca="1">_xlfn.FORMULATEXT(B14)</f>
        <v>=B6*B4/B5</v>
      </c>
    </row>
    <row r="15" spans="1:3" x14ac:dyDescent="0.35">
      <c r="A15" s="8" t="s">
        <v>15</v>
      </c>
      <c r="B15" s="11">
        <f>YIELD(B2,B3,B4,B5/B6*100,B6/B6*100,B8,3)</f>
        <v>5.3147079282277299E-2</v>
      </c>
      <c r="C15" t="str">
        <f ca="1">_xlfn.FORMULATEXT(B15)</f>
        <v>=YIELD(B2,B3,B4,B5/B6*100,B6/B6*100,B8,3)</v>
      </c>
    </row>
    <row r="16" spans="1:3" x14ac:dyDescent="0.35">
      <c r="A16" s="8" t="s">
        <v>16</v>
      </c>
      <c r="B16" s="11">
        <f>YIELD(B2,B10,B4,B5/B6*100,(B6*(1+B11))/B6*100,B8, 3)</f>
        <v>5.7376299788557912E-2</v>
      </c>
      <c r="C16" t="str">
        <f t="shared" ref="C15:C16" ca="1" si="0">_xlfn.FORMULATEXT(B16)</f>
        <v>=YIELD(B2,B10,B4,B5/B6*100,(B6*(1+B11))/B6*100,B8, 3)</v>
      </c>
    </row>
    <row r="17" spans="1:2" x14ac:dyDescent="0.35">
      <c r="A17" s="2"/>
      <c r="B17" s="2"/>
    </row>
    <row r="18" spans="1:2" x14ac:dyDescent="0.35">
      <c r="A18" s="2"/>
      <c r="B18" s="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D779A-8829-4036-B992-4DD8E3A87FB0}">
  <dimension ref="A1:B18"/>
  <sheetViews>
    <sheetView tabSelected="1" workbookViewId="0">
      <selection activeCell="B16" sqref="B16"/>
    </sheetView>
  </sheetViews>
  <sheetFormatPr defaultRowHeight="14.5" x14ac:dyDescent="0.35"/>
  <cols>
    <col min="1" max="1" width="46.90625" customWidth="1"/>
    <col min="2" max="2" width="17.6328125" bestFit="1" customWidth="1"/>
  </cols>
  <sheetData>
    <row r="1" spans="1:2" x14ac:dyDescent="0.35">
      <c r="B1" s="3" t="s">
        <v>13</v>
      </c>
    </row>
    <row r="2" spans="1:2" x14ac:dyDescent="0.35">
      <c r="A2" s="14" t="s">
        <v>1</v>
      </c>
      <c r="B2" s="15">
        <v>45371</v>
      </c>
    </row>
    <row r="3" spans="1:2" x14ac:dyDescent="0.35">
      <c r="A3" s="14" t="s">
        <v>9</v>
      </c>
      <c r="B3" s="15">
        <v>52676</v>
      </c>
    </row>
    <row r="4" spans="1:2" x14ac:dyDescent="0.35">
      <c r="A4" s="14" t="s">
        <v>2</v>
      </c>
      <c r="B4" s="16">
        <v>5.2499999999999998E-2</v>
      </c>
    </row>
    <row r="5" spans="1:2" x14ac:dyDescent="0.35">
      <c r="A5" s="14" t="s">
        <v>3</v>
      </c>
      <c r="B5" s="17">
        <v>51750</v>
      </c>
    </row>
    <row r="6" spans="1:2" x14ac:dyDescent="0.35">
      <c r="A6" s="14" t="s">
        <v>4</v>
      </c>
      <c r="B6" s="17">
        <v>50000</v>
      </c>
    </row>
    <row r="7" spans="1:2" x14ac:dyDescent="0.35">
      <c r="A7" s="14" t="s">
        <v>5</v>
      </c>
      <c r="B7" s="16">
        <v>6.9500000000000006E-2</v>
      </c>
    </row>
    <row r="8" spans="1:2" x14ac:dyDescent="0.35">
      <c r="A8" s="14" t="s">
        <v>6</v>
      </c>
      <c r="B8" s="18">
        <v>2</v>
      </c>
    </row>
    <row r="9" spans="1:2" x14ac:dyDescent="0.35">
      <c r="A9" s="14" t="s">
        <v>7</v>
      </c>
      <c r="B9" s="19" t="s">
        <v>22</v>
      </c>
    </row>
    <row r="10" spans="1:2" x14ac:dyDescent="0.35">
      <c r="A10" s="14" t="s">
        <v>19</v>
      </c>
      <c r="B10" s="15">
        <v>49023</v>
      </c>
    </row>
    <row r="11" spans="1:2" x14ac:dyDescent="0.35">
      <c r="A11" s="21" t="s">
        <v>20</v>
      </c>
      <c r="B11" s="23">
        <v>6.25E-2</v>
      </c>
    </row>
    <row r="12" spans="1:2" x14ac:dyDescent="0.35">
      <c r="A12" s="5"/>
      <c r="B12" s="5"/>
    </row>
    <row r="13" spans="1:2" x14ac:dyDescent="0.35">
      <c r="A13" s="8" t="s">
        <v>17</v>
      </c>
      <c r="B13" s="8"/>
    </row>
    <row r="14" spans="1:2" x14ac:dyDescent="0.35">
      <c r="A14" s="9" t="s">
        <v>14</v>
      </c>
      <c r="B14" s="10">
        <f>B6*B4/B5</f>
        <v>5.0724637681159424E-2</v>
      </c>
    </row>
    <row r="15" spans="1:2" x14ac:dyDescent="0.35">
      <c r="A15" s="8" t="s">
        <v>15</v>
      </c>
      <c r="B15" s="11">
        <f>YIELD(B2,B3,B4,B5/500,B6*(1+B11)/500,B8,0)</f>
        <v>5.1500006388485287E-2</v>
      </c>
    </row>
    <row r="16" spans="1:2" x14ac:dyDescent="0.35">
      <c r="A16" s="8" t="s">
        <v>16</v>
      </c>
      <c r="B16" s="11">
        <f>YIELD(B2,B10,B4,B5/500,B6*(1+B11)/500,B8, 0)</f>
        <v>5.2776014517774299E-2</v>
      </c>
    </row>
    <row r="17" spans="1:2" x14ac:dyDescent="0.35">
      <c r="A17" s="2"/>
      <c r="B17" s="2"/>
    </row>
    <row r="18" spans="1:2" x14ac:dyDescent="0.35">
      <c r="A18" s="2" t="s">
        <v>10</v>
      </c>
      <c r="B18" s="4" t="str">
        <f>IF(B5&gt;B16,"Overvalued",IF(B5&lt;B16,"Undervalued","Fairly Valued"))</f>
        <v>Overvalued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Tata Green Energy Bond (2)</vt:lpstr>
      <vt:lpstr>Tata Green Energy Bond</vt:lpstr>
      <vt:lpstr>Reliance InfraBond</vt:lpstr>
      <vt:lpstr>Infosys Corporate Bond</vt:lpstr>
      <vt:lpstr>HDFC SecureBond</vt:lpstr>
      <vt:lpstr>SBI Dynamic Bond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srikanth potharla</dc:creator>
  <cp:lastModifiedBy>Office</cp:lastModifiedBy>
  <dcterms:created xsi:type="dcterms:W3CDTF">2024-12-14T05:05:32Z</dcterms:created>
  <dcterms:modified xsi:type="dcterms:W3CDTF">2025-08-01T08:03:00Z</dcterms:modified>
</cp:coreProperties>
</file>