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7_My Teaching resources\MBA-FA\11_Capital Budgeting\"/>
    </mc:Choice>
  </mc:AlternateContent>
  <xr:revisionPtr revIDLastSave="0" documentId="13_ncr:1_{00E91924-93A4-4A81-BED0-0061AF59E7CD}" xr6:coauthVersionLast="47" xr6:coauthVersionMax="47" xr10:uidLastSave="{00000000-0000-0000-0000-000000000000}"/>
  <bookViews>
    <workbookView xWindow="-110" yWindow="-110" windowWidth="19420" windowHeight="10300" activeTab="3" xr2:uid="{A16F905D-2AE0-4E2E-9C99-A48EE77AF460}"/>
  </bookViews>
  <sheets>
    <sheet name="Problem 1 (2)" sheetId="10" r:id="rId1"/>
    <sheet name="Problem 1" sheetId="2" r:id="rId2"/>
    <sheet name="Problem 2" sheetId="7" r:id="rId3"/>
    <sheet name="Problem 3" sheetId="6" r:id="rId4"/>
    <sheet name="Problem 4" sheetId="8" r:id="rId5"/>
    <sheet name="Problem 5" sheetId="9" r:id="rId6"/>
  </sheets>
  <definedNames>
    <definedName name="Actual_Salvage">#REF!</definedName>
    <definedName name="Energy_Savings">#REF!</definedName>
    <definedName name="NPV">#REF!</definedName>
    <definedName name="Tax_Rate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6" l="1"/>
  <c r="D13" i="6"/>
  <c r="B14" i="6"/>
  <c r="B15" i="6" s="1"/>
  <c r="C14" i="10"/>
  <c r="C15" i="10" s="1"/>
  <c r="B14" i="10"/>
  <c r="B15" i="10" s="1"/>
  <c r="B18" i="10" a="1"/>
  <c r="B18" i="10" s="1"/>
  <c r="C17" i="10"/>
  <c r="B17" i="10"/>
  <c r="C16" i="10"/>
  <c r="B16" i="10"/>
  <c r="F7" i="10"/>
  <c r="F5" i="10"/>
  <c r="G5" i="10" s="1"/>
  <c r="F4" i="10"/>
  <c r="G4" i="10" s="1"/>
  <c r="F3" i="10"/>
  <c r="G3" i="10" s="1"/>
  <c r="C3" i="10"/>
  <c r="F2" i="10"/>
  <c r="G2" i="10" s="1"/>
  <c r="F7" i="2"/>
  <c r="G6" i="2"/>
  <c r="G3" i="2"/>
  <c r="G4" i="2"/>
  <c r="G5" i="2"/>
  <c r="G2" i="2"/>
  <c r="F5" i="2"/>
  <c r="F4" i="2"/>
  <c r="F3" i="2"/>
  <c r="F2" i="2"/>
  <c r="B17" i="9"/>
  <c r="B16" i="9"/>
  <c r="B14" i="9"/>
  <c r="B15" i="9" s="1"/>
  <c r="C10" i="9"/>
  <c r="C3" i="9"/>
  <c r="C16" i="9" s="1"/>
  <c r="C10" i="8"/>
  <c r="C3" i="8"/>
  <c r="C16" i="8"/>
  <c r="C10" i="6"/>
  <c r="B17" i="7"/>
  <c r="B16" i="7"/>
  <c r="B14" i="7"/>
  <c r="B15" i="7" s="1"/>
  <c r="C3" i="7"/>
  <c r="C16" i="7" s="1"/>
  <c r="B17" i="6"/>
  <c r="B16" i="6"/>
  <c r="C3" i="6"/>
  <c r="C16" i="6" s="1"/>
  <c r="B18" i="2" a="1"/>
  <c r="B18" i="2" s="1"/>
  <c r="C17" i="2"/>
  <c r="B16" i="2"/>
  <c r="C15" i="2"/>
  <c r="B15" i="2"/>
  <c r="C14" i="2"/>
  <c r="B14" i="2"/>
  <c r="B17" i="2"/>
  <c r="C3" i="2"/>
  <c r="C18" i="10"/>
  <c r="C14" i="7" l="1"/>
  <c r="K2" i="7" s="1"/>
  <c r="J2" i="7"/>
  <c r="F2" i="7"/>
  <c r="G6" i="10"/>
  <c r="B18" i="9" a="1"/>
  <c r="B18" i="9" s="1"/>
  <c r="C17" i="9"/>
  <c r="C14" i="9"/>
  <c r="C15" i="9" s="1"/>
  <c r="B14" i="8"/>
  <c r="B15" i="8" s="1"/>
  <c r="B17" i="8"/>
  <c r="C17" i="8"/>
  <c r="B18" i="8" a="1"/>
  <c r="B18" i="8" s="1"/>
  <c r="C14" i="8"/>
  <c r="C15" i="8" s="1"/>
  <c r="B18" i="7" a="1"/>
  <c r="B18" i="7" s="1"/>
  <c r="C17" i="7"/>
  <c r="C17" i="6"/>
  <c r="B18" i="6" a="1"/>
  <c r="B18" i="6" s="1"/>
  <c r="C14" i="6"/>
  <c r="C15" i="6" s="1"/>
  <c r="C16" i="2"/>
  <c r="C15" i="7" l="1"/>
  <c r="G2" i="7"/>
  <c r="B1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<sst xmlns="http://schemas.openxmlformats.org/spreadsheetml/2006/main" count="88" uniqueCount="27">
  <si>
    <t>Year</t>
  </si>
  <si>
    <t>Project A</t>
  </si>
  <si>
    <t>Project B</t>
  </si>
  <si>
    <t>WACC</t>
  </si>
  <si>
    <t xml:space="preserve">REINVESTMENT RATE </t>
  </si>
  <si>
    <t>NPV</t>
  </si>
  <si>
    <t>Profitability Index</t>
  </si>
  <si>
    <t>IRR</t>
  </si>
  <si>
    <t>MIRR</t>
  </si>
  <si>
    <t>Crossover Rate</t>
  </si>
  <si>
    <t>SOLUTION</t>
  </si>
  <si>
    <t>Inputs</t>
  </si>
  <si>
    <t>Nova Textiles Pvt. Ltd.</t>
  </si>
  <si>
    <t>Project Loom</t>
  </si>
  <si>
    <t>Project Weave</t>
  </si>
  <si>
    <t>Zenith Packaging Ltd.</t>
  </si>
  <si>
    <t>Project Alpha</t>
  </si>
  <si>
    <t>Project Beta</t>
  </si>
  <si>
    <t>InputsGreenfield Tech Pvt. Ltd.</t>
  </si>
  <si>
    <t>Project Solar</t>
  </si>
  <si>
    <t>Project Wind</t>
  </si>
  <si>
    <t>Project Aurora</t>
  </si>
  <si>
    <t>Project Blaze</t>
  </si>
  <si>
    <t>Nexus Energy Ltd.</t>
  </si>
  <si>
    <t>total</t>
  </si>
  <si>
    <t>PVCO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</si>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</sst>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&quot;$&quot;#,##0.00_);[Red]\(&quot;$&quot;#,##0.00\)"/>
    <numFmt numFmtId="168" formatCode="0.000"/>
    <numFmt numFmtId="169" formatCode="_ * #,##0_ ;_ * \-#,##0_ ;_ * &quot;-&quot;??_ ;_ @_ "/>
    <numFmt numFmtId="170" formatCode="&quot;$&quot;#,##0_);[Red]\(&quot;$&quot;#,##0\)"/>
    <numFmt numFmtId="171" formatCode="&quot;NPV of Loom&quot;"/>
    <numFmt numFmtId="172" formatCode="&quot;NPV of Weave&quot;"/>
  </numFmts>
  <fonts count="3" x14ac:knownFonts="1"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165" fontId="0" fillId="0" borderId="0" xfId="1" applyNumberFormat="1" applyFont="1" applyFill="1"/>
    <xf numFmtId="165" fontId="0" fillId="0" borderId="2" xfId="1" applyNumberFormat="1" applyFont="1" applyFill="1" applyBorder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 applyFill="1" applyBorder="1"/>
    <xf numFmtId="43" fontId="0" fillId="0" borderId="0" xfId="0" applyNumberFormat="1"/>
    <xf numFmtId="10" fontId="0" fillId="0" borderId="0" xfId="0" applyNumberFormat="1"/>
    <xf numFmtId="10" fontId="0" fillId="0" borderId="0" xfId="2" applyNumberFormat="1" applyFont="1" applyFill="1" applyBorder="1"/>
    <xf numFmtId="8" fontId="0" fillId="0" borderId="0" xfId="0" applyNumberFormat="1"/>
    <xf numFmtId="2" fontId="0" fillId="0" borderId="0" xfId="0" applyNumberFormat="1"/>
    <xf numFmtId="10" fontId="0" fillId="0" borderId="0" xfId="2" applyNumberFormat="1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 applyAlignment="1">
      <alignment horizontal="center"/>
    </xf>
    <xf numFmtId="165" fontId="0" fillId="2" borderId="0" xfId="1" applyNumberFormat="1" applyFont="1" applyFill="1"/>
    <xf numFmtId="165" fontId="0" fillId="2" borderId="2" xfId="1" applyNumberFormat="1" applyFont="1" applyFill="1" applyBorder="1"/>
    <xf numFmtId="165" fontId="0" fillId="2" borderId="0" xfId="1" applyNumberFormat="1" applyFont="1" applyFill="1" applyBorder="1"/>
    <xf numFmtId="0" fontId="0" fillId="2" borderId="0" xfId="0" applyFill="1"/>
    <xf numFmtId="10" fontId="0" fillId="2" borderId="0" xfId="0" applyNumberFormat="1" applyFill="1"/>
    <xf numFmtId="10" fontId="0" fillId="2" borderId="0" xfId="2" applyNumberFormat="1" applyFont="1" applyFill="1" applyBorder="1"/>
    <xf numFmtId="166" fontId="0" fillId="2" borderId="0" xfId="2" applyNumberFormat="1" applyFont="1" applyFill="1"/>
    <xf numFmtId="0" fontId="0" fillId="3" borderId="0" xfId="0" applyFill="1"/>
    <xf numFmtId="167" fontId="0" fillId="3" borderId="0" xfId="0" quotePrefix="1" applyNumberFormat="1" applyFill="1"/>
    <xf numFmtId="164" fontId="0" fillId="3" borderId="0" xfId="0" applyNumberFormat="1" applyFill="1"/>
    <xf numFmtId="10" fontId="0" fillId="3" borderId="0" xfId="0" applyNumberFormat="1" applyFill="1"/>
    <xf numFmtId="10" fontId="0" fillId="3" borderId="0" xfId="2" applyNumberFormat="1" applyFont="1" applyFill="1"/>
    <xf numFmtId="0" fontId="2" fillId="0" borderId="0" xfId="0" applyFont="1"/>
    <xf numFmtId="10" fontId="0" fillId="2" borderId="0" xfId="2" applyNumberFormat="1" applyFont="1" applyFill="1"/>
    <xf numFmtId="9" fontId="0" fillId="0" borderId="0" xfId="0" applyNumberFormat="1"/>
    <xf numFmtId="168" fontId="0" fillId="0" borderId="0" xfId="0" applyNumberFormat="1"/>
    <xf numFmtId="3" fontId="0" fillId="0" borderId="0" xfId="0" applyNumberFormat="1"/>
    <xf numFmtId="168" fontId="2" fillId="0" borderId="0" xfId="0" applyNumberFormat="1" applyFont="1"/>
    <xf numFmtId="169" fontId="2" fillId="0" borderId="0" xfId="0" applyNumberFormat="1" applyFont="1"/>
    <xf numFmtId="1" fontId="0" fillId="0" borderId="0" xfId="0" applyNumberFormat="1"/>
    <xf numFmtId="0" fontId="0" fillId="4" borderId="0" xfId="0" applyFill="1"/>
    <xf numFmtId="1" fontId="2" fillId="4" borderId="0" xfId="0" applyNumberFormat="1" applyFont="1" applyFill="1"/>
    <xf numFmtId="1" fontId="0" fillId="4" borderId="0" xfId="0" applyNumberFormat="1" applyFill="1"/>
    <xf numFmtId="10" fontId="0" fillId="0" borderId="0" xfId="2" applyNumberFormat="1" applyFont="1"/>
    <xf numFmtId="4" fontId="0" fillId="0" borderId="0" xfId="0" applyNumberFormat="1"/>
    <xf numFmtId="4" fontId="0" fillId="0" borderId="0" xfId="2" applyNumberFormat="1" applyFont="1" applyFill="1"/>
    <xf numFmtId="4" fontId="0" fillId="0" borderId="0" xfId="0" applyNumberFormat="1" applyAlignment="1">
      <alignment horizontal="center"/>
    </xf>
    <xf numFmtId="0" fontId="0" fillId="5" borderId="0" xfId="0" applyFill="1"/>
    <xf numFmtId="170" fontId="0" fillId="0" borderId="0" xfId="0" applyNumberFormat="1"/>
    <xf numFmtId="171" fontId="0" fillId="4" borderId="0" xfId="0" applyNumberFormat="1" applyFill="1"/>
    <xf numFmtId="172" fontId="0" fillId="4" borderId="0" xfId="0" applyNumberFormat="1" applyFill="1"/>
    <xf numFmtId="0" fontId="2" fillId="0" borderId="0" xfId="0" applyFont="1" applyAlignment="1">
      <alignment horizontal="center"/>
    </xf>
    <xf numFmtId="8" fontId="0" fillId="4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07C-0479-4CCB-B82E-A6D8CE158E43}">
  <dimension ref="A1:H18"/>
  <sheetViews>
    <sheetView topLeftCell="A10" zoomScale="175" zoomScaleNormal="175" workbookViewId="0">
      <selection activeCell="D16" sqref="D16"/>
    </sheetView>
  </sheetViews>
  <sheetFormatPr defaultRowHeight="14" x14ac:dyDescent="0.3"/>
  <cols>
    <col min="1" max="1" width="21.6328125" customWidth="1"/>
    <col min="2" max="2" width="13.36328125" customWidth="1"/>
    <col min="3" max="3" width="11.54296875" bestFit="1" customWidth="1"/>
    <col min="4" max="4" width="15.08984375" customWidth="1"/>
    <col min="5" max="5" width="11.08984375" bestFit="1" customWidth="1"/>
    <col min="6" max="6" width="11.36328125" style="33" customWidth="1"/>
    <col min="7" max="7" width="13.1796875" customWidth="1"/>
    <col min="8" max="8" width="18" customWidth="1"/>
  </cols>
  <sheetData>
    <row r="1" spans="1:8" x14ac:dyDescent="0.3">
      <c r="A1" s="49" t="s">
        <v>11</v>
      </c>
      <c r="B1" s="49"/>
      <c r="C1" s="49"/>
      <c r="D1" s="38" t="s">
        <v>25</v>
      </c>
      <c r="E1" s="38">
        <v>-10000</v>
      </c>
      <c r="F1" s="32">
        <v>0.1</v>
      </c>
    </row>
    <row r="2" spans="1:8" ht="14.5" thickBot="1" x14ac:dyDescent="0.35">
      <c r="A2" s="15" t="s">
        <v>0</v>
      </c>
      <c r="B2" s="16" t="s">
        <v>1</v>
      </c>
      <c r="C2" s="16" t="s">
        <v>2</v>
      </c>
      <c r="E2">
        <v>1000</v>
      </c>
      <c r="F2" s="33">
        <f>1/1.1</f>
        <v>0.90909090909090906</v>
      </c>
      <c r="G2" s="34">
        <f>E2*F2</f>
        <v>909.09090909090901</v>
      </c>
    </row>
    <row r="3" spans="1:8" x14ac:dyDescent="0.3">
      <c r="A3" s="17">
        <v>0</v>
      </c>
      <c r="B3" s="18">
        <v>-114999.99999999999</v>
      </c>
      <c r="C3" s="19">
        <f>B3</f>
        <v>-114999.99999999999</v>
      </c>
      <c r="D3" s="6"/>
      <c r="E3">
        <v>2000</v>
      </c>
      <c r="F3" s="33">
        <f>1/(1.1)^2</f>
        <v>0.82644628099173545</v>
      </c>
      <c r="G3" s="34">
        <f t="shared" ref="G3:G5" si="0">E3*F3</f>
        <v>1652.8925619834708</v>
      </c>
      <c r="H3" s="6"/>
    </row>
    <row r="4" spans="1:8" x14ac:dyDescent="0.3">
      <c r="A4" s="17">
        <v>1</v>
      </c>
      <c r="B4" s="18">
        <v>7188</v>
      </c>
      <c r="C4" s="20">
        <v>51749.999999999993</v>
      </c>
      <c r="E4">
        <v>3000</v>
      </c>
      <c r="F4" s="33">
        <f>1/(1.1)^3</f>
        <v>0.75131480090157754</v>
      </c>
      <c r="G4" s="34">
        <f t="shared" si="0"/>
        <v>2253.9444027047325</v>
      </c>
    </row>
    <row r="5" spans="1:8" x14ac:dyDescent="0.3">
      <c r="A5" s="17">
        <v>2</v>
      </c>
      <c r="B5" s="18">
        <v>21562</v>
      </c>
      <c r="C5" s="20">
        <v>38812</v>
      </c>
      <c r="E5">
        <v>4000</v>
      </c>
      <c r="F5" s="33">
        <f>1/(1.1)^4</f>
        <v>0.68301345536507052</v>
      </c>
      <c r="G5" s="34">
        <f t="shared" si="0"/>
        <v>2732.0538214602821</v>
      </c>
    </row>
    <row r="6" spans="1:8" x14ac:dyDescent="0.3">
      <c r="A6" s="17">
        <v>3</v>
      </c>
      <c r="B6" s="18">
        <v>40250</v>
      </c>
      <c r="C6" s="20">
        <v>28749.999999999996</v>
      </c>
      <c r="F6" s="35" t="s">
        <v>24</v>
      </c>
      <c r="G6" s="36">
        <f>SUM(G2:G5)</f>
        <v>7547.981695239394</v>
      </c>
    </row>
    <row r="7" spans="1:8" x14ac:dyDescent="0.3">
      <c r="A7" s="17">
        <v>4</v>
      </c>
      <c r="B7" s="18">
        <v>50315</v>
      </c>
      <c r="C7" s="20">
        <v>21563</v>
      </c>
      <c r="E7" s="38" t="s">
        <v>5</v>
      </c>
      <c r="F7" s="39">
        <f>NPV(F1,E2:E5)+E1</f>
        <v>-2452.0183047606051</v>
      </c>
    </row>
    <row r="8" spans="1:8" x14ac:dyDescent="0.3">
      <c r="A8" s="17">
        <v>5</v>
      </c>
      <c r="B8" s="18">
        <v>57499.999999999993</v>
      </c>
      <c r="C8" s="20">
        <v>14374.999999999998</v>
      </c>
      <c r="E8" t="s">
        <v>25</v>
      </c>
      <c r="F8" s="37">
        <v>-10000</v>
      </c>
    </row>
    <row r="9" spans="1:8" x14ac:dyDescent="0.3">
      <c r="A9" s="21"/>
      <c r="B9" s="21"/>
      <c r="C9" s="21"/>
      <c r="E9" s="38" t="s">
        <v>26</v>
      </c>
      <c r="F9" s="40"/>
      <c r="G9" s="3"/>
      <c r="H9" s="3"/>
    </row>
    <row r="10" spans="1:8" x14ac:dyDescent="0.3">
      <c r="A10" s="21" t="s">
        <v>3</v>
      </c>
      <c r="B10" s="22">
        <v>9.4E-2</v>
      </c>
      <c r="C10" s="23">
        <v>9.4E-2</v>
      </c>
    </row>
    <row r="11" spans="1:8" x14ac:dyDescent="0.3">
      <c r="A11" s="21" t="s">
        <v>4</v>
      </c>
      <c r="B11" s="24">
        <v>7.4999999999999997E-2</v>
      </c>
      <c r="C11" s="21"/>
      <c r="D11" s="12"/>
    </row>
    <row r="12" spans="1:8" x14ac:dyDescent="0.3">
      <c r="B12" s="13"/>
      <c r="C12" s="13"/>
    </row>
    <row r="13" spans="1:8" x14ac:dyDescent="0.3">
      <c r="A13" s="30" t="s">
        <v>10</v>
      </c>
      <c r="B13" s="13"/>
      <c r="C13" s="13"/>
    </row>
    <row r="14" spans="1:8" x14ac:dyDescent="0.3">
      <c r="A14" s="25" t="s">
        <v>5</v>
      </c>
      <c r="B14" s="26">
        <f>NPV($B$10,B4:B8)+B3</f>
        <v>12145.721858023564</v>
      </c>
      <c r="C14" s="26">
        <f>NPV($B$10,C4:C8)+C3</f>
        <v>10916.753626756748</v>
      </c>
    </row>
    <row r="15" spans="1:8" x14ac:dyDescent="0.3">
      <c r="A15" s="25" t="s">
        <v>6</v>
      </c>
      <c r="B15" s="27">
        <f>B14/(-B3)+1</f>
        <v>1.1056149726784659</v>
      </c>
      <c r="C15" s="27">
        <f>C14/(-C3)+1</f>
        <v>1.0949282924065804</v>
      </c>
      <c r="D15" s="9"/>
    </row>
    <row r="16" spans="1:8" x14ac:dyDescent="0.3">
      <c r="A16" s="25" t="s">
        <v>7</v>
      </c>
      <c r="B16" s="28">
        <f>IRR(B3:B8)</f>
        <v>0.12504018057577326</v>
      </c>
      <c r="C16" s="28">
        <f>IRR(C3:C8)</f>
        <v>0.13953706874171501</v>
      </c>
    </row>
    <row r="17" spans="1:8" x14ac:dyDescent="0.3">
      <c r="A17" s="25" t="s">
        <v>8</v>
      </c>
      <c r="B17" s="29">
        <f>MIRR(B3:B8,$B$10,$B$11)</f>
        <v>0.11080831726643692</v>
      </c>
      <c r="C17" s="29">
        <f>MIRR(C3:C8,$B$10,$B$11)</f>
        <v>0.10342027757247019</v>
      </c>
      <c r="H17" s="9"/>
    </row>
    <row r="18" spans="1:8" x14ac:dyDescent="0.3">
      <c r="A18" s="25" t="s">
        <v>9</v>
      </c>
      <c r="B18" s="10" cm="1">
        <f t="array" ref="B18">IRR(B3:B8 - C3:C8)</f>
        <v>0.10188319912296073</v>
      </c>
      <c r="C18" t="str">
        <f ca="1">_xlfn.FORMULATEXT(B18)</f>
        <v>=IRR(B3:B8 - C3:C8)</v>
      </c>
    </row>
  </sheetData>
  <mergeCells count="1">
    <mergeCell ref="A1:C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E8E8-4CBD-4AF2-8C2C-485C3C0459B7}">
  <dimension ref="A1:H18"/>
  <sheetViews>
    <sheetView topLeftCell="A12" zoomScale="190" zoomScaleNormal="190" workbookViewId="0">
      <selection activeCell="B18" sqref="B18"/>
    </sheetView>
  </sheetViews>
  <sheetFormatPr defaultRowHeight="14" x14ac:dyDescent="0.3"/>
  <cols>
    <col min="1" max="1" width="21.6328125" customWidth="1"/>
    <col min="2" max="2" width="13.36328125" customWidth="1"/>
    <col min="3" max="3" width="11.54296875" bestFit="1" customWidth="1"/>
    <col min="4" max="4" width="15.08984375" customWidth="1"/>
    <col min="5" max="5" width="11.08984375" bestFit="1" customWidth="1"/>
    <col min="6" max="6" width="11.36328125" style="33" customWidth="1"/>
    <col min="7" max="7" width="13.1796875" customWidth="1"/>
    <col min="8" max="8" width="18" customWidth="1"/>
  </cols>
  <sheetData>
    <row r="1" spans="1:8" x14ac:dyDescent="0.3">
      <c r="A1" s="49" t="s">
        <v>11</v>
      </c>
      <c r="B1" s="49"/>
      <c r="C1" s="49"/>
      <c r="D1" s="38" t="s">
        <v>25</v>
      </c>
      <c r="E1" s="38">
        <v>-10000</v>
      </c>
      <c r="F1" s="32">
        <v>0.1</v>
      </c>
    </row>
    <row r="2" spans="1:8" ht="14.5" thickBot="1" x14ac:dyDescent="0.35">
      <c r="A2" s="15" t="s">
        <v>0</v>
      </c>
      <c r="B2" s="16" t="s">
        <v>1</v>
      </c>
      <c r="C2" s="16" t="s">
        <v>2</v>
      </c>
      <c r="E2">
        <v>1000</v>
      </c>
      <c r="F2" s="33">
        <f>1/1.1</f>
        <v>0.90909090909090906</v>
      </c>
      <c r="G2" s="34">
        <f>E2*F2</f>
        <v>909.09090909090901</v>
      </c>
    </row>
    <row r="3" spans="1:8" x14ac:dyDescent="0.3">
      <c r="A3" s="17">
        <v>0</v>
      </c>
      <c r="B3" s="18">
        <v>-114999.99999999999</v>
      </c>
      <c r="C3" s="19">
        <f>B3</f>
        <v>-114999.99999999999</v>
      </c>
      <c r="D3" s="6"/>
      <c r="E3">
        <v>2000</v>
      </c>
      <c r="F3" s="33">
        <f>1/(1.1)^2</f>
        <v>0.82644628099173545</v>
      </c>
      <c r="G3" s="34">
        <f t="shared" ref="G3:G5" si="0">E3*F3</f>
        <v>1652.8925619834708</v>
      </c>
      <c r="H3" s="6"/>
    </row>
    <row r="4" spans="1:8" x14ac:dyDescent="0.3">
      <c r="A4" s="17">
        <v>1</v>
      </c>
      <c r="B4" s="18">
        <v>7188</v>
      </c>
      <c r="C4" s="20">
        <v>51749.999999999993</v>
      </c>
      <c r="E4">
        <v>3000</v>
      </c>
      <c r="F4" s="33">
        <f>1/(1.1)^3</f>
        <v>0.75131480090157754</v>
      </c>
      <c r="G4" s="34">
        <f t="shared" si="0"/>
        <v>2253.9444027047325</v>
      </c>
    </row>
    <row r="5" spans="1:8" x14ac:dyDescent="0.3">
      <c r="A5" s="17">
        <v>2</v>
      </c>
      <c r="B5" s="18">
        <v>21562</v>
      </c>
      <c r="C5" s="20">
        <v>38812</v>
      </c>
      <c r="E5">
        <v>4000</v>
      </c>
      <c r="F5" s="33">
        <f>1/(1.1)^4</f>
        <v>0.68301345536507052</v>
      </c>
      <c r="G5" s="34">
        <f t="shared" si="0"/>
        <v>2732.0538214602821</v>
      </c>
    </row>
    <row r="6" spans="1:8" x14ac:dyDescent="0.3">
      <c r="A6" s="17">
        <v>3</v>
      </c>
      <c r="B6" s="18">
        <v>40250</v>
      </c>
      <c r="C6" s="20">
        <v>28749.999999999996</v>
      </c>
      <c r="F6" s="35" t="s">
        <v>24</v>
      </c>
      <c r="G6" s="36">
        <f>SUM(G2:G5)</f>
        <v>7547.981695239394</v>
      </c>
    </row>
    <row r="7" spans="1:8" x14ac:dyDescent="0.3">
      <c r="A7" s="17">
        <v>4</v>
      </c>
      <c r="B7" s="18">
        <v>50315</v>
      </c>
      <c r="C7" s="20">
        <v>21563</v>
      </c>
      <c r="E7" s="38" t="s">
        <v>5</v>
      </c>
      <c r="F7" s="39">
        <f>NPV(F1,E2:E5)+E1</f>
        <v>-2452.0183047606051</v>
      </c>
    </row>
    <row r="8" spans="1:8" x14ac:dyDescent="0.3">
      <c r="A8" s="17">
        <v>5</v>
      </c>
      <c r="B8" s="18">
        <v>57499.999999999993</v>
      </c>
      <c r="C8" s="20">
        <v>14374.999999999998</v>
      </c>
      <c r="E8" t="s">
        <v>25</v>
      </c>
      <c r="F8" s="37">
        <v>-10000</v>
      </c>
    </row>
    <row r="9" spans="1:8" x14ac:dyDescent="0.3">
      <c r="A9" s="21"/>
      <c r="B9" s="21"/>
      <c r="C9" s="21"/>
      <c r="E9" s="38" t="s">
        <v>26</v>
      </c>
      <c r="F9" s="40"/>
      <c r="G9" s="3"/>
      <c r="H9" s="3"/>
    </row>
    <row r="10" spans="1:8" x14ac:dyDescent="0.3">
      <c r="A10" s="21" t="s">
        <v>3</v>
      </c>
      <c r="B10" s="22">
        <v>9.4E-2</v>
      </c>
      <c r="C10" s="23">
        <v>9.4E-2</v>
      </c>
    </row>
    <row r="11" spans="1:8" x14ac:dyDescent="0.3">
      <c r="A11" s="21" t="s">
        <v>4</v>
      </c>
      <c r="B11" s="24">
        <v>7.4999999999999997E-2</v>
      </c>
      <c r="C11" s="21"/>
      <c r="D11" s="12"/>
    </row>
    <row r="12" spans="1:8" x14ac:dyDescent="0.3">
      <c r="B12" s="13"/>
      <c r="C12" s="13"/>
    </row>
    <row r="13" spans="1:8" x14ac:dyDescent="0.3">
      <c r="A13" s="30" t="s">
        <v>10</v>
      </c>
      <c r="B13" s="13"/>
      <c r="C13" s="13"/>
    </row>
    <row r="14" spans="1:8" x14ac:dyDescent="0.3">
      <c r="A14" s="25" t="s">
        <v>5</v>
      </c>
      <c r="B14" s="26">
        <f>NPV($B$10,B4:B8)+B3</f>
        <v>12145.721858023564</v>
      </c>
      <c r="C14" s="26">
        <f>NPV($B$10,C4:C8)+C3</f>
        <v>10916.753626756748</v>
      </c>
    </row>
    <row r="15" spans="1:8" x14ac:dyDescent="0.3">
      <c r="A15" s="25" t="s">
        <v>6</v>
      </c>
      <c r="B15" s="27">
        <f>(B14/(-B3))+1</f>
        <v>1.1056149726784659</v>
      </c>
      <c r="C15" s="27">
        <f>(C14/(-C3))+1</f>
        <v>1.0949282924065804</v>
      </c>
      <c r="D15" s="9"/>
    </row>
    <row r="16" spans="1:8" x14ac:dyDescent="0.3">
      <c r="A16" s="25" t="s">
        <v>7</v>
      </c>
      <c r="B16" s="28">
        <f>IRR(B3:B8)</f>
        <v>0.12504018057577326</v>
      </c>
      <c r="C16" s="28">
        <f>IRR(C3:C8)</f>
        <v>0.13953706874171501</v>
      </c>
      <c r="H16" s="7"/>
    </row>
    <row r="17" spans="1:8" x14ac:dyDescent="0.3">
      <c r="A17" s="25" t="s">
        <v>8</v>
      </c>
      <c r="B17" s="28">
        <f>MIRR(B3:B8,$B$10,$B$11)</f>
        <v>0.11080831726643692</v>
      </c>
      <c r="C17" s="28">
        <f>MIRR(C3:C8,$B$10,$B$11)</f>
        <v>0.10342027757247019</v>
      </c>
    </row>
    <row r="18" spans="1:8" x14ac:dyDescent="0.3">
      <c r="A18" s="25" t="s">
        <v>9</v>
      </c>
      <c r="B18" s="29" cm="1">
        <f t="array" ref="B18">IRR(B3:B8-C3:C8)</f>
        <v>0.10188319912296073</v>
      </c>
      <c r="C18" s="25"/>
      <c r="H18" s="9"/>
    </row>
  </sheetData>
  <mergeCells count="1">
    <mergeCell ref="A1:C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7D9B-C16F-4750-9A42-F8E486E1AD6C}">
  <dimension ref="A1:M18"/>
  <sheetViews>
    <sheetView zoomScale="130" zoomScaleNormal="130" workbookViewId="0">
      <selection activeCell="B22" sqref="B22"/>
    </sheetView>
  </sheetViews>
  <sheetFormatPr defaultRowHeight="14" x14ac:dyDescent="0.3"/>
  <cols>
    <col min="1" max="1" width="21.6328125" customWidth="1"/>
    <col min="2" max="2" width="12.7265625" customWidth="1"/>
    <col min="3" max="3" width="12.54296875" bestFit="1" customWidth="1"/>
    <col min="4" max="4" width="15.08984375" customWidth="1"/>
    <col min="5" max="5" width="11.08984375" bestFit="1" customWidth="1"/>
    <col min="6" max="6" width="11.54296875" bestFit="1" customWidth="1"/>
    <col min="7" max="7" width="12.54296875" bestFit="1" customWidth="1"/>
    <col min="8" max="8" width="18" customWidth="1"/>
    <col min="9" max="9" width="9.1796875" customWidth="1"/>
    <col min="10" max="10" width="12.54296875" customWidth="1"/>
    <col min="11" max="11" width="14.1796875" customWidth="1"/>
  </cols>
  <sheetData>
    <row r="1" spans="1:13" x14ac:dyDescent="0.3">
      <c r="A1" s="49" t="s">
        <v>12</v>
      </c>
      <c r="B1" s="49"/>
      <c r="C1" s="49"/>
      <c r="F1" s="21" t="s">
        <v>13</v>
      </c>
      <c r="G1" s="21" t="s">
        <v>14</v>
      </c>
      <c r="J1" s="21" t="s">
        <v>13</v>
      </c>
      <c r="K1" s="21" t="s">
        <v>14</v>
      </c>
    </row>
    <row r="2" spans="1:13" ht="14.5" thickBot="1" x14ac:dyDescent="0.35">
      <c r="A2" s="15" t="s">
        <v>0</v>
      </c>
      <c r="B2" s="21" t="s">
        <v>13</v>
      </c>
      <c r="C2" s="21" t="s">
        <v>14</v>
      </c>
      <c r="E2" t="s">
        <v>3</v>
      </c>
      <c r="F2" s="42">
        <f>B14</f>
        <v>2913.5936212975357</v>
      </c>
      <c r="G2" s="42">
        <f>C14</f>
        <v>6382.5948031730659</v>
      </c>
      <c r="I2" s="45" t="s">
        <v>3</v>
      </c>
      <c r="J2" s="47">
        <f>B14</f>
        <v>2913.5936212975357</v>
      </c>
      <c r="K2" s="48">
        <f>C14</f>
        <v>6382.5948031730659</v>
      </c>
      <c r="M2" s="41"/>
    </row>
    <row r="3" spans="1:13" x14ac:dyDescent="0.3">
      <c r="A3" s="17">
        <v>0</v>
      </c>
      <c r="B3" s="18">
        <v>-125000</v>
      </c>
      <c r="C3" s="19">
        <f>B3</f>
        <v>-125000</v>
      </c>
      <c r="D3" s="6"/>
      <c r="E3" s="41">
        <v>8.5000000000000006E-2</v>
      </c>
      <c r="F3" s="42">
        <f t="dataTable" ref="F3:G17" dt2D="0" dtr="0" r1="B10"/>
        <v>11420.644733040797</v>
      </c>
      <c r="G3" s="42">
        <v>11811.142133119167</v>
      </c>
      <c r="H3" s="6"/>
      <c r="I3" s="41">
        <v>8.5000000000000006E-2</v>
      </c>
      <c r="J3" s="46">
        <f t="dataTable" ref="J3:K17" dt2D="0" dtr="0" r1="B10" ca="1"/>
        <v>11420.644733040797</v>
      </c>
      <c r="K3" s="46">
        <v>11811.142133119167</v>
      </c>
      <c r="M3" s="41"/>
    </row>
    <row r="4" spans="1:13" x14ac:dyDescent="0.3">
      <c r="A4" s="17">
        <v>1</v>
      </c>
      <c r="B4" s="18">
        <v>10000</v>
      </c>
      <c r="C4" s="20">
        <v>55000</v>
      </c>
      <c r="E4" s="41">
        <v>8.7499999999999994E-2</v>
      </c>
      <c r="F4" s="43">
        <v>10314.506432193622</v>
      </c>
      <c r="G4" s="42">
        <v>11111.070828893484</v>
      </c>
      <c r="I4" s="41">
        <v>8.7499999999999994E-2</v>
      </c>
      <c r="J4" s="46">
        <v>10314.506432193622</v>
      </c>
      <c r="K4" s="46">
        <v>11111.070828893484</v>
      </c>
      <c r="M4" s="41"/>
    </row>
    <row r="5" spans="1:13" x14ac:dyDescent="0.3">
      <c r="A5" s="17">
        <v>2</v>
      </c>
      <c r="B5" s="18">
        <v>25000</v>
      </c>
      <c r="C5" s="20">
        <v>45000</v>
      </c>
      <c r="E5" s="41">
        <v>0.09</v>
      </c>
      <c r="F5" s="42">
        <v>9220.9319192758994</v>
      </c>
      <c r="G5" s="42">
        <v>10417.29471093649</v>
      </c>
      <c r="I5" s="41">
        <v>0.09</v>
      </c>
      <c r="J5" s="46">
        <v>9220.9319192758994</v>
      </c>
      <c r="K5" s="46">
        <v>10417.29471093649</v>
      </c>
      <c r="M5" s="41"/>
    </row>
    <row r="6" spans="1:13" x14ac:dyDescent="0.3">
      <c r="A6" s="17">
        <v>3</v>
      </c>
      <c r="B6" s="18">
        <v>40000</v>
      </c>
      <c r="C6" s="20">
        <v>30000</v>
      </c>
      <c r="E6" s="41">
        <v>9.2499999999999999E-2</v>
      </c>
      <c r="F6" s="42">
        <v>8139.7437869260903</v>
      </c>
      <c r="G6" s="42">
        <v>9729.736582137848</v>
      </c>
      <c r="I6" s="41">
        <v>9.2499999999999999E-2</v>
      </c>
      <c r="J6" s="46">
        <v>8139.7437869260903</v>
      </c>
      <c r="K6" s="46">
        <v>9729.736582137848</v>
      </c>
      <c r="M6" s="41"/>
    </row>
    <row r="7" spans="1:13" x14ac:dyDescent="0.3">
      <c r="A7" s="17">
        <v>4</v>
      </c>
      <c r="B7" s="18">
        <v>50000</v>
      </c>
      <c r="C7" s="20">
        <v>20000</v>
      </c>
      <c r="E7" s="41">
        <v>9.5000000000000001E-2</v>
      </c>
      <c r="F7" s="42">
        <v>7070.7675875429122</v>
      </c>
      <c r="G7" s="42">
        <v>9048.3204181111942</v>
      </c>
      <c r="I7" s="41">
        <v>9.5000000000000001E-2</v>
      </c>
      <c r="J7" s="46">
        <v>7070.7675875429122</v>
      </c>
      <c r="K7" s="46">
        <v>9048.3204181111942</v>
      </c>
      <c r="M7" s="41"/>
    </row>
    <row r="8" spans="1:13" x14ac:dyDescent="0.3">
      <c r="A8" s="17">
        <v>5</v>
      </c>
      <c r="B8" s="18">
        <v>58000</v>
      </c>
      <c r="C8" s="20">
        <v>15000</v>
      </c>
      <c r="E8" s="41">
        <v>9.7499999999999906E-2</v>
      </c>
      <c r="F8" s="42">
        <v>6013.8317766452528</v>
      </c>
      <c r="G8" s="42">
        <v>8372.9713461916544</v>
      </c>
      <c r="I8" s="41">
        <v>9.7499999999999906E-2</v>
      </c>
      <c r="J8" s="46">
        <v>6013.8317766452528</v>
      </c>
      <c r="K8" s="46">
        <v>8372.9713461916544</v>
      </c>
      <c r="M8" s="41"/>
    </row>
    <row r="9" spans="1:13" x14ac:dyDescent="0.3">
      <c r="A9" s="21"/>
      <c r="B9" s="21"/>
      <c r="C9" s="21"/>
      <c r="E9" s="41">
        <v>9.9999999999999895E-2</v>
      </c>
      <c r="F9" s="42">
        <v>4968.767657450182</v>
      </c>
      <c r="G9" s="44">
        <v>7703.6156248642073</v>
      </c>
      <c r="H9" s="3"/>
      <c r="I9" s="41">
        <v>9.9999999999999895E-2</v>
      </c>
      <c r="J9" s="46">
        <v>4968.767657450182</v>
      </c>
      <c r="K9" s="46">
        <v>7703.6156248642073</v>
      </c>
      <c r="M9" s="41"/>
    </row>
    <row r="10" spans="1:13" x14ac:dyDescent="0.3">
      <c r="A10" s="21" t="s">
        <v>3</v>
      </c>
      <c r="B10" s="22">
        <v>0.105</v>
      </c>
      <c r="C10" s="23"/>
      <c r="E10" s="41">
        <v>0.10249999999999999</v>
      </c>
      <c r="F10" s="42">
        <v>3935.4093266410491</v>
      </c>
      <c r="G10" s="42">
        <v>7040.1806236114062</v>
      </c>
      <c r="I10" s="41">
        <v>0.10249999999999999</v>
      </c>
      <c r="J10" s="46">
        <v>3935.4093266410491</v>
      </c>
      <c r="K10" s="46">
        <v>7040.1806236114062</v>
      </c>
      <c r="M10" s="41"/>
    </row>
    <row r="11" spans="1:13" x14ac:dyDescent="0.3">
      <c r="A11" s="21" t="s">
        <v>4</v>
      </c>
      <c r="B11" s="31">
        <v>8.2500000000000004E-2</v>
      </c>
      <c r="C11" s="21"/>
      <c r="D11" s="12"/>
      <c r="E11" s="41">
        <v>0.105</v>
      </c>
      <c r="F11" s="42">
        <v>2913.5936212975357</v>
      </c>
      <c r="G11" s="42">
        <v>6382.5948031730659</v>
      </c>
      <c r="I11" s="41">
        <v>0.105</v>
      </c>
      <c r="J11" s="46">
        <v>2913.5936212975357</v>
      </c>
      <c r="K11" s="46">
        <v>6382.5948031730659</v>
      </c>
      <c r="M11" s="41"/>
    </row>
    <row r="12" spans="1:13" x14ac:dyDescent="0.3">
      <c r="B12" s="13"/>
      <c r="C12" s="13"/>
      <c r="E12" s="41">
        <v>0.1075</v>
      </c>
      <c r="F12" s="42">
        <v>1903.1600669588806</v>
      </c>
      <c r="G12" s="42">
        <v>5730.7876962064038</v>
      </c>
      <c r="I12" s="41">
        <v>0.1075</v>
      </c>
      <c r="J12" s="46">
        <v>1903.1600669588806</v>
      </c>
      <c r="K12" s="46">
        <v>5730.7876962064038</v>
      </c>
      <c r="M12" s="41"/>
    </row>
    <row r="13" spans="1:13" x14ac:dyDescent="0.3">
      <c r="A13" s="30" t="s">
        <v>10</v>
      </c>
      <c r="B13" s="13"/>
      <c r="C13" s="13"/>
      <c r="E13" s="41">
        <v>0.11</v>
      </c>
      <c r="F13" s="42">
        <v>903.95082679481129</v>
      </c>
      <c r="G13" s="42">
        <v>5084.6898883389076</v>
      </c>
      <c r="I13" s="41">
        <v>0.11</v>
      </c>
      <c r="J13" s="46">
        <v>903.95082679481129</v>
      </c>
      <c r="K13" s="46">
        <v>5084.6898883389076</v>
      </c>
      <c r="M13" s="41"/>
    </row>
    <row r="14" spans="1:13" x14ac:dyDescent="0.3">
      <c r="A14" s="25" t="s">
        <v>5</v>
      </c>
      <c r="B14" s="26">
        <f>NPV($B$10,B4:B8)+B3</f>
        <v>2913.5936212975357</v>
      </c>
      <c r="C14" s="26">
        <f>NPV($B$10,C4:C8)+C3</f>
        <v>6382.5948031730659</v>
      </c>
      <c r="E14" s="41">
        <v>0.1125</v>
      </c>
      <c r="F14" s="42">
        <v>-84.18934814244858</v>
      </c>
      <c r="G14" s="42">
        <v>4444.2329996046465</v>
      </c>
      <c r="I14" s="41">
        <v>0.1125</v>
      </c>
      <c r="J14" s="46">
        <v>-84.18934814244858</v>
      </c>
      <c r="K14" s="46">
        <v>4444.2329996046465</v>
      </c>
    </row>
    <row r="15" spans="1:13" x14ac:dyDescent="0.3">
      <c r="A15" s="25" t="s">
        <v>6</v>
      </c>
      <c r="B15" s="27">
        <f>(B14/(-B3))+1</f>
        <v>1.0233087489703803</v>
      </c>
      <c r="C15" s="27">
        <f>(C14/(-C3))+1</f>
        <v>1.0510607584253846</v>
      </c>
      <c r="D15" s="9"/>
      <c r="E15" s="41">
        <v>0.115</v>
      </c>
      <c r="F15" s="42">
        <v>-1061.413167611332</v>
      </c>
      <c r="G15" s="42">
        <v>3809.3496662546822</v>
      </c>
      <c r="I15" s="41">
        <v>0.115</v>
      </c>
      <c r="J15" s="46">
        <v>-1061.413167611332</v>
      </c>
      <c r="K15" s="46">
        <v>3809.3496662546822</v>
      </c>
    </row>
    <row r="16" spans="1:13" x14ac:dyDescent="0.3">
      <c r="A16" s="25" t="s">
        <v>7</v>
      </c>
      <c r="B16" s="28">
        <f>IRR(B3:B8)</f>
        <v>0.11228591378328567</v>
      </c>
      <c r="C16" s="28">
        <f>IRR(C3:C8)</f>
        <v>0.13047289276884921</v>
      </c>
      <c r="E16" s="41">
        <v>0.11749999999999999</v>
      </c>
      <c r="F16" s="42">
        <v>-2027.8708498428023</v>
      </c>
      <c r="G16" s="42">
        <v>3179.9735229341022</v>
      </c>
      <c r="H16" s="7"/>
      <c r="I16" s="41">
        <v>0.11749999999999999</v>
      </c>
      <c r="J16" s="46">
        <v>-2027.8708498428023</v>
      </c>
      <c r="K16" s="46">
        <v>3179.9735229341022</v>
      </c>
    </row>
    <row r="17" spans="1:11" x14ac:dyDescent="0.3">
      <c r="A17" s="25" t="s">
        <v>8</v>
      </c>
      <c r="B17" s="28">
        <f>MIRR(B3:B8,$B$10,$B$11)</f>
        <v>0.10339600670775417</v>
      </c>
      <c r="C17" s="28">
        <f>MIRR(C3:C8,$B$10,$B$11)</f>
        <v>0.10336080183298457</v>
      </c>
      <c r="E17" s="41">
        <v>0.12</v>
      </c>
      <c r="F17" s="42">
        <v>-2983.7101681963395</v>
      </c>
      <c r="G17" s="42">
        <v>2556.0391852167231</v>
      </c>
      <c r="I17" s="41">
        <v>0.12</v>
      </c>
      <c r="J17" s="46">
        <v>-2983.7101681963395</v>
      </c>
      <c r="K17" s="46">
        <v>2556.0391852167231</v>
      </c>
    </row>
    <row r="18" spans="1:11" x14ac:dyDescent="0.3">
      <c r="A18" s="25" t="s">
        <v>9</v>
      </c>
      <c r="B18" s="29" cm="1">
        <f t="array" ref="B18">IRR(B3:B8-C3:C8)</f>
        <v>8.2632015302291917E-2</v>
      </c>
      <c r="C18" s="25"/>
      <c r="H18" s="9"/>
    </row>
  </sheetData>
  <mergeCells count="1">
    <mergeCell ref="A1:C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C97A-A3CF-4AEE-BFDA-C079146EBF11}">
  <dimension ref="A1:H18"/>
  <sheetViews>
    <sheetView tabSelected="1" topLeftCell="A7" zoomScale="115" zoomScaleNormal="115" workbookViewId="0">
      <selection activeCell="H13" sqref="H13"/>
    </sheetView>
  </sheetViews>
  <sheetFormatPr defaultRowHeight="14" x14ac:dyDescent="0.3"/>
  <cols>
    <col min="1" max="1" width="21.6328125" customWidth="1"/>
    <col min="2" max="2" width="13.36328125" customWidth="1"/>
    <col min="3" max="3" width="11.54296875" bestFit="1" customWidth="1"/>
    <col min="4" max="4" width="15.08984375" customWidth="1"/>
    <col min="5" max="5" width="11.08984375" bestFit="1" customWidth="1"/>
    <col min="6" max="6" width="11.36328125" customWidth="1"/>
    <col min="7" max="7" width="13.1796875" customWidth="1"/>
    <col min="8" max="8" width="18" customWidth="1"/>
  </cols>
  <sheetData>
    <row r="1" spans="1:8" x14ac:dyDescent="0.3">
      <c r="A1" s="49" t="s">
        <v>15</v>
      </c>
      <c r="B1" s="49"/>
      <c r="C1" s="49"/>
      <c r="E1" s="49"/>
      <c r="F1" s="49"/>
      <c r="G1" s="49"/>
    </row>
    <row r="2" spans="1:8" ht="14.5" thickBot="1" x14ac:dyDescent="0.35">
      <c r="A2" s="15" t="s">
        <v>0</v>
      </c>
      <c r="B2" t="s">
        <v>16</v>
      </c>
      <c r="C2" t="s">
        <v>17</v>
      </c>
      <c r="E2" s="1"/>
      <c r="F2" s="2"/>
      <c r="G2" s="2"/>
    </row>
    <row r="3" spans="1:8" x14ac:dyDescent="0.3">
      <c r="A3" s="17">
        <v>0</v>
      </c>
      <c r="B3" s="18">
        <v>-175000</v>
      </c>
      <c r="C3" s="19">
        <f>B3</f>
        <v>-175000</v>
      </c>
      <c r="D3" s="6"/>
      <c r="E3" s="3"/>
      <c r="F3" s="4"/>
      <c r="G3" s="5"/>
      <c r="H3" s="6"/>
    </row>
    <row r="4" spans="1:8" x14ac:dyDescent="0.3">
      <c r="A4" s="17">
        <v>1</v>
      </c>
      <c r="B4" s="18">
        <v>20000</v>
      </c>
      <c r="C4" s="20">
        <v>70000</v>
      </c>
      <c r="D4" s="8"/>
      <c r="E4" s="3"/>
      <c r="F4" s="4"/>
      <c r="G4" s="8"/>
    </row>
    <row r="5" spans="1:8" x14ac:dyDescent="0.3">
      <c r="A5" s="17">
        <v>2</v>
      </c>
      <c r="B5" s="18">
        <v>40000</v>
      </c>
      <c r="C5" s="20">
        <v>50000</v>
      </c>
      <c r="D5" s="8"/>
      <c r="E5" s="3"/>
      <c r="F5" s="4"/>
      <c r="G5" s="8"/>
    </row>
    <row r="6" spans="1:8" x14ac:dyDescent="0.3">
      <c r="A6" s="17">
        <v>3</v>
      </c>
      <c r="B6" s="18">
        <v>50000</v>
      </c>
      <c r="C6" s="20">
        <v>40000</v>
      </c>
      <c r="D6" s="8"/>
      <c r="E6" s="3"/>
      <c r="F6" s="4"/>
      <c r="G6" s="8"/>
    </row>
    <row r="7" spans="1:8" x14ac:dyDescent="0.3">
      <c r="A7" s="17">
        <v>4</v>
      </c>
      <c r="B7" s="18">
        <v>60000</v>
      </c>
      <c r="C7" s="20">
        <v>30000</v>
      </c>
      <c r="D7" s="8"/>
      <c r="E7" s="3"/>
      <c r="F7" s="4"/>
      <c r="G7" s="8"/>
    </row>
    <row r="8" spans="1:8" x14ac:dyDescent="0.3">
      <c r="A8" s="17">
        <v>5</v>
      </c>
      <c r="B8" s="18">
        <v>65000</v>
      </c>
      <c r="C8" s="20">
        <v>25000</v>
      </c>
      <c r="D8" s="8"/>
      <c r="E8" s="3"/>
      <c r="F8" s="4"/>
      <c r="G8" s="8"/>
    </row>
    <row r="9" spans="1:8" x14ac:dyDescent="0.3">
      <c r="A9" s="21"/>
      <c r="B9" s="21"/>
      <c r="C9" s="21"/>
      <c r="H9" s="3"/>
    </row>
    <row r="10" spans="1:8" x14ac:dyDescent="0.3">
      <c r="A10" s="21" t="s">
        <v>3</v>
      </c>
      <c r="B10" s="22">
        <v>8.2500000000000004E-2</v>
      </c>
      <c r="C10" s="23">
        <f>B10</f>
        <v>8.2500000000000004E-2</v>
      </c>
      <c r="F10" s="10"/>
      <c r="G10" s="11"/>
    </row>
    <row r="11" spans="1:8" x14ac:dyDescent="0.3">
      <c r="A11" s="21" t="s">
        <v>4</v>
      </c>
      <c r="B11" s="31">
        <v>7.4999999999999997E-2</v>
      </c>
      <c r="C11" s="21"/>
      <c r="D11" s="12"/>
      <c r="F11" s="14"/>
    </row>
    <row r="12" spans="1:8" x14ac:dyDescent="0.3">
      <c r="B12" s="13"/>
      <c r="C12" s="13"/>
    </row>
    <row r="13" spans="1:8" x14ac:dyDescent="0.3">
      <c r="A13" s="30" t="s">
        <v>10</v>
      </c>
      <c r="B13" s="13"/>
      <c r="C13" s="13"/>
      <c r="D13" s="50">
        <f>NPV(B10,B4:B8)+B3</f>
        <v>4453.5585636165633</v>
      </c>
    </row>
    <row r="14" spans="1:8" x14ac:dyDescent="0.3">
      <c r="A14" s="25" t="s">
        <v>5</v>
      </c>
      <c r="B14" s="26">
        <f>NPV($B$10,B4:B8)+B3</f>
        <v>4453.5585636165633</v>
      </c>
      <c r="C14" s="26">
        <f>NPV($B$10,C4:C8)+C3</f>
        <v>2535.0034455673594</v>
      </c>
    </row>
    <row r="15" spans="1:8" x14ac:dyDescent="0.3">
      <c r="A15" s="25" t="s">
        <v>6</v>
      </c>
      <c r="B15" s="27">
        <f>(B14/(-B3))+1</f>
        <v>1.0254489060778089</v>
      </c>
      <c r="C15" s="27">
        <f>(C14/(-C3))+1</f>
        <v>1.0144857339746707</v>
      </c>
      <c r="D15" s="9">
        <f>B14/(-B3)+1</f>
        <v>1.0254489060778089</v>
      </c>
    </row>
    <row r="16" spans="1:8" x14ac:dyDescent="0.3">
      <c r="A16" s="25" t="s">
        <v>7</v>
      </c>
      <c r="B16" s="28">
        <f>IRR(B3:B8)</f>
        <v>9.0704467867497085E-2</v>
      </c>
      <c r="C16" s="28">
        <f>IRR(C3:C8)</f>
        <v>8.9178522125479276E-2</v>
      </c>
      <c r="H16" s="7"/>
    </row>
    <row r="17" spans="1:8" x14ac:dyDescent="0.3">
      <c r="A17" s="25" t="s">
        <v>8</v>
      </c>
      <c r="B17" s="28">
        <f>MIRR(B3:B8,$B$10,$B$11)</f>
        <v>8.5447079233228918E-2</v>
      </c>
      <c r="C17" s="28">
        <f>MIRR(C3:C8,$B$10,$B$11)</f>
        <v>8.1624995742421769E-2</v>
      </c>
    </row>
    <row r="18" spans="1:8" x14ac:dyDescent="0.3">
      <c r="A18" s="25" t="s">
        <v>9</v>
      </c>
      <c r="B18" s="29" cm="1">
        <f t="array" ref="B18">IRR(B3:B8-C3:C8)</f>
        <v>9.4301427750701494E-2</v>
      </c>
      <c r="C18" s="25"/>
      <c r="H18" s="9"/>
    </row>
  </sheetData>
  <mergeCells count="2">
    <mergeCell ref="A1:C1"/>
    <mergeCell ref="E1:G1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C36D-E88E-4791-94CF-40AA2F534ACD}">
  <dimension ref="A1:H18"/>
  <sheetViews>
    <sheetView zoomScale="115" zoomScaleNormal="115" workbookViewId="0">
      <selection activeCell="F8" sqref="F8"/>
    </sheetView>
  </sheetViews>
  <sheetFormatPr defaultRowHeight="14" x14ac:dyDescent="0.3"/>
  <cols>
    <col min="1" max="1" width="21.6328125" customWidth="1"/>
    <col min="2" max="2" width="13.36328125" customWidth="1"/>
    <col min="3" max="3" width="11.54296875" bestFit="1" customWidth="1"/>
    <col min="4" max="4" width="15.08984375" customWidth="1"/>
    <col min="5" max="5" width="11.08984375" bestFit="1" customWidth="1"/>
    <col min="6" max="6" width="11.36328125" customWidth="1"/>
    <col min="7" max="7" width="13.1796875" customWidth="1"/>
    <col min="8" max="8" width="18" customWidth="1"/>
  </cols>
  <sheetData>
    <row r="1" spans="1:8" x14ac:dyDescent="0.3">
      <c r="A1" s="49" t="s">
        <v>18</v>
      </c>
      <c r="B1" s="49"/>
      <c r="C1" s="49"/>
      <c r="E1" s="49"/>
      <c r="F1" s="49"/>
      <c r="G1" s="49"/>
    </row>
    <row r="2" spans="1:8" ht="14.5" thickBot="1" x14ac:dyDescent="0.35">
      <c r="A2" s="15" t="s">
        <v>0</v>
      </c>
      <c r="B2" s="21" t="s">
        <v>19</v>
      </c>
      <c r="C2" s="21" t="s">
        <v>20</v>
      </c>
      <c r="E2" s="1"/>
      <c r="F2" s="2"/>
      <c r="G2" s="2"/>
    </row>
    <row r="3" spans="1:8" x14ac:dyDescent="0.3">
      <c r="A3" s="17">
        <v>0</v>
      </c>
      <c r="B3" s="18">
        <v>-200000</v>
      </c>
      <c r="C3" s="19">
        <f>B3</f>
        <v>-200000</v>
      </c>
      <c r="D3" s="6"/>
      <c r="E3" s="3"/>
      <c r="F3" s="4"/>
      <c r="G3" s="5"/>
      <c r="H3" s="6"/>
    </row>
    <row r="4" spans="1:8" x14ac:dyDescent="0.3">
      <c r="A4" s="17">
        <v>1</v>
      </c>
      <c r="B4" s="18">
        <v>30000</v>
      </c>
      <c r="C4" s="20">
        <v>80000</v>
      </c>
      <c r="D4" s="8"/>
      <c r="E4" s="3"/>
      <c r="F4" s="4"/>
      <c r="G4" s="8"/>
    </row>
    <row r="5" spans="1:8" x14ac:dyDescent="0.3">
      <c r="A5" s="17">
        <v>2</v>
      </c>
      <c r="B5" s="18">
        <v>47500</v>
      </c>
      <c r="C5" s="20">
        <v>57500</v>
      </c>
      <c r="D5" s="8"/>
      <c r="E5" s="3"/>
      <c r="F5" s="4"/>
      <c r="G5" s="8"/>
    </row>
    <row r="6" spans="1:8" x14ac:dyDescent="0.3">
      <c r="A6" s="17">
        <v>3</v>
      </c>
      <c r="B6" s="18">
        <v>55000</v>
      </c>
      <c r="C6" s="20">
        <v>45000</v>
      </c>
      <c r="D6" s="8"/>
      <c r="E6" s="3"/>
      <c r="F6" s="4"/>
      <c r="G6" s="8"/>
    </row>
    <row r="7" spans="1:8" x14ac:dyDescent="0.3">
      <c r="A7" s="17">
        <v>4</v>
      </c>
      <c r="B7" s="18">
        <v>65000</v>
      </c>
      <c r="C7" s="20">
        <v>35000</v>
      </c>
      <c r="D7" s="8"/>
      <c r="E7" s="3"/>
      <c r="F7" s="4"/>
      <c r="G7" s="8"/>
    </row>
    <row r="8" spans="1:8" x14ac:dyDescent="0.3">
      <c r="A8" s="17">
        <v>5</v>
      </c>
      <c r="B8" s="18">
        <v>70000</v>
      </c>
      <c r="C8" s="20">
        <v>30000</v>
      </c>
      <c r="D8" s="8"/>
      <c r="E8" s="3"/>
      <c r="F8" s="4"/>
      <c r="G8" s="8"/>
    </row>
    <row r="9" spans="1:8" x14ac:dyDescent="0.3">
      <c r="A9" s="21"/>
      <c r="B9" s="21"/>
      <c r="C9" s="21"/>
      <c r="H9" s="3"/>
    </row>
    <row r="10" spans="1:8" x14ac:dyDescent="0.3">
      <c r="A10" s="21" t="s">
        <v>3</v>
      </c>
      <c r="B10" s="22">
        <v>8.7499999999999994E-2</v>
      </c>
      <c r="C10" s="23">
        <f>B10</f>
        <v>8.7499999999999994E-2</v>
      </c>
      <c r="F10" s="10"/>
      <c r="G10" s="11"/>
    </row>
    <row r="11" spans="1:8" x14ac:dyDescent="0.3">
      <c r="A11" s="21" t="s">
        <v>4</v>
      </c>
      <c r="B11" s="31">
        <v>0.08</v>
      </c>
      <c r="C11" s="21"/>
      <c r="D11" s="12"/>
      <c r="F11" s="14"/>
    </row>
    <row r="12" spans="1:8" x14ac:dyDescent="0.3">
      <c r="B12" s="13"/>
      <c r="C12" s="13"/>
    </row>
    <row r="13" spans="1:8" x14ac:dyDescent="0.3">
      <c r="A13" s="30" t="s">
        <v>10</v>
      </c>
      <c r="B13" s="13"/>
      <c r="C13" s="13"/>
    </row>
    <row r="14" spans="1:8" x14ac:dyDescent="0.3">
      <c r="A14" s="25" t="s">
        <v>5</v>
      </c>
      <c r="B14" s="26">
        <f>NPV($B$10,B4:B8)+B3</f>
        <v>3006.7632351693755</v>
      </c>
      <c r="C14" s="26">
        <f>NPV($B$10,C4:C8)+C3</f>
        <v>1917.7953017252148</v>
      </c>
    </row>
    <row r="15" spans="1:8" x14ac:dyDescent="0.3">
      <c r="A15" s="25" t="s">
        <v>6</v>
      </c>
      <c r="B15" s="27">
        <f>(B14/(-B3))+1</f>
        <v>1.015033816175847</v>
      </c>
      <c r="C15" s="27">
        <f>(C14/(-C3))+1</f>
        <v>1.0095889765086261</v>
      </c>
      <c r="D15" s="9"/>
    </row>
    <row r="16" spans="1:8" x14ac:dyDescent="0.3">
      <c r="A16" s="25" t="s">
        <v>7</v>
      </c>
      <c r="B16" s="28">
        <f>IRR(B3:B8)</f>
        <v>9.2569582988065724E-2</v>
      </c>
      <c r="C16" s="28">
        <f>IRR(C3:C8)</f>
        <v>9.193243870197132E-2</v>
      </c>
      <c r="H16" s="7"/>
    </row>
    <row r="17" spans="1:8" x14ac:dyDescent="0.3">
      <c r="A17" s="25" t="s">
        <v>8</v>
      </c>
      <c r="B17" s="28">
        <f>MIRR(B3:B8,$B$10,$B$11)</f>
        <v>8.8064948398340226E-2</v>
      </c>
      <c r="C17" s="28">
        <f>MIRR(C3:C8,$B$10,$B$11)</f>
        <v>8.5597684091963222E-2</v>
      </c>
    </row>
    <row r="18" spans="1:8" x14ac:dyDescent="0.3">
      <c r="A18" s="25" t="s">
        <v>9</v>
      </c>
      <c r="B18" s="29" cm="1">
        <f t="array" ref="B18">IRR(B3:B8-C3:C8)</f>
        <v>9.4301427750701494E-2</v>
      </c>
      <c r="C18" s="25"/>
      <c r="H18" s="9"/>
    </row>
  </sheetData>
  <mergeCells count="2">
    <mergeCell ref="A1:C1"/>
    <mergeCell ref="E1:G1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8010-C1D7-415D-9711-E88F47D6CF0B}">
  <dimension ref="A1:H18"/>
  <sheetViews>
    <sheetView zoomScale="115" zoomScaleNormal="115" workbookViewId="0">
      <selection activeCell="F8" sqref="F8"/>
    </sheetView>
  </sheetViews>
  <sheetFormatPr defaultRowHeight="14" x14ac:dyDescent="0.3"/>
  <cols>
    <col min="1" max="1" width="21.6328125" customWidth="1"/>
    <col min="2" max="2" width="13.36328125" customWidth="1"/>
    <col min="3" max="3" width="11.54296875" bestFit="1" customWidth="1"/>
    <col min="4" max="4" width="15.08984375" customWidth="1"/>
    <col min="5" max="5" width="11.08984375" bestFit="1" customWidth="1"/>
    <col min="6" max="6" width="11.36328125" customWidth="1"/>
    <col min="7" max="7" width="13.1796875" customWidth="1"/>
    <col min="8" max="8" width="18" customWidth="1"/>
  </cols>
  <sheetData>
    <row r="1" spans="1:8" x14ac:dyDescent="0.3">
      <c r="A1" s="49" t="s">
        <v>23</v>
      </c>
      <c r="B1" s="49"/>
      <c r="C1" s="49"/>
      <c r="E1" s="49"/>
      <c r="F1" s="49"/>
      <c r="G1" s="49"/>
    </row>
    <row r="2" spans="1:8" ht="14.5" thickBot="1" x14ac:dyDescent="0.35">
      <c r="A2" s="15" t="s">
        <v>0</v>
      </c>
      <c r="B2" t="s">
        <v>21</v>
      </c>
      <c r="C2" t="s">
        <v>22</v>
      </c>
      <c r="E2" s="1"/>
      <c r="F2" s="2"/>
      <c r="G2" s="2"/>
    </row>
    <row r="3" spans="1:8" x14ac:dyDescent="0.3">
      <c r="A3" s="17">
        <v>0</v>
      </c>
      <c r="B3" s="18">
        <v>-250000</v>
      </c>
      <c r="C3" s="19">
        <f>B3</f>
        <v>-250000</v>
      </c>
      <c r="D3" s="6"/>
      <c r="E3" s="3"/>
      <c r="F3" s="4"/>
      <c r="G3" s="5"/>
      <c r="H3" s="6"/>
    </row>
    <row r="4" spans="1:8" x14ac:dyDescent="0.3">
      <c r="A4" s="17">
        <v>1</v>
      </c>
      <c r="B4" s="18">
        <v>40000</v>
      </c>
      <c r="C4" s="20">
        <v>105000</v>
      </c>
      <c r="D4" s="8"/>
      <c r="E4" s="3"/>
      <c r="F4" s="4"/>
      <c r="G4" s="8"/>
    </row>
    <row r="5" spans="1:8" x14ac:dyDescent="0.3">
      <c r="A5" s="17">
        <v>2</v>
      </c>
      <c r="B5" s="18">
        <v>55000</v>
      </c>
      <c r="C5" s="20">
        <v>80000</v>
      </c>
      <c r="D5" s="8"/>
      <c r="E5" s="3"/>
      <c r="F5" s="4"/>
      <c r="G5" s="8"/>
    </row>
    <row r="6" spans="1:8" x14ac:dyDescent="0.3">
      <c r="A6" s="17">
        <v>3</v>
      </c>
      <c r="B6" s="18">
        <v>75000</v>
      </c>
      <c r="C6" s="20">
        <v>60000</v>
      </c>
      <c r="D6" s="8"/>
      <c r="E6" s="3"/>
      <c r="F6" s="4"/>
      <c r="G6" s="8"/>
    </row>
    <row r="7" spans="1:8" x14ac:dyDescent="0.3">
      <c r="A7" s="17">
        <v>4</v>
      </c>
      <c r="B7" s="18">
        <v>85000</v>
      </c>
      <c r="C7" s="20">
        <v>40000</v>
      </c>
      <c r="D7" s="8"/>
      <c r="E7" s="3"/>
      <c r="F7" s="4"/>
      <c r="G7" s="8"/>
    </row>
    <row r="8" spans="1:8" x14ac:dyDescent="0.3">
      <c r="A8" s="17">
        <v>5</v>
      </c>
      <c r="B8" s="18">
        <v>90000</v>
      </c>
      <c r="C8" s="20">
        <v>30000</v>
      </c>
      <c r="D8" s="8"/>
      <c r="E8" s="3"/>
      <c r="F8" s="4"/>
      <c r="G8" s="8"/>
    </row>
    <row r="9" spans="1:8" x14ac:dyDescent="0.3">
      <c r="A9" s="21"/>
      <c r="B9" s="21"/>
      <c r="C9" s="21"/>
      <c r="H9" s="3"/>
    </row>
    <row r="10" spans="1:8" x14ac:dyDescent="0.3">
      <c r="A10" s="21" t="s">
        <v>3</v>
      </c>
      <c r="B10" s="22">
        <v>8.7499999999999994E-2</v>
      </c>
      <c r="C10" s="23">
        <f>B10</f>
        <v>8.7499999999999994E-2</v>
      </c>
      <c r="F10" s="10"/>
      <c r="G10" s="11"/>
    </row>
    <row r="11" spans="1:8" x14ac:dyDescent="0.3">
      <c r="A11" s="21" t="s">
        <v>4</v>
      </c>
      <c r="B11" s="31">
        <v>0.08</v>
      </c>
      <c r="C11" s="21"/>
      <c r="D11" s="12"/>
      <c r="F11" s="14"/>
    </row>
    <row r="12" spans="1:8" x14ac:dyDescent="0.3">
      <c r="B12" s="13"/>
      <c r="C12" s="13"/>
    </row>
    <row r="13" spans="1:8" x14ac:dyDescent="0.3">
      <c r="A13" s="30" t="s">
        <v>10</v>
      </c>
      <c r="B13" s="13"/>
      <c r="C13" s="13"/>
    </row>
    <row r="14" spans="1:8" x14ac:dyDescent="0.3">
      <c r="A14" s="25" t="s">
        <v>5</v>
      </c>
      <c r="B14" s="26">
        <f>NPV($B$10,B4:B8)+B3</f>
        <v>11542.210019837192</v>
      </c>
      <c r="C14" s="26">
        <f>NPV($B$10,C4:C8)+C3</f>
        <v>9168.8981645910535</v>
      </c>
    </row>
    <row r="15" spans="1:8" x14ac:dyDescent="0.3">
      <c r="A15" s="25" t="s">
        <v>6</v>
      </c>
      <c r="B15" s="27">
        <f>(B14/(-B3))+1</f>
        <v>1.0461688400793487</v>
      </c>
      <c r="C15" s="27">
        <f>(C14/(-C3))+1</f>
        <v>1.0366755926583642</v>
      </c>
      <c r="D15" s="9"/>
    </row>
    <row r="16" spans="1:8" x14ac:dyDescent="0.3">
      <c r="A16" s="25" t="s">
        <v>7</v>
      </c>
      <c r="B16" s="28">
        <f>IRR(B3:B8)</f>
        <v>0.10288500716617732</v>
      </c>
      <c r="C16" s="28">
        <f>IRR(C3:C8)</f>
        <v>0.1050999767427081</v>
      </c>
      <c r="H16" s="7"/>
    </row>
    <row r="17" spans="1:8" x14ac:dyDescent="0.3">
      <c r="A17" s="25" t="s">
        <v>8</v>
      </c>
      <c r="B17" s="28">
        <f>MIRR(B3:B8,$B$10,$B$11)</f>
        <v>9.4679310036961395E-2</v>
      </c>
      <c r="C17" s="28">
        <f>MIRR(C3:C8,$B$10,$B$11)</f>
        <v>9.1219337571780912E-2</v>
      </c>
    </row>
    <row r="18" spans="1:8" x14ac:dyDescent="0.3">
      <c r="A18" s="25" t="s">
        <v>9</v>
      </c>
      <c r="B18" s="29" cm="1">
        <f t="array" ref="B18">IRR(B3:B8-C3:C8)</f>
        <v>9.7786742607023802E-2</v>
      </c>
      <c r="C18" s="25"/>
      <c r="H18" s="9"/>
    </row>
  </sheetData>
  <mergeCells count="2">
    <mergeCell ref="A1:C1"/>
    <mergeCell ref="E1:G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1 (2)</vt:lpstr>
      <vt:lpstr>Problem 1</vt:lpstr>
      <vt:lpstr>Problem 2</vt:lpstr>
      <vt:lpstr>Problem 3</vt:lpstr>
      <vt:lpstr>Problem 4</vt:lpstr>
      <vt:lpstr>Problem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potharla</dc:creator>
  <cp:lastModifiedBy>Srikanth  Potharla</cp:lastModifiedBy>
  <dcterms:created xsi:type="dcterms:W3CDTF">2025-01-02T09:55:08Z</dcterms:created>
  <dcterms:modified xsi:type="dcterms:W3CDTF">2025-01-30T14:46:05Z</dcterms:modified>
</cp:coreProperties>
</file>