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06_MY TEACHING RESOURCES\MBA-FINANCIAL MODELLING\FME_Topic_04_Cost of Capital\10_Cost of Capital\"/>
    </mc:Choice>
  </mc:AlternateContent>
  <xr:revisionPtr revIDLastSave="0" documentId="13_ncr:1_{C0C4D709-4097-4809-8EB9-FFBFB6F30374}" xr6:coauthVersionLast="47" xr6:coauthVersionMax="47" xr10:uidLastSave="{00000000-0000-0000-0000-000000000000}"/>
  <bookViews>
    <workbookView xWindow="-110" yWindow="-110" windowWidth="19420" windowHeight="10300" xr2:uid="{291A8203-DC3B-4DCC-8561-1EE2300CDD1A}"/>
  </bookViews>
  <sheets>
    <sheet name="Tata Green Energy Ltd" sheetId="2" r:id="rId1"/>
    <sheet name="Reliance Infra Ltd" sheetId="3" r:id="rId2"/>
    <sheet name="Reliance Ltd" sheetId="4" r:id="rId3"/>
    <sheet name="HDFC Bank " sheetId="5" r:id="rId4"/>
    <sheet name="Adani Ports Ltd" sheetId="6" r:id="rId5"/>
    <sheet name="Bharti Airtel Ltd" sheetId="7" r:id="rId6"/>
    <sheet name="Tata Motors Ltd" sheetId="8" r:id="rId7"/>
    <sheet name="Cipla Ltd " sheetId="9" r:id="rId8"/>
    <sheet name="Ambuja Cements Ltd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B23" i="2"/>
  <c r="D12" i="2"/>
  <c r="B34" i="2"/>
  <c r="B31" i="2"/>
  <c r="B29" i="2"/>
  <c r="B28" i="2"/>
  <c r="B23" i="10"/>
  <c r="B23" i="9"/>
  <c r="B23" i="8"/>
  <c r="B23" i="7"/>
  <c r="B23" i="6"/>
  <c r="B23" i="5"/>
  <c r="B23" i="4"/>
  <c r="B23" i="3"/>
  <c r="C23" i="4"/>
  <c r="B34" i="4"/>
  <c r="F10" i="4"/>
  <c r="B31" i="4"/>
  <c r="F7" i="4"/>
  <c r="F6" i="4"/>
  <c r="F5" i="4"/>
  <c r="C23" i="2"/>
  <c r="C30" i="4"/>
  <c r="C29" i="2"/>
  <c r="C23" i="3"/>
  <c r="C31" i="4"/>
  <c r="C34" i="2"/>
  <c r="C31" i="2"/>
  <c r="C25" i="3"/>
  <c r="C30" i="2"/>
  <c r="C28" i="2"/>
  <c r="C24" i="3"/>
  <c r="E12" i="2"/>
  <c r="C40" i="2" l="1"/>
  <c r="B39" i="2"/>
  <c r="B40" i="2" s="1"/>
  <c r="C53" i="2"/>
  <c r="B25" i="2"/>
  <c r="C39" i="2" s="1"/>
  <c r="B24" i="2"/>
  <c r="B31" i="3"/>
  <c r="B29" i="5"/>
  <c r="B24" i="10"/>
  <c r="B25" i="10" s="1"/>
  <c r="B24" i="9"/>
  <c r="B25" i="9" s="1"/>
  <c r="B24" i="7"/>
  <c r="B25" i="7" s="1"/>
  <c r="B24" i="6"/>
  <c r="B25" i="6" s="1"/>
  <c r="B24" i="5"/>
  <c r="B25" i="5" s="1"/>
  <c r="B52" i="10"/>
  <c r="B53" i="10" s="1"/>
  <c r="B46" i="10"/>
  <c r="B47" i="10" s="1"/>
  <c r="B39" i="10"/>
  <c r="B40" i="10" s="1"/>
  <c r="B34" i="10"/>
  <c r="C53" i="10" s="1"/>
  <c r="B28" i="10"/>
  <c r="B29" i="10" s="1"/>
  <c r="B52" i="9"/>
  <c r="B53" i="9" s="1"/>
  <c r="B46" i="9"/>
  <c r="B47" i="9" s="1"/>
  <c r="B40" i="9"/>
  <c r="B39" i="9"/>
  <c r="B34" i="9"/>
  <c r="C53" i="9" s="1"/>
  <c r="B28" i="9"/>
  <c r="B29" i="9" s="1"/>
  <c r="B53" i="8"/>
  <c r="B52" i="8"/>
  <c r="B46" i="8"/>
  <c r="B47" i="8" s="1"/>
  <c r="B40" i="8"/>
  <c r="B39" i="8"/>
  <c r="B34" i="8"/>
  <c r="C53" i="8" s="1"/>
  <c r="B28" i="8"/>
  <c r="B29" i="8" s="1"/>
  <c r="B24" i="8"/>
  <c r="B25" i="8" s="1"/>
  <c r="B52" i="7"/>
  <c r="B53" i="7" s="1"/>
  <c r="B46" i="7"/>
  <c r="B47" i="7" s="1"/>
  <c r="B39" i="7"/>
  <c r="B40" i="7" s="1"/>
  <c r="B34" i="7"/>
  <c r="C53" i="7" s="1"/>
  <c r="B28" i="7"/>
  <c r="B29" i="7" s="1"/>
  <c r="B53" i="6"/>
  <c r="B52" i="6"/>
  <c r="B46" i="6"/>
  <c r="B47" i="6" s="1"/>
  <c r="B40" i="6"/>
  <c r="B39" i="6"/>
  <c r="B34" i="6"/>
  <c r="C53" i="6" s="1"/>
  <c r="B28" i="6"/>
  <c r="B29" i="6" s="1"/>
  <c r="B52" i="5"/>
  <c r="B53" i="5" s="1"/>
  <c r="B47" i="5"/>
  <c r="B46" i="5"/>
  <c r="B40" i="5"/>
  <c r="B39" i="5"/>
  <c r="B34" i="5"/>
  <c r="C53" i="5" s="1"/>
  <c r="B28" i="5"/>
  <c r="B53" i="4"/>
  <c r="B52" i="4"/>
  <c r="B46" i="4"/>
  <c r="B47" i="4" s="1"/>
  <c r="B39" i="4"/>
  <c r="B40" i="4" s="1"/>
  <c r="C53" i="4"/>
  <c r="B28" i="4"/>
  <c r="B29" i="4" s="1"/>
  <c r="B24" i="4"/>
  <c r="B25" i="4" s="1"/>
  <c r="B52" i="3"/>
  <c r="B53" i="3" s="1"/>
  <c r="B46" i="3"/>
  <c r="B47" i="3" s="1"/>
  <c r="B40" i="3"/>
  <c r="B39" i="3"/>
  <c r="B34" i="3"/>
  <c r="C53" i="3" s="1"/>
  <c r="B28" i="3"/>
  <c r="B29" i="3" s="1"/>
  <c r="B24" i="3"/>
  <c r="B25" i="3" s="1"/>
  <c r="C47" i="2"/>
  <c r="B46" i="2"/>
  <c r="B52" i="2"/>
  <c r="B53" i="2" s="1"/>
  <c r="D39" i="2" l="1"/>
  <c r="D53" i="3"/>
  <c r="D53" i="5"/>
  <c r="D53" i="6"/>
  <c r="D53" i="8"/>
  <c r="D53" i="9"/>
  <c r="B30" i="10"/>
  <c r="C47" i="10" s="1"/>
  <c r="D47" i="10" s="1"/>
  <c r="B31" i="10"/>
  <c r="C40" i="10" s="1"/>
  <c r="D40" i="10" s="1"/>
  <c r="C46" i="10"/>
  <c r="D46" i="10" s="1"/>
  <c r="C52" i="10"/>
  <c r="D52" i="10" s="1"/>
  <c r="C39" i="10"/>
  <c r="D39" i="10" s="1"/>
  <c r="D53" i="10"/>
  <c r="C46" i="9"/>
  <c r="D46" i="9" s="1"/>
  <c r="C39" i="9"/>
  <c r="D39" i="9" s="1"/>
  <c r="D41" i="9" s="1"/>
  <c r="C52" i="9"/>
  <c r="D52" i="9" s="1"/>
  <c r="D54" i="9" s="1"/>
  <c r="B31" i="9"/>
  <c r="C40" i="9" s="1"/>
  <c r="D40" i="9" s="1"/>
  <c r="B30" i="9"/>
  <c r="C47" i="9" s="1"/>
  <c r="D47" i="9" s="1"/>
  <c r="C46" i="8"/>
  <c r="D46" i="8" s="1"/>
  <c r="C52" i="8"/>
  <c r="D52" i="8" s="1"/>
  <c r="C39" i="8"/>
  <c r="D39" i="8" s="1"/>
  <c r="B31" i="8"/>
  <c r="C40" i="8" s="1"/>
  <c r="D40" i="8" s="1"/>
  <c r="B30" i="8"/>
  <c r="C47" i="8" s="1"/>
  <c r="D47" i="8" s="1"/>
  <c r="C46" i="7"/>
  <c r="D46" i="7" s="1"/>
  <c r="C52" i="7"/>
  <c r="D52" i="7" s="1"/>
  <c r="C39" i="7"/>
  <c r="D39" i="7" s="1"/>
  <c r="B31" i="7"/>
  <c r="C40" i="7" s="1"/>
  <c r="D40" i="7" s="1"/>
  <c r="B30" i="7"/>
  <c r="C47" i="7" s="1"/>
  <c r="D47" i="7" s="1"/>
  <c r="D53" i="7"/>
  <c r="C46" i="6"/>
  <c r="D46" i="6" s="1"/>
  <c r="C52" i="6"/>
  <c r="D52" i="6" s="1"/>
  <c r="D54" i="6" s="1"/>
  <c r="C39" i="6"/>
  <c r="D39" i="6" s="1"/>
  <c r="B31" i="6"/>
  <c r="C40" i="6" s="1"/>
  <c r="D40" i="6" s="1"/>
  <c r="B30" i="6"/>
  <c r="C47" i="6" s="1"/>
  <c r="D47" i="6" s="1"/>
  <c r="C46" i="5"/>
  <c r="D46" i="5" s="1"/>
  <c r="C39" i="5"/>
  <c r="D39" i="5" s="1"/>
  <c r="C52" i="5"/>
  <c r="D52" i="5" s="1"/>
  <c r="D54" i="5" s="1"/>
  <c r="B31" i="5"/>
  <c r="C40" i="5" s="1"/>
  <c r="D40" i="5" s="1"/>
  <c r="B30" i="5"/>
  <c r="C47" i="5" s="1"/>
  <c r="D47" i="5" s="1"/>
  <c r="C46" i="4"/>
  <c r="D46" i="4" s="1"/>
  <c r="C52" i="4"/>
  <c r="D52" i="4" s="1"/>
  <c r="C39" i="4"/>
  <c r="D39" i="4" s="1"/>
  <c r="C40" i="4"/>
  <c r="D40" i="4" s="1"/>
  <c r="B30" i="4"/>
  <c r="C47" i="4" s="1"/>
  <c r="D47" i="4" s="1"/>
  <c r="D53" i="4"/>
  <c r="C46" i="3"/>
  <c r="D46" i="3" s="1"/>
  <c r="C52" i="3"/>
  <c r="D52" i="3" s="1"/>
  <c r="D54" i="3" s="1"/>
  <c r="C39" i="3"/>
  <c r="D39" i="3" s="1"/>
  <c r="C40" i="3"/>
  <c r="D40" i="3" s="1"/>
  <c r="B30" i="3"/>
  <c r="C47" i="3" s="1"/>
  <c r="D47" i="3" s="1"/>
  <c r="D53" i="2"/>
  <c r="C52" i="2"/>
  <c r="D52" i="2" s="1"/>
  <c r="D54" i="2" s="1"/>
  <c r="C46" i="2"/>
  <c r="D46" i="2" s="1"/>
  <c r="B47" i="2"/>
  <c r="D47" i="2" s="1"/>
  <c r="D40" i="2"/>
  <c r="D41" i="2" l="1"/>
  <c r="D48" i="2"/>
  <c r="D54" i="8"/>
  <c r="D54" i="10"/>
  <c r="D48" i="10"/>
  <c r="D41" i="5"/>
  <c r="D41" i="10"/>
  <c r="D48" i="9"/>
  <c r="D48" i="8"/>
  <c r="D41" i="8"/>
  <c r="D41" i="7"/>
  <c r="D54" i="7"/>
  <c r="D48" i="7"/>
  <c r="D48" i="6"/>
  <c r="D41" i="6"/>
  <c r="D48" i="5"/>
  <c r="D41" i="4"/>
  <c r="D54" i="4"/>
  <c r="D48" i="4"/>
  <c r="D48" i="3"/>
  <c r="D41" i="3"/>
</calcChain>
</file>

<file path=xl/sharedStrings.xml><?xml version="1.0" encoding="utf-8"?>
<sst xmlns="http://schemas.openxmlformats.org/spreadsheetml/2006/main" count="461" uniqueCount="56">
  <si>
    <t>Payout Ratio</t>
  </si>
  <si>
    <t>Stock Price</t>
  </si>
  <si>
    <t>Flotation Costs (Equity)</t>
  </si>
  <si>
    <t>Bond Face Value</t>
  </si>
  <si>
    <t>Bond Coupon Rate</t>
  </si>
  <si>
    <t>Bond Term to Maturity</t>
  </si>
  <si>
    <t>Bond Payment Frequency</t>
  </si>
  <si>
    <t>Flotation Costs (Bonds)</t>
  </si>
  <si>
    <t>Tax Rate</t>
  </si>
  <si>
    <t xml:space="preserve">Proportion of Debt </t>
  </si>
  <si>
    <t>Equity</t>
  </si>
  <si>
    <t xml:space="preserve">Cost of Debt  for Payment Period </t>
  </si>
  <si>
    <t xml:space="preserve">Annualized Cost of Debt </t>
  </si>
  <si>
    <t>EPS Growth Rate</t>
  </si>
  <si>
    <t>After Tax Cost of Debt</t>
  </si>
  <si>
    <t>Cost of RE</t>
  </si>
  <si>
    <t>Cost of New Equity</t>
  </si>
  <si>
    <t>WACC</t>
  </si>
  <si>
    <t>solution</t>
  </si>
  <si>
    <t>Tata Green Energy Ltd</t>
  </si>
  <si>
    <t>Redemption Premium</t>
  </si>
  <si>
    <r>
      <t>EPS</t>
    </r>
    <r>
      <rPr>
        <vertAlign val="subscript"/>
        <sz val="11"/>
        <rFont val="Times New Roman"/>
        <family val="1"/>
      </rPr>
      <t>2024</t>
    </r>
  </si>
  <si>
    <r>
      <t>EPS</t>
    </r>
    <r>
      <rPr>
        <vertAlign val="subscript"/>
        <sz val="11"/>
        <rFont val="Times New Roman"/>
        <family val="1"/>
      </rPr>
      <t>2019</t>
    </r>
  </si>
  <si>
    <r>
      <t>Dividend</t>
    </r>
    <r>
      <rPr>
        <vertAlign val="subscript"/>
        <sz val="11"/>
        <rFont val="Times New Roman"/>
        <family val="1"/>
      </rPr>
      <t>2025</t>
    </r>
  </si>
  <si>
    <t>Cost of Existing Equity (CAPM)</t>
  </si>
  <si>
    <t xml:space="preserve">Beta of the company stock </t>
  </si>
  <si>
    <t xml:space="preserve">Market return </t>
  </si>
  <si>
    <t>Risk Free Return</t>
  </si>
  <si>
    <t xml:space="preserve">source of Capital </t>
  </si>
  <si>
    <t>weight</t>
  </si>
  <si>
    <t xml:space="preserve">cost of Capital </t>
  </si>
  <si>
    <t>weighted cost</t>
  </si>
  <si>
    <t>Debt</t>
  </si>
  <si>
    <t>Weighted Average Cost of Capital (New Equity)</t>
  </si>
  <si>
    <t>Weighted Average Cost of Capital (Existing Equity - CAPM)</t>
  </si>
  <si>
    <t>Weighted Average Cost of Capital (Retained Earnings)</t>
  </si>
  <si>
    <t>Reliance Infra Ltd</t>
  </si>
  <si>
    <t>Reliance Ltd</t>
  </si>
  <si>
    <t xml:space="preserve">HDFC Bank </t>
  </si>
  <si>
    <t>Adani Ports Ltd</t>
  </si>
  <si>
    <t>Bharti Airtel Ltd</t>
  </si>
  <si>
    <t>Tata Motors Ltd</t>
  </si>
  <si>
    <t xml:space="preserve">Cipla Ltd </t>
  </si>
  <si>
    <t>Ambuja Cements Ltd</t>
  </si>
  <si>
    <t>g</t>
  </si>
  <si>
    <t>D1</t>
  </si>
  <si>
    <t>EPS 2025</t>
  </si>
  <si>
    <t>Ke</t>
  </si>
  <si>
    <t>(D1/P0)+g</t>
  </si>
  <si>
    <t>(D1/(P0-fc))+g</t>
  </si>
  <si>
    <r>
      <t>EPS</t>
    </r>
    <r>
      <rPr>
        <vertAlign val="subscript"/>
        <sz val="11"/>
        <rFont val="Times New Roman"/>
        <family val="1"/>
      </rPr>
      <t>2025</t>
    </r>
  </si>
  <si>
    <r>
      <t>EPS</t>
    </r>
    <r>
      <rPr>
        <vertAlign val="subscript"/>
        <sz val="11"/>
        <rFont val="Times New Roman"/>
        <family val="1"/>
      </rPr>
      <t>2021</t>
    </r>
  </si>
  <si>
    <r>
      <t>Dividend</t>
    </r>
    <r>
      <rPr>
        <vertAlign val="subscript"/>
        <sz val="11"/>
        <rFont val="Times New Roman"/>
        <family val="1"/>
      </rPr>
      <t>2026</t>
    </r>
  </si>
  <si>
    <t>Nifty50</t>
  </si>
  <si>
    <t>stock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</si>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</sst>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 [$₹-4009]\ * #,##0.00_ ;_ [$₹-4009]\ * \-#,##0.00_ ;_ [$₹-4009]\ * &quot;-&quot;??_ ;_ @_ "/>
  </numFmts>
  <fonts count="4" x14ac:knownFonts="1"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1" fillId="2" borderId="0" xfId="0" applyFont="1" applyFill="1"/>
    <xf numFmtId="0" fontId="0" fillId="2" borderId="0" xfId="0" applyFill="1"/>
    <xf numFmtId="9" fontId="0" fillId="2" borderId="0" xfId="0" applyNumberFormat="1" applyFill="1"/>
    <xf numFmtId="9" fontId="0" fillId="2" borderId="0" xfId="2" applyNumberFormat="1" applyFont="1" applyFill="1"/>
    <xf numFmtId="165" fontId="0" fillId="2" borderId="0" xfId="2" applyNumberFormat="1" applyFont="1" applyFill="1"/>
    <xf numFmtId="9" fontId="0" fillId="2" borderId="0" xfId="3" applyFont="1" applyFill="1"/>
    <xf numFmtId="167" fontId="0" fillId="2" borderId="0" xfId="1" applyNumberFormat="1" applyFont="1" applyFill="1"/>
    <xf numFmtId="166" fontId="0" fillId="2" borderId="0" xfId="1" applyFont="1" applyFill="1"/>
    <xf numFmtId="10" fontId="1" fillId="2" borderId="0" xfId="3" quotePrefix="1" applyNumberFormat="1" applyFont="1" applyFill="1"/>
    <xf numFmtId="10" fontId="0" fillId="0" borderId="0" xfId="3" applyNumberFormat="1" applyFont="1"/>
    <xf numFmtId="0" fontId="2" fillId="0" borderId="0" xfId="0" applyFont="1"/>
    <xf numFmtId="10" fontId="0" fillId="0" borderId="0" xfId="0" applyNumberFormat="1"/>
    <xf numFmtId="0" fontId="0" fillId="3" borderId="0" xfId="0" applyFill="1"/>
    <xf numFmtId="0" fontId="1" fillId="3" borderId="0" xfId="0" applyFont="1" applyFill="1"/>
    <xf numFmtId="10" fontId="0" fillId="3" borderId="0" xfId="3" applyNumberFormat="1" applyFont="1" applyFill="1"/>
    <xf numFmtId="10" fontId="0" fillId="2" borderId="0" xfId="0" applyNumberFormat="1" applyFill="1"/>
    <xf numFmtId="10" fontId="0" fillId="2" borderId="0" xfId="3" applyNumberFormat="1" applyFont="1" applyFill="1"/>
    <xf numFmtId="10" fontId="0" fillId="3" borderId="0" xfId="0" applyNumberFormat="1" applyFill="1"/>
    <xf numFmtId="0" fontId="0" fillId="4" borderId="0" xfId="0" applyFill="1"/>
    <xf numFmtId="10" fontId="0" fillId="4" borderId="0" xfId="3" applyNumberFormat="1" applyFont="1" applyFill="1"/>
    <xf numFmtId="0" fontId="2" fillId="3" borderId="0" xfId="0" applyFont="1" applyFill="1"/>
    <xf numFmtId="166" fontId="0" fillId="3" borderId="0" xfId="0" applyNumberFormat="1" applyFill="1"/>
    <xf numFmtId="43" fontId="0" fillId="3" borderId="0" xfId="0" applyNumberFormat="1" applyFill="1"/>
    <xf numFmtId="10" fontId="2" fillId="3" borderId="0" xfId="0" applyNumberFormat="1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10" fontId="0" fillId="2" borderId="0" xfId="2" applyNumberFormat="1" applyFont="1" applyFill="1"/>
    <xf numFmtId="168" fontId="0" fillId="2" borderId="0" xfId="2" applyNumberFormat="1" applyFont="1" applyFill="1"/>
    <xf numFmtId="9" fontId="0" fillId="5" borderId="0" xfId="3" applyFont="1" applyFill="1"/>
    <xf numFmtId="10" fontId="0" fillId="5" borderId="0" xfId="3" applyNumberFormat="1" applyFont="1" applyFill="1"/>
    <xf numFmtId="168" fontId="0" fillId="4" borderId="0" xfId="2" applyNumberFormat="1" applyFont="1" applyFill="1"/>
    <xf numFmtId="168" fontId="0" fillId="4" borderId="0" xfId="3" applyNumberFormat="1" applyFont="1" applyFill="1"/>
    <xf numFmtId="0" fontId="2" fillId="7" borderId="0" xfId="0" applyFont="1" applyFill="1"/>
    <xf numFmtId="0" fontId="0" fillId="7" borderId="0" xfId="0" applyFill="1"/>
    <xf numFmtId="168" fontId="0" fillId="0" borderId="0" xfId="0" applyNumberFormat="1"/>
    <xf numFmtId="10" fontId="0" fillId="4" borderId="0" xfId="3" quotePrefix="1" applyNumberFormat="1" applyFont="1" applyFill="1"/>
    <xf numFmtId="9" fontId="0" fillId="0" borderId="0" xfId="3" applyFont="1"/>
    <xf numFmtId="0" fontId="0" fillId="8" borderId="0" xfId="0" applyFill="1"/>
    <xf numFmtId="4" fontId="0" fillId="8" borderId="0" xfId="3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48B-8B60-480C-9B7B-7225E65E9051}">
  <dimension ref="A1:E54"/>
  <sheetViews>
    <sheetView tabSelected="1" zoomScale="130" zoomScaleNormal="130" workbookViewId="0">
      <selection activeCell="E49" sqref="E49"/>
    </sheetView>
  </sheetViews>
  <sheetFormatPr defaultRowHeight="14" x14ac:dyDescent="0.3"/>
  <cols>
    <col min="1" max="1" width="32.54296875" customWidth="1"/>
    <col min="2" max="2" width="13.81640625" customWidth="1"/>
    <col min="3" max="3" width="26.90625" customWidth="1"/>
    <col min="4" max="4" width="11.7265625" bestFit="1" customWidth="1"/>
  </cols>
  <sheetData>
    <row r="1" spans="1:5" ht="14.5" thickBot="1" x14ac:dyDescent="0.35">
      <c r="A1" s="1" t="s">
        <v>19</v>
      </c>
      <c r="B1" s="1"/>
      <c r="D1" t="s">
        <v>53</v>
      </c>
      <c r="E1" t="s">
        <v>54</v>
      </c>
    </row>
    <row r="2" spans="1:5" ht="17" x14ac:dyDescent="0.45">
      <c r="A2" s="3" t="s">
        <v>51</v>
      </c>
      <c r="B2" s="30">
        <v>0.75</v>
      </c>
      <c r="D2" s="39">
        <v>0.25</v>
      </c>
      <c r="E2" s="39">
        <v>0.18</v>
      </c>
    </row>
    <row r="3" spans="1:5" ht="17" x14ac:dyDescent="0.45">
      <c r="A3" s="3" t="s">
        <v>50</v>
      </c>
      <c r="B3" s="30">
        <v>1.25</v>
      </c>
      <c r="D3" s="39">
        <v>0.23</v>
      </c>
      <c r="E3" s="39">
        <v>0.19</v>
      </c>
    </row>
    <row r="4" spans="1:5" x14ac:dyDescent="0.3">
      <c r="A4" s="3" t="s">
        <v>0</v>
      </c>
      <c r="B4" s="4">
        <v>0.5</v>
      </c>
      <c r="D4" s="39">
        <v>0.24</v>
      </c>
      <c r="E4" s="39">
        <v>0.2</v>
      </c>
    </row>
    <row r="5" spans="1:5" x14ac:dyDescent="0.3">
      <c r="A5" s="3" t="s">
        <v>1</v>
      </c>
      <c r="B5" s="30">
        <v>37.75</v>
      </c>
      <c r="D5" s="39">
        <v>0.21</v>
      </c>
      <c r="E5" s="39">
        <v>0.18</v>
      </c>
    </row>
    <row r="6" spans="1:5" x14ac:dyDescent="0.3">
      <c r="A6" s="3" t="s">
        <v>2</v>
      </c>
      <c r="B6" s="29">
        <v>1.4999999999999999E-2</v>
      </c>
      <c r="D6" s="39">
        <v>0.2</v>
      </c>
      <c r="E6" s="39">
        <v>0.2</v>
      </c>
    </row>
    <row r="7" spans="1:5" x14ac:dyDescent="0.3">
      <c r="A7" s="2"/>
      <c r="B7" s="30"/>
      <c r="D7" s="39">
        <v>0.22</v>
      </c>
      <c r="E7" s="39">
        <v>0.23</v>
      </c>
    </row>
    <row r="8" spans="1:5" x14ac:dyDescent="0.3">
      <c r="A8" s="2" t="s">
        <v>3</v>
      </c>
      <c r="B8" s="30">
        <v>25000</v>
      </c>
      <c r="D8" s="39">
        <v>0.23</v>
      </c>
      <c r="E8" s="39">
        <v>0.22</v>
      </c>
    </row>
    <row r="9" spans="1:5" x14ac:dyDescent="0.3">
      <c r="A9" s="2" t="s">
        <v>4</v>
      </c>
      <c r="B9" s="18">
        <v>4.7500000000000001E-2</v>
      </c>
      <c r="D9" s="39">
        <v>0.26</v>
      </c>
      <c r="E9" s="39">
        <v>0.24</v>
      </c>
    </row>
    <row r="10" spans="1:5" x14ac:dyDescent="0.3">
      <c r="A10" s="2" t="s">
        <v>5</v>
      </c>
      <c r="B10" s="8">
        <v>15</v>
      </c>
      <c r="D10" s="39">
        <v>0.27</v>
      </c>
      <c r="E10" s="39">
        <v>0.25</v>
      </c>
    </row>
    <row r="11" spans="1:5" x14ac:dyDescent="0.3">
      <c r="A11" s="2" t="s">
        <v>6</v>
      </c>
      <c r="B11" s="8">
        <v>4</v>
      </c>
      <c r="D11" s="39">
        <v>0.24</v>
      </c>
      <c r="E11" s="39">
        <v>0.21</v>
      </c>
    </row>
    <row r="12" spans="1:5" x14ac:dyDescent="0.3">
      <c r="A12" s="3" t="s">
        <v>7</v>
      </c>
      <c r="B12" s="17">
        <v>1.2500000000000001E-2</v>
      </c>
      <c r="C12" s="40" t="s">
        <v>55</v>
      </c>
      <c r="D12" s="41">
        <f>SLOPE(E2:E11,D2:D11)</f>
        <v>0.58823529411764697</v>
      </c>
      <c r="E12" s="39" t="str">
        <f ca="1">_xlfn.FORMULATEXT(D12)</f>
        <v>=SLOPE(E2:E11,D2:D11)</v>
      </c>
    </row>
    <row r="13" spans="1:5" x14ac:dyDescent="0.3">
      <c r="A13" s="2" t="s">
        <v>8</v>
      </c>
      <c r="B13" s="7">
        <v>0.3</v>
      </c>
    </row>
    <row r="14" spans="1:5" x14ac:dyDescent="0.3">
      <c r="A14" s="2" t="s">
        <v>9</v>
      </c>
      <c r="B14" s="9">
        <v>0.4</v>
      </c>
    </row>
    <row r="15" spans="1:5" x14ac:dyDescent="0.3">
      <c r="A15" s="3" t="s">
        <v>20</v>
      </c>
      <c r="B15" s="7">
        <v>0.05</v>
      </c>
    </row>
    <row r="18" spans="1:5" x14ac:dyDescent="0.3">
      <c r="A18" s="10" t="s">
        <v>25</v>
      </c>
      <c r="B18" s="3">
        <v>0.89</v>
      </c>
    </row>
    <row r="19" spans="1:5" x14ac:dyDescent="0.3">
      <c r="A19" s="3" t="s">
        <v>26</v>
      </c>
      <c r="B19" s="18">
        <v>0.13500000000000001</v>
      </c>
    </row>
    <row r="20" spans="1:5" x14ac:dyDescent="0.3">
      <c r="A20" s="3" t="s">
        <v>27</v>
      </c>
      <c r="B20" s="18">
        <v>4.1000000000000002E-2</v>
      </c>
    </row>
    <row r="22" spans="1:5" x14ac:dyDescent="0.3">
      <c r="A22" s="14" t="s">
        <v>18</v>
      </c>
      <c r="B22" s="14"/>
    </row>
    <row r="23" spans="1:5" x14ac:dyDescent="0.3">
      <c r="A23" s="15" t="s">
        <v>11</v>
      </c>
      <c r="B23" s="16">
        <f>RATE(B10*B11,-B8*B9/B11,B8*(1-B12),-B8*(1+B15),0)</f>
        <v>1.2734394574952445E-2</v>
      </c>
      <c r="C23" t="str">
        <f ca="1">_xlfn.FORMULATEXT(B23)</f>
        <v>=RATE(B10*B11,-B8*B9/B11,B8*(1-B12),-B8*(1+B15),0)</v>
      </c>
      <c r="E23" s="11">
        <v>1.2169780416515192E-2</v>
      </c>
    </row>
    <row r="24" spans="1:5" x14ac:dyDescent="0.3">
      <c r="A24" s="15" t="s">
        <v>12</v>
      </c>
      <c r="B24" s="16">
        <f>B23*B11</f>
        <v>5.0937578299809778E-2</v>
      </c>
      <c r="E24" s="11">
        <v>4.8679121666060768E-2</v>
      </c>
    </row>
    <row r="25" spans="1:5" x14ac:dyDescent="0.3">
      <c r="A25" s="15" t="s">
        <v>14</v>
      </c>
      <c r="B25" s="16">
        <f>B24*(1-B13)</f>
        <v>3.565630480986684E-2</v>
      </c>
      <c r="E25" s="11">
        <v>3.4075385166242533E-2</v>
      </c>
    </row>
    <row r="28" spans="1:5" x14ac:dyDescent="0.3">
      <c r="A28" s="20" t="s">
        <v>13</v>
      </c>
      <c r="B28" s="21">
        <f>((B3/B2)^(1/5)-1)</f>
        <v>0.10756634324829006</v>
      </c>
      <c r="C28" s="11" t="str">
        <f ca="1">_xlfn.FORMULATEXT(B28)</f>
        <v>=((B3/B2)^(1/5)-1)</v>
      </c>
    </row>
    <row r="29" spans="1:5" ht="17" x14ac:dyDescent="0.45">
      <c r="A29" s="20" t="s">
        <v>52</v>
      </c>
      <c r="B29" s="33">
        <f>(B3*(1+B28))*B4</f>
        <v>0.69222896453018135</v>
      </c>
      <c r="C29" s="11" t="str">
        <f t="shared" ref="C29:C31" ca="1" si="0">_xlfn.FORMULATEXT(B29)</f>
        <v>=(B3*(1+B28))*B4</v>
      </c>
    </row>
    <row r="30" spans="1:5" x14ac:dyDescent="0.3">
      <c r="A30" s="20" t="s">
        <v>16</v>
      </c>
      <c r="B30" s="21">
        <f>(B29/(B5*(1-B6)))+B28</f>
        <v>0.12618278092685076</v>
      </c>
      <c r="C30" s="11" t="str">
        <f t="shared" ca="1" si="0"/>
        <v>=(B29/(B5*(1-B6)))+B28</v>
      </c>
    </row>
    <row r="31" spans="1:5" x14ac:dyDescent="0.3">
      <c r="A31" s="20" t="s">
        <v>15</v>
      </c>
      <c r="B31" s="21">
        <f>(B29/B5)+B28</f>
        <v>0.12590353436167234</v>
      </c>
      <c r="C31" s="11" t="str">
        <f t="shared" ca="1" si="0"/>
        <v>=(B29/B5)+B28</v>
      </c>
    </row>
    <row r="34" spans="1:4" x14ac:dyDescent="0.3">
      <c r="A34" s="20" t="s">
        <v>24</v>
      </c>
      <c r="B34" s="21">
        <f>B20+(B18*(B19-B20))</f>
        <v>0.12465999999999999</v>
      </c>
      <c r="C34" t="str">
        <f ca="1">_xlfn.FORMULATEXT(B34)</f>
        <v>=B20+(B18*(B19-B20))</v>
      </c>
    </row>
    <row r="37" spans="1:4" x14ac:dyDescent="0.3">
      <c r="A37" s="27" t="s">
        <v>33</v>
      </c>
      <c r="B37" s="28"/>
    </row>
    <row r="38" spans="1:4" x14ac:dyDescent="0.3">
      <c r="A38" s="22" t="s">
        <v>28</v>
      </c>
      <c r="B38" s="22" t="s">
        <v>29</v>
      </c>
      <c r="C38" s="22" t="s">
        <v>30</v>
      </c>
      <c r="D38" s="22" t="s">
        <v>31</v>
      </c>
    </row>
    <row r="39" spans="1:4" x14ac:dyDescent="0.3">
      <c r="A39" s="14" t="s">
        <v>32</v>
      </c>
      <c r="B39" s="23">
        <f>B14</f>
        <v>0.4</v>
      </c>
      <c r="C39" s="19">
        <f>B25</f>
        <v>3.565630480986684E-2</v>
      </c>
      <c r="D39" s="16">
        <f>B39*C39</f>
        <v>1.4262521923946737E-2</v>
      </c>
    </row>
    <row r="40" spans="1:4" x14ac:dyDescent="0.3">
      <c r="A40" s="14" t="s">
        <v>10</v>
      </c>
      <c r="B40" s="24">
        <f>1-B39</f>
        <v>0.6</v>
      </c>
      <c r="C40" s="19">
        <f>B30</f>
        <v>0.12618278092685076</v>
      </c>
      <c r="D40" s="16">
        <f>B40*C40</f>
        <v>7.5709668556110457E-2</v>
      </c>
    </row>
    <row r="41" spans="1:4" x14ac:dyDescent="0.3">
      <c r="A41" s="14"/>
      <c r="B41" s="14"/>
      <c r="C41" s="14" t="s">
        <v>17</v>
      </c>
      <c r="D41" s="25">
        <f>SUM(D39:D40)</f>
        <v>8.9972190480057196E-2</v>
      </c>
    </row>
    <row r="44" spans="1:4" x14ac:dyDescent="0.3">
      <c r="A44" s="27" t="s">
        <v>35</v>
      </c>
      <c r="B44" s="28"/>
    </row>
    <row r="45" spans="1:4" x14ac:dyDescent="0.3">
      <c r="A45" s="22" t="s">
        <v>28</v>
      </c>
      <c r="B45" s="22" t="s">
        <v>29</v>
      </c>
      <c r="C45" s="22" t="s">
        <v>30</v>
      </c>
      <c r="D45" s="22" t="s">
        <v>31</v>
      </c>
    </row>
    <row r="46" spans="1:4" x14ac:dyDescent="0.3">
      <c r="A46" s="14" t="s">
        <v>32</v>
      </c>
      <c r="B46" s="23">
        <f>B14</f>
        <v>0.4</v>
      </c>
      <c r="C46" s="19">
        <f>B25</f>
        <v>3.565630480986684E-2</v>
      </c>
      <c r="D46" s="16">
        <f>B46*C46</f>
        <v>1.4262521923946737E-2</v>
      </c>
    </row>
    <row r="47" spans="1:4" x14ac:dyDescent="0.3">
      <c r="A47" s="14" t="s">
        <v>10</v>
      </c>
      <c r="B47" s="24">
        <f>1-B46</f>
        <v>0.6</v>
      </c>
      <c r="C47" s="19">
        <f>B31</f>
        <v>0.12590353436167234</v>
      </c>
      <c r="D47" s="16">
        <f>B47*C47</f>
        <v>7.5542120617003397E-2</v>
      </c>
    </row>
    <row r="48" spans="1:4" x14ac:dyDescent="0.3">
      <c r="A48" s="14"/>
      <c r="B48" s="14"/>
      <c r="C48" s="14" t="s">
        <v>17</v>
      </c>
      <c r="D48" s="25">
        <f>SUM(D46:D47)</f>
        <v>8.9804642540950136E-2</v>
      </c>
    </row>
    <row r="50" spans="1:4" x14ac:dyDescent="0.3">
      <c r="A50" s="35" t="s">
        <v>34</v>
      </c>
      <c r="B50" s="36"/>
      <c r="C50" s="36"/>
    </row>
    <row r="51" spans="1:4" x14ac:dyDescent="0.3">
      <c r="A51" s="22" t="s">
        <v>28</v>
      </c>
      <c r="B51" s="22" t="s">
        <v>29</v>
      </c>
      <c r="C51" s="22" t="s">
        <v>30</v>
      </c>
      <c r="D51" s="22" t="s">
        <v>31</v>
      </c>
    </row>
    <row r="52" spans="1:4" x14ac:dyDescent="0.3">
      <c r="A52" s="14" t="s">
        <v>32</v>
      </c>
      <c r="B52" s="23">
        <f>B14</f>
        <v>0.4</v>
      </c>
      <c r="C52" s="19">
        <f>B25</f>
        <v>3.565630480986684E-2</v>
      </c>
      <c r="D52" s="16">
        <f>B52*C52</f>
        <v>1.4262521923946737E-2</v>
      </c>
    </row>
    <row r="53" spans="1:4" x14ac:dyDescent="0.3">
      <c r="A53" s="14" t="s">
        <v>10</v>
      </c>
      <c r="B53" s="24">
        <f>1-B52</f>
        <v>0.6</v>
      </c>
      <c r="C53" s="19">
        <f>B34</f>
        <v>0.12465999999999999</v>
      </c>
      <c r="D53" s="16">
        <f>B53*C53</f>
        <v>7.4795999999999987E-2</v>
      </c>
    </row>
    <row r="54" spans="1:4" x14ac:dyDescent="0.3">
      <c r="A54" s="14"/>
      <c r="B54" s="14"/>
      <c r="C54" s="14" t="s">
        <v>17</v>
      </c>
      <c r="D54" s="25">
        <f>SUM(D52:D53)</f>
        <v>8.9058521923946726E-2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9ACE-759C-4B67-B471-40BB20EEA81B}">
  <dimension ref="A1:D54"/>
  <sheetViews>
    <sheetView topLeftCell="A14" zoomScale="160" zoomScaleNormal="160" workbookViewId="0">
      <selection activeCell="B23" sqref="B23"/>
    </sheetView>
  </sheetViews>
  <sheetFormatPr defaultRowHeight="14" x14ac:dyDescent="0.3"/>
  <cols>
    <col min="1" max="1" width="35.36328125" customWidth="1"/>
    <col min="2" max="2" width="14.90625" customWidth="1"/>
    <col min="3" max="3" width="36.1796875" customWidth="1"/>
    <col min="4" max="4" width="24.7265625" customWidth="1"/>
  </cols>
  <sheetData>
    <row r="1" spans="1:2" ht="14.5" thickBot="1" x14ac:dyDescent="0.35">
      <c r="A1" s="1" t="s">
        <v>36</v>
      </c>
      <c r="B1" s="1"/>
    </row>
    <row r="2" spans="1:2" ht="17" x14ac:dyDescent="0.45">
      <c r="A2" s="3" t="s">
        <v>22</v>
      </c>
      <c r="B2" s="30">
        <v>4.25</v>
      </c>
    </row>
    <row r="3" spans="1:2" ht="17" x14ac:dyDescent="0.45">
      <c r="A3" s="3" t="s">
        <v>21</v>
      </c>
      <c r="B3" s="30">
        <v>8.25</v>
      </c>
    </row>
    <row r="4" spans="1:2" x14ac:dyDescent="0.3">
      <c r="A4" s="3" t="s">
        <v>0</v>
      </c>
      <c r="B4" s="4">
        <v>0.35</v>
      </c>
    </row>
    <row r="5" spans="1:2" x14ac:dyDescent="0.3">
      <c r="A5" s="3" t="s">
        <v>1</v>
      </c>
      <c r="B5" s="30">
        <v>45.5</v>
      </c>
    </row>
    <row r="6" spans="1:2" x14ac:dyDescent="0.3">
      <c r="A6" s="3" t="s">
        <v>2</v>
      </c>
      <c r="B6" s="29">
        <v>2.5000000000000001E-2</v>
      </c>
    </row>
    <row r="7" spans="1:2" x14ac:dyDescent="0.3">
      <c r="A7" s="2"/>
      <c r="B7" s="6"/>
    </row>
    <row r="8" spans="1:2" x14ac:dyDescent="0.3">
      <c r="A8" s="2" t="s">
        <v>3</v>
      </c>
      <c r="B8" s="30">
        <v>50000</v>
      </c>
    </row>
    <row r="9" spans="1:2" x14ac:dyDescent="0.3">
      <c r="A9" s="2" t="s">
        <v>4</v>
      </c>
      <c r="B9" s="18">
        <v>4.2500000000000003E-2</v>
      </c>
    </row>
    <row r="10" spans="1:2" x14ac:dyDescent="0.3">
      <c r="A10" s="2" t="s">
        <v>5</v>
      </c>
      <c r="B10" s="8">
        <v>20</v>
      </c>
    </row>
    <row r="11" spans="1:2" x14ac:dyDescent="0.3">
      <c r="A11" s="2" t="s">
        <v>6</v>
      </c>
      <c r="B11" s="8">
        <v>2</v>
      </c>
    </row>
    <row r="12" spans="1:2" x14ac:dyDescent="0.3">
      <c r="A12" s="3" t="s">
        <v>7</v>
      </c>
      <c r="B12" s="17">
        <v>1.7500000000000002E-2</v>
      </c>
    </row>
    <row r="13" spans="1:2" x14ac:dyDescent="0.3">
      <c r="A13" s="2" t="s">
        <v>8</v>
      </c>
      <c r="B13" s="7">
        <v>0.35</v>
      </c>
    </row>
    <row r="14" spans="1:2" x14ac:dyDescent="0.3">
      <c r="A14" s="2" t="s">
        <v>9</v>
      </c>
      <c r="B14" s="9">
        <v>0.5</v>
      </c>
    </row>
    <row r="15" spans="1:2" x14ac:dyDescent="0.3">
      <c r="A15" s="3" t="s">
        <v>20</v>
      </c>
      <c r="B15" s="26">
        <v>0</v>
      </c>
    </row>
    <row r="18" spans="1:3" x14ac:dyDescent="0.3">
      <c r="A18" s="10" t="s">
        <v>25</v>
      </c>
      <c r="B18" s="3">
        <v>0.78</v>
      </c>
    </row>
    <row r="19" spans="1:3" x14ac:dyDescent="0.3">
      <c r="A19" s="3" t="s">
        <v>26</v>
      </c>
      <c r="B19" s="18">
        <v>0.14649999999999999</v>
      </c>
    </row>
    <row r="20" spans="1:3" x14ac:dyDescent="0.3">
      <c r="A20" s="3" t="s">
        <v>27</v>
      </c>
      <c r="B20" s="18">
        <v>3.85E-2</v>
      </c>
    </row>
    <row r="22" spans="1:3" x14ac:dyDescent="0.3">
      <c r="A22" s="14" t="s">
        <v>18</v>
      </c>
      <c r="B22" s="14"/>
    </row>
    <row r="23" spans="1:3" x14ac:dyDescent="0.3">
      <c r="A23" s="15" t="s">
        <v>11</v>
      </c>
      <c r="B23" s="16">
        <f>RATE(B10*B11,-B8*(B9/B11),B8*(1-B12),-B8)</f>
        <v>2.1911363121552861E-2</v>
      </c>
      <c r="C23" t="str">
        <f ca="1">_xlfn.FORMULATEXT(B23)</f>
        <v>=RATE(B10*B11,-B8*(B9/B11),B8*(1-B12),-B8)</v>
      </c>
    </row>
    <row r="24" spans="1:3" x14ac:dyDescent="0.3">
      <c r="A24" s="15" t="s">
        <v>12</v>
      </c>
      <c r="B24" s="16">
        <f>B23*B11</f>
        <v>4.3822726243105722E-2</v>
      </c>
      <c r="C24" t="str">
        <f t="shared" ref="C24:C25" ca="1" si="0">_xlfn.FORMULATEXT(B24)</f>
        <v>=B23*B11</v>
      </c>
    </row>
    <row r="25" spans="1:3" x14ac:dyDescent="0.3">
      <c r="A25" s="15" t="s">
        <v>14</v>
      </c>
      <c r="B25" s="16">
        <f>B24*(1-B13)</f>
        <v>2.848477205801872E-2</v>
      </c>
      <c r="C25" t="str">
        <f t="shared" ca="1" si="0"/>
        <v>=B24*(1-B13)</v>
      </c>
    </row>
    <row r="28" spans="1:3" x14ac:dyDescent="0.3">
      <c r="A28" s="20" t="s">
        <v>13</v>
      </c>
      <c r="B28" s="21">
        <f>(B3/B2)^(1/5)-1</f>
        <v>0.14186037876324487</v>
      </c>
    </row>
    <row r="29" spans="1:3" ht="17" x14ac:dyDescent="0.45">
      <c r="A29" s="20" t="s">
        <v>23</v>
      </c>
      <c r="B29" s="33">
        <f>B3*(1+B28)*B4</f>
        <v>3.2971218436788696</v>
      </c>
    </row>
    <row r="30" spans="1:3" x14ac:dyDescent="0.3">
      <c r="A30" s="20" t="s">
        <v>15</v>
      </c>
      <c r="B30" s="21">
        <f>(B29/B5)+B28</f>
        <v>0.21432459510783541</v>
      </c>
    </row>
    <row r="31" spans="1:3" x14ac:dyDescent="0.3">
      <c r="A31" s="20" t="s">
        <v>16</v>
      </c>
      <c r="B31" s="21">
        <f>(B29/(B5*(1-B6)))+B28</f>
        <v>0.21618265193718389</v>
      </c>
    </row>
    <row r="34" spans="1:4" x14ac:dyDescent="0.3">
      <c r="A34" s="20" t="s">
        <v>24</v>
      </c>
      <c r="B34" s="21">
        <f>B20+B18*(B19-B20)</f>
        <v>0.12273999999999999</v>
      </c>
    </row>
    <row r="37" spans="1:4" x14ac:dyDescent="0.3">
      <c r="A37" s="27" t="s">
        <v>33</v>
      </c>
      <c r="B37" s="28"/>
    </row>
    <row r="38" spans="1:4" x14ac:dyDescent="0.3">
      <c r="A38" s="22" t="s">
        <v>28</v>
      </c>
      <c r="B38" s="22" t="s">
        <v>29</v>
      </c>
      <c r="C38" s="22" t="s">
        <v>30</v>
      </c>
      <c r="D38" s="22" t="s">
        <v>31</v>
      </c>
    </row>
    <row r="39" spans="1:4" x14ac:dyDescent="0.3">
      <c r="A39" s="14" t="s">
        <v>32</v>
      </c>
      <c r="B39" s="23">
        <f>B14</f>
        <v>0.5</v>
      </c>
      <c r="C39" s="19">
        <f>B25</f>
        <v>2.848477205801872E-2</v>
      </c>
      <c r="D39" s="16">
        <f>B39*C39</f>
        <v>1.424238602900936E-2</v>
      </c>
    </row>
    <row r="40" spans="1:4" x14ac:dyDescent="0.3">
      <c r="A40" s="14" t="s">
        <v>10</v>
      </c>
      <c r="B40" s="24">
        <f>1-B39</f>
        <v>0.5</v>
      </c>
      <c r="C40" s="19">
        <f>B31</f>
        <v>0.21618265193718389</v>
      </c>
      <c r="D40" s="16">
        <f>B40*C40</f>
        <v>0.10809132596859194</v>
      </c>
    </row>
    <row r="41" spans="1:4" x14ac:dyDescent="0.3">
      <c r="A41" s="14"/>
      <c r="B41" s="14"/>
      <c r="C41" s="14" t="s">
        <v>17</v>
      </c>
      <c r="D41" s="25">
        <f>SUM(D39:D40)</f>
        <v>0.1223337119976013</v>
      </c>
    </row>
    <row r="44" spans="1:4" x14ac:dyDescent="0.3">
      <c r="A44" s="27" t="s">
        <v>35</v>
      </c>
      <c r="B44" s="28"/>
    </row>
    <row r="45" spans="1:4" x14ac:dyDescent="0.3">
      <c r="A45" s="22" t="s">
        <v>28</v>
      </c>
      <c r="B45" s="22" t="s">
        <v>29</v>
      </c>
      <c r="C45" s="22" t="s">
        <v>30</v>
      </c>
      <c r="D45" s="22" t="s">
        <v>31</v>
      </c>
    </row>
    <row r="46" spans="1:4" x14ac:dyDescent="0.3">
      <c r="A46" s="14" t="s">
        <v>32</v>
      </c>
      <c r="B46" s="23">
        <f>B14</f>
        <v>0.5</v>
      </c>
      <c r="C46" s="19">
        <f>B25</f>
        <v>2.848477205801872E-2</v>
      </c>
      <c r="D46" s="16">
        <f>B46*C46</f>
        <v>1.424238602900936E-2</v>
      </c>
    </row>
    <row r="47" spans="1:4" x14ac:dyDescent="0.3">
      <c r="A47" s="14" t="s">
        <v>10</v>
      </c>
      <c r="B47" s="24">
        <f>1-B46</f>
        <v>0.5</v>
      </c>
      <c r="C47" s="19">
        <f>B30</f>
        <v>0.21432459510783541</v>
      </c>
      <c r="D47" s="16">
        <f>B47*C47</f>
        <v>0.10716229755391771</v>
      </c>
    </row>
    <row r="48" spans="1:4" x14ac:dyDescent="0.3">
      <c r="A48" s="14"/>
      <c r="B48" s="14"/>
      <c r="C48" s="14" t="s">
        <v>17</v>
      </c>
      <c r="D48" s="25">
        <f>SUM(D46:D47)</f>
        <v>0.12140468358292707</v>
      </c>
    </row>
    <row r="50" spans="1:4" x14ac:dyDescent="0.3">
      <c r="A50" s="12" t="s">
        <v>34</v>
      </c>
    </row>
    <row r="51" spans="1:4" x14ac:dyDescent="0.3">
      <c r="A51" s="22" t="s">
        <v>28</v>
      </c>
      <c r="B51" s="22" t="s">
        <v>29</v>
      </c>
      <c r="C51" s="22" t="s">
        <v>30</v>
      </c>
      <c r="D51" s="22" t="s">
        <v>31</v>
      </c>
    </row>
    <row r="52" spans="1:4" x14ac:dyDescent="0.3">
      <c r="A52" s="14" t="s">
        <v>32</v>
      </c>
      <c r="B52" s="23">
        <f>B14</f>
        <v>0.5</v>
      </c>
      <c r="C52" s="19">
        <f>B25</f>
        <v>2.848477205801872E-2</v>
      </c>
      <c r="D52" s="16">
        <f>B52*C52</f>
        <v>1.424238602900936E-2</v>
      </c>
    </row>
    <row r="53" spans="1:4" x14ac:dyDescent="0.3">
      <c r="A53" s="14" t="s">
        <v>10</v>
      </c>
      <c r="B53" s="24">
        <f>1-B52</f>
        <v>0.5</v>
      </c>
      <c r="C53" s="19">
        <f>B34</f>
        <v>0.12273999999999999</v>
      </c>
      <c r="D53" s="16">
        <f>B53*C53</f>
        <v>6.1369999999999994E-2</v>
      </c>
    </row>
    <row r="54" spans="1:4" x14ac:dyDescent="0.3">
      <c r="A54" s="14"/>
      <c r="B54" s="14"/>
      <c r="C54" s="14" t="s">
        <v>17</v>
      </c>
      <c r="D54" s="25">
        <f>SUM(D52:D53)</f>
        <v>7.5612386029009354E-2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12EB-E2C5-4DBE-88FE-28050CAD1326}">
  <dimension ref="A1:F54"/>
  <sheetViews>
    <sheetView topLeftCell="A16" zoomScale="190" zoomScaleNormal="190" workbookViewId="0">
      <selection activeCell="B23" sqref="B23"/>
    </sheetView>
  </sheetViews>
  <sheetFormatPr defaultRowHeight="14" x14ac:dyDescent="0.3"/>
  <cols>
    <col min="1" max="1" width="41.6328125" customWidth="1"/>
    <col min="2" max="2" width="15.26953125" customWidth="1"/>
    <col min="3" max="3" width="24.7265625" customWidth="1"/>
    <col min="4" max="4" width="8.81640625" customWidth="1"/>
    <col min="6" max="6" width="20.1796875" bestFit="1" customWidth="1"/>
  </cols>
  <sheetData>
    <row r="1" spans="1:6" ht="14.5" thickBot="1" x14ac:dyDescent="0.35">
      <c r="A1" s="1" t="s">
        <v>37</v>
      </c>
      <c r="B1" s="1"/>
    </row>
    <row r="2" spans="1:6" ht="17" x14ac:dyDescent="0.45">
      <c r="A2" s="3" t="s">
        <v>22</v>
      </c>
      <c r="B2" s="30">
        <v>10</v>
      </c>
      <c r="E2" s="3" t="s">
        <v>22</v>
      </c>
      <c r="F2" s="30">
        <v>10</v>
      </c>
    </row>
    <row r="3" spans="1:6" ht="17" x14ac:dyDescent="0.45">
      <c r="A3" s="3" t="s">
        <v>21</v>
      </c>
      <c r="B3" s="30">
        <v>11.25</v>
      </c>
      <c r="E3" s="3" t="s">
        <v>21</v>
      </c>
      <c r="F3" s="30">
        <v>11.25</v>
      </c>
    </row>
    <row r="4" spans="1:6" x14ac:dyDescent="0.3">
      <c r="A4" s="3" t="s">
        <v>0</v>
      </c>
      <c r="B4" s="4">
        <v>0.5</v>
      </c>
    </row>
    <row r="5" spans="1:6" x14ac:dyDescent="0.3">
      <c r="A5" s="3" t="s">
        <v>1</v>
      </c>
      <c r="B5" s="30">
        <v>37.75</v>
      </c>
      <c r="E5" t="s">
        <v>44</v>
      </c>
      <c r="F5">
        <f>(F3/F2)^(1/5)-1</f>
        <v>2.3836255539609663E-2</v>
      </c>
    </row>
    <row r="6" spans="1:6" x14ac:dyDescent="0.3">
      <c r="A6" s="3" t="s">
        <v>2</v>
      </c>
      <c r="B6" s="29">
        <v>2.5000000000000001E-2</v>
      </c>
      <c r="E6" t="s">
        <v>46</v>
      </c>
      <c r="F6" s="37">
        <f>B3*(1+F5)</f>
        <v>11.518157874820609</v>
      </c>
    </row>
    <row r="7" spans="1:6" x14ac:dyDescent="0.3">
      <c r="A7" s="2"/>
      <c r="B7" s="30"/>
      <c r="E7" t="s">
        <v>45</v>
      </c>
      <c r="F7" s="37">
        <f>F6*B4</f>
        <v>5.7590789374103046</v>
      </c>
    </row>
    <row r="8" spans="1:6" x14ac:dyDescent="0.3">
      <c r="A8" s="2" t="s">
        <v>3</v>
      </c>
      <c r="B8" s="30">
        <v>10000</v>
      </c>
      <c r="E8" t="s">
        <v>47</v>
      </c>
      <c r="F8" t="s">
        <v>48</v>
      </c>
    </row>
    <row r="9" spans="1:6" x14ac:dyDescent="0.3">
      <c r="A9" s="2" t="s">
        <v>4</v>
      </c>
      <c r="B9" s="18">
        <v>5.2499999999999998E-2</v>
      </c>
      <c r="F9" t="s">
        <v>49</v>
      </c>
    </row>
    <row r="10" spans="1:6" x14ac:dyDescent="0.3">
      <c r="A10" s="2" t="s">
        <v>5</v>
      </c>
      <c r="B10" s="8">
        <v>10</v>
      </c>
      <c r="F10" s="11">
        <f>(F7/(B5*(1-B6)))+B28</f>
        <v>0.18030639138366616</v>
      </c>
    </row>
    <row r="11" spans="1:6" x14ac:dyDescent="0.3">
      <c r="A11" s="2" t="s">
        <v>6</v>
      </c>
      <c r="B11" s="8">
        <v>2</v>
      </c>
    </row>
    <row r="12" spans="1:6" x14ac:dyDescent="0.3">
      <c r="A12" s="3" t="s">
        <v>7</v>
      </c>
      <c r="B12" s="17">
        <v>2.75E-2</v>
      </c>
    </row>
    <row r="13" spans="1:6" x14ac:dyDescent="0.3">
      <c r="A13" s="2" t="s">
        <v>8</v>
      </c>
      <c r="B13" s="7">
        <v>0.4</v>
      </c>
    </row>
    <row r="14" spans="1:6" x14ac:dyDescent="0.3">
      <c r="A14" s="2" t="s">
        <v>9</v>
      </c>
      <c r="B14" s="9">
        <v>0.5</v>
      </c>
    </row>
    <row r="15" spans="1:6" x14ac:dyDescent="0.3">
      <c r="A15" s="3" t="s">
        <v>20</v>
      </c>
      <c r="B15" s="26">
        <v>0</v>
      </c>
    </row>
    <row r="18" spans="1:3" x14ac:dyDescent="0.3">
      <c r="A18" s="10" t="s">
        <v>25</v>
      </c>
      <c r="B18" s="3">
        <v>0.92</v>
      </c>
    </row>
    <row r="19" spans="1:3" x14ac:dyDescent="0.3">
      <c r="A19" s="3" t="s">
        <v>26</v>
      </c>
      <c r="B19" s="18">
        <v>0.1565</v>
      </c>
    </row>
    <row r="20" spans="1:3" x14ac:dyDescent="0.3">
      <c r="A20" s="3" t="s">
        <v>27</v>
      </c>
      <c r="B20" s="18">
        <v>5.0999999999999997E-2</v>
      </c>
    </row>
    <row r="22" spans="1:3" x14ac:dyDescent="0.3">
      <c r="A22" s="14" t="s">
        <v>18</v>
      </c>
      <c r="B22" s="14"/>
    </row>
    <row r="23" spans="1:3" x14ac:dyDescent="0.3">
      <c r="A23" s="15" t="s">
        <v>11</v>
      </c>
      <c r="B23" s="16">
        <f>RATE(B10*B11,-B8*B9/B11,B8*(1-B12),-B8)</f>
        <v>2.8065530964269832E-2</v>
      </c>
      <c r="C23" s="13">
        <f>RATE(B10*B11,B8*B9/B11,-B8*(1-B12),B8*(1+B15),0)</f>
        <v>2.8065530964269905E-2</v>
      </c>
    </row>
    <row r="24" spans="1:3" x14ac:dyDescent="0.3">
      <c r="A24" s="15" t="s">
        <v>12</v>
      </c>
      <c r="B24" s="16">
        <f>B23*B11</f>
        <v>5.6131061928539665E-2</v>
      </c>
    </row>
    <row r="25" spans="1:3" x14ac:dyDescent="0.3">
      <c r="A25" s="15" t="s">
        <v>14</v>
      </c>
      <c r="B25" s="16">
        <f>B24*(1-B13)</f>
        <v>3.3678637157123797E-2</v>
      </c>
    </row>
    <row r="28" spans="1:3" x14ac:dyDescent="0.3">
      <c r="A28" s="20" t="s">
        <v>13</v>
      </c>
      <c r="B28" s="21">
        <f>(B3/B2)^(1/5)-1</f>
        <v>2.3836255539609663E-2</v>
      </c>
    </row>
    <row r="29" spans="1:3" ht="17" x14ac:dyDescent="0.45">
      <c r="A29" s="20" t="s">
        <v>23</v>
      </c>
      <c r="B29" s="34">
        <f>B3*(1+B28)*B4</f>
        <v>5.7590789374103046</v>
      </c>
    </row>
    <row r="30" spans="1:3" x14ac:dyDescent="0.3">
      <c r="A30" s="20" t="s">
        <v>15</v>
      </c>
      <c r="B30" s="21">
        <f>(B29/B5)+B28</f>
        <v>0.17639463798756475</v>
      </c>
      <c r="C30" t="str">
        <f ca="1">_xlfn.FORMULATEXT(B30)</f>
        <v>=(B29/B5)+B28</v>
      </c>
    </row>
    <row r="31" spans="1:3" x14ac:dyDescent="0.3">
      <c r="A31" s="20" t="s">
        <v>16</v>
      </c>
      <c r="B31" s="21">
        <f>(B29/(B5*(1-B6)))+B28</f>
        <v>0.18030639138366616</v>
      </c>
      <c r="C31" t="str">
        <f ca="1">_xlfn.FORMULATEXT(B31)</f>
        <v>=(B29/(B5*(1-B6)))+B28</v>
      </c>
    </row>
    <row r="34" spans="1:4" x14ac:dyDescent="0.3">
      <c r="A34" s="20" t="s">
        <v>24</v>
      </c>
      <c r="B34" s="38">
        <f>B20+B18*(B19-B20)</f>
        <v>0.14806</v>
      </c>
    </row>
    <row r="35" spans="1:4" x14ac:dyDescent="0.3">
      <c r="B35" s="38"/>
    </row>
    <row r="37" spans="1:4" x14ac:dyDescent="0.3">
      <c r="A37" s="27" t="s">
        <v>33</v>
      </c>
      <c r="B37" s="28"/>
    </row>
    <row r="38" spans="1:4" x14ac:dyDescent="0.3">
      <c r="A38" s="22" t="s">
        <v>28</v>
      </c>
      <c r="B38" s="22" t="s">
        <v>29</v>
      </c>
      <c r="C38" s="22" t="s">
        <v>30</v>
      </c>
      <c r="D38" s="22" t="s">
        <v>31</v>
      </c>
    </row>
    <row r="39" spans="1:4" x14ac:dyDescent="0.3">
      <c r="A39" s="14" t="s">
        <v>32</v>
      </c>
      <c r="B39" s="23">
        <f>B14</f>
        <v>0.5</v>
      </c>
      <c r="C39" s="19">
        <f>B25</f>
        <v>3.3678637157123797E-2</v>
      </c>
      <c r="D39" s="16">
        <f>B39*C39</f>
        <v>1.6839318578561899E-2</v>
      </c>
    </row>
    <row r="40" spans="1:4" x14ac:dyDescent="0.3">
      <c r="A40" s="14" t="s">
        <v>10</v>
      </c>
      <c r="B40" s="24">
        <f>1-B39</f>
        <v>0.5</v>
      </c>
      <c r="C40" s="19">
        <f>B31</f>
        <v>0.18030639138366616</v>
      </c>
      <c r="D40" s="16">
        <f>B40*C40</f>
        <v>9.0153195691833082E-2</v>
      </c>
    </row>
    <row r="41" spans="1:4" x14ac:dyDescent="0.3">
      <c r="A41" s="14"/>
      <c r="B41" s="14"/>
      <c r="C41" s="14" t="s">
        <v>17</v>
      </c>
      <c r="D41" s="25">
        <f>SUM(D39:D40)</f>
        <v>0.10699251427039498</v>
      </c>
    </row>
    <row r="44" spans="1:4" x14ac:dyDescent="0.3">
      <c r="A44" s="27" t="s">
        <v>35</v>
      </c>
      <c r="B44" s="28"/>
    </row>
    <row r="45" spans="1:4" x14ac:dyDescent="0.3">
      <c r="A45" s="22" t="s">
        <v>28</v>
      </c>
      <c r="B45" s="22" t="s">
        <v>29</v>
      </c>
      <c r="C45" s="22" t="s">
        <v>30</v>
      </c>
      <c r="D45" s="22" t="s">
        <v>31</v>
      </c>
    </row>
    <row r="46" spans="1:4" x14ac:dyDescent="0.3">
      <c r="A46" s="14" t="s">
        <v>32</v>
      </c>
      <c r="B46" s="23">
        <f>B14</f>
        <v>0.5</v>
      </c>
      <c r="C46" s="19">
        <f>B25</f>
        <v>3.3678637157123797E-2</v>
      </c>
      <c r="D46" s="16">
        <f>B46*C46</f>
        <v>1.6839318578561899E-2</v>
      </c>
    </row>
    <row r="47" spans="1:4" x14ac:dyDescent="0.3">
      <c r="A47" s="14" t="s">
        <v>10</v>
      </c>
      <c r="B47" s="24">
        <f>1-B46</f>
        <v>0.5</v>
      </c>
      <c r="C47" s="19">
        <f>B30</f>
        <v>0.17639463798756475</v>
      </c>
      <c r="D47" s="16">
        <f>B47*C47</f>
        <v>8.8197318993782373E-2</v>
      </c>
    </row>
    <row r="48" spans="1:4" x14ac:dyDescent="0.3">
      <c r="A48" s="14"/>
      <c r="B48" s="14"/>
      <c r="C48" s="14" t="s">
        <v>17</v>
      </c>
      <c r="D48" s="25">
        <f>SUM(D46:D47)</f>
        <v>0.10503663757234427</v>
      </c>
    </row>
    <row r="50" spans="1:4" x14ac:dyDescent="0.3">
      <c r="A50" s="12" t="s">
        <v>34</v>
      </c>
    </row>
    <row r="51" spans="1:4" x14ac:dyDescent="0.3">
      <c r="A51" s="22" t="s">
        <v>28</v>
      </c>
      <c r="B51" s="22" t="s">
        <v>29</v>
      </c>
      <c r="C51" s="22" t="s">
        <v>30</v>
      </c>
      <c r="D51" s="22" t="s">
        <v>31</v>
      </c>
    </row>
    <row r="52" spans="1:4" x14ac:dyDescent="0.3">
      <c r="A52" s="14" t="s">
        <v>32</v>
      </c>
      <c r="B52" s="23">
        <f>B14</f>
        <v>0.5</v>
      </c>
      <c r="C52" s="19">
        <f>B25</f>
        <v>3.3678637157123797E-2</v>
      </c>
      <c r="D52" s="16">
        <f>B52*C52</f>
        <v>1.6839318578561899E-2</v>
      </c>
    </row>
    <row r="53" spans="1:4" x14ac:dyDescent="0.3">
      <c r="A53" s="14" t="s">
        <v>10</v>
      </c>
      <c r="B53" s="24">
        <f>1-B52</f>
        <v>0.5</v>
      </c>
      <c r="C53" s="19">
        <f>B34</f>
        <v>0.14806</v>
      </c>
      <c r="D53" s="16">
        <f>B53*C53</f>
        <v>7.4029999999999999E-2</v>
      </c>
    </row>
    <row r="54" spans="1:4" x14ac:dyDescent="0.3">
      <c r="A54" s="14"/>
      <c r="B54" s="14"/>
      <c r="C54" s="14" t="s">
        <v>17</v>
      </c>
      <c r="D54" s="25">
        <f>SUM(D52:D53)</f>
        <v>9.0869318578561897E-2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7325-6EA9-486C-917B-305AF117E2CE}">
  <dimension ref="A1:D54"/>
  <sheetViews>
    <sheetView topLeftCell="A18" workbookViewId="0">
      <selection activeCell="B23" sqref="B23"/>
    </sheetView>
  </sheetViews>
  <sheetFormatPr defaultRowHeight="14" x14ac:dyDescent="0.3"/>
  <cols>
    <col min="1" max="1" width="42.453125" customWidth="1"/>
    <col min="2" max="2" width="13.81640625" customWidth="1"/>
  </cols>
  <sheetData>
    <row r="1" spans="1:2" ht="14.5" thickBot="1" x14ac:dyDescent="0.35">
      <c r="A1" s="1" t="s">
        <v>38</v>
      </c>
      <c r="B1" s="1"/>
    </row>
    <row r="2" spans="1:2" ht="17" x14ac:dyDescent="0.45">
      <c r="A2" s="3" t="s">
        <v>22</v>
      </c>
      <c r="B2" s="30">
        <v>25</v>
      </c>
    </row>
    <row r="3" spans="1:2" ht="17" x14ac:dyDescent="0.45">
      <c r="A3" s="3" t="s">
        <v>21</v>
      </c>
      <c r="B3" s="30">
        <v>38.5</v>
      </c>
    </row>
    <row r="4" spans="1:2" x14ac:dyDescent="0.3">
      <c r="A4" s="3" t="s">
        <v>0</v>
      </c>
      <c r="B4" s="4">
        <v>0.5</v>
      </c>
    </row>
    <row r="5" spans="1:2" x14ac:dyDescent="0.3">
      <c r="A5" s="3" t="s">
        <v>1</v>
      </c>
      <c r="B5" s="30">
        <v>267</v>
      </c>
    </row>
    <row r="6" spans="1:2" x14ac:dyDescent="0.3">
      <c r="A6" s="3" t="s">
        <v>2</v>
      </c>
      <c r="B6" s="5">
        <v>1.4999999999999999E-2</v>
      </c>
    </row>
    <row r="7" spans="1:2" x14ac:dyDescent="0.3">
      <c r="A7" s="2"/>
      <c r="B7" s="6"/>
    </row>
    <row r="8" spans="1:2" x14ac:dyDescent="0.3">
      <c r="A8" s="2" t="s">
        <v>3</v>
      </c>
      <c r="B8" s="30">
        <v>100000</v>
      </c>
    </row>
    <row r="9" spans="1:2" x14ac:dyDescent="0.3">
      <c r="A9" s="2" t="s">
        <v>4</v>
      </c>
      <c r="B9" s="18">
        <v>5.2499999999999998E-2</v>
      </c>
    </row>
    <row r="10" spans="1:2" x14ac:dyDescent="0.3">
      <c r="A10" s="2" t="s">
        <v>5</v>
      </c>
      <c r="B10" s="8">
        <v>10</v>
      </c>
    </row>
    <row r="11" spans="1:2" x14ac:dyDescent="0.3">
      <c r="A11" s="2" t="s">
        <v>6</v>
      </c>
      <c r="B11" s="8">
        <v>2</v>
      </c>
    </row>
    <row r="12" spans="1:2" x14ac:dyDescent="0.3">
      <c r="A12" s="3" t="s">
        <v>7</v>
      </c>
      <c r="B12" s="17">
        <v>1.7500000000000002E-2</v>
      </c>
    </row>
    <row r="13" spans="1:2" x14ac:dyDescent="0.3">
      <c r="A13" s="2" t="s">
        <v>8</v>
      </c>
      <c r="B13" s="7">
        <v>0.25</v>
      </c>
    </row>
    <row r="14" spans="1:2" x14ac:dyDescent="0.3">
      <c r="A14" s="2" t="s">
        <v>9</v>
      </c>
      <c r="B14" s="9">
        <v>0.3</v>
      </c>
    </row>
    <row r="15" spans="1:2" x14ac:dyDescent="0.3">
      <c r="A15" s="3" t="s">
        <v>20</v>
      </c>
      <c r="B15" s="32">
        <v>3.2500000000000001E-2</v>
      </c>
    </row>
    <row r="18" spans="1:2" x14ac:dyDescent="0.3">
      <c r="A18" s="10" t="s">
        <v>25</v>
      </c>
      <c r="B18" s="3">
        <v>0.65</v>
      </c>
    </row>
    <row r="19" spans="1:2" x14ac:dyDescent="0.3">
      <c r="A19" s="3" t="s">
        <v>26</v>
      </c>
      <c r="B19" s="18">
        <v>0.1245</v>
      </c>
    </row>
    <row r="20" spans="1:2" x14ac:dyDescent="0.3">
      <c r="A20" s="3" t="s">
        <v>27</v>
      </c>
      <c r="B20" s="18">
        <v>3.6499999999999998E-2</v>
      </c>
    </row>
    <row r="22" spans="1:2" x14ac:dyDescent="0.3">
      <c r="A22" s="14" t="s">
        <v>18</v>
      </c>
      <c r="B22" s="14"/>
    </row>
    <row r="23" spans="1:2" x14ac:dyDescent="0.3">
      <c r="A23" s="15" t="s">
        <v>11</v>
      </c>
      <c r="B23" s="16">
        <f>RATE(B10*B11,-B8*B9/B11,B8*(1-B12),-B8*(1+B15))</f>
        <v>2.8637873052983095E-2</v>
      </c>
    </row>
    <row r="24" spans="1:2" x14ac:dyDescent="0.3">
      <c r="A24" s="15" t="s">
        <v>12</v>
      </c>
      <c r="B24" s="16">
        <f>B23*B11</f>
        <v>5.727574610596619E-2</v>
      </c>
    </row>
    <row r="25" spans="1:2" x14ac:dyDescent="0.3">
      <c r="A25" s="15" t="s">
        <v>14</v>
      </c>
      <c r="B25" s="16">
        <f>B24*(1-B13)</f>
        <v>4.295680957947464E-2</v>
      </c>
    </row>
    <row r="28" spans="1:2" x14ac:dyDescent="0.3">
      <c r="A28" s="20" t="s">
        <v>13</v>
      </c>
      <c r="B28" s="21">
        <f>(B3/B2)^(1/5)-1</f>
        <v>9.0194895299878342E-2</v>
      </c>
    </row>
    <row r="29" spans="1:2" ht="17" x14ac:dyDescent="0.45">
      <c r="A29" s="20" t="s">
        <v>23</v>
      </c>
      <c r="B29" s="33">
        <f>B3*(1+B28)*B4</f>
        <v>20.986251734522657</v>
      </c>
    </row>
    <row r="30" spans="1:2" x14ac:dyDescent="0.3">
      <c r="A30" s="20" t="s">
        <v>15</v>
      </c>
      <c r="B30" s="21">
        <f>(B29/B5)+B28</f>
        <v>0.16879508906213547</v>
      </c>
    </row>
    <row r="31" spans="1:2" x14ac:dyDescent="0.3">
      <c r="A31" s="20" t="s">
        <v>16</v>
      </c>
      <c r="B31" s="21">
        <f>(B29/(B5*(1-B6)))+B28</f>
        <v>0.16999204632755055</v>
      </c>
    </row>
    <row r="34" spans="1:4" x14ac:dyDescent="0.3">
      <c r="A34" s="20" t="s">
        <v>24</v>
      </c>
      <c r="B34" s="21">
        <f>B20+B18*(B19-B20)</f>
        <v>9.3700000000000006E-2</v>
      </c>
    </row>
    <row r="37" spans="1:4" x14ac:dyDescent="0.3">
      <c r="A37" s="27" t="s">
        <v>33</v>
      </c>
      <c r="B37" s="28"/>
    </row>
    <row r="38" spans="1:4" x14ac:dyDescent="0.3">
      <c r="A38" s="22" t="s">
        <v>28</v>
      </c>
      <c r="B38" s="22" t="s">
        <v>29</v>
      </c>
      <c r="C38" s="22" t="s">
        <v>30</v>
      </c>
      <c r="D38" s="22" t="s">
        <v>31</v>
      </c>
    </row>
    <row r="39" spans="1:4" x14ac:dyDescent="0.3">
      <c r="A39" s="14" t="s">
        <v>32</v>
      </c>
      <c r="B39" s="23">
        <f>B14</f>
        <v>0.3</v>
      </c>
      <c r="C39" s="19">
        <f>B25</f>
        <v>4.295680957947464E-2</v>
      </c>
      <c r="D39" s="16">
        <f>B39*C39</f>
        <v>1.2887042873842392E-2</v>
      </c>
    </row>
    <row r="40" spans="1:4" x14ac:dyDescent="0.3">
      <c r="A40" s="14" t="s">
        <v>10</v>
      </c>
      <c r="B40" s="24">
        <f>1-B39</f>
        <v>0.7</v>
      </c>
      <c r="C40" s="19">
        <f>B31</f>
        <v>0.16999204632755055</v>
      </c>
      <c r="D40" s="16">
        <f>B40*C40</f>
        <v>0.11899443242928538</v>
      </c>
    </row>
    <row r="41" spans="1:4" x14ac:dyDescent="0.3">
      <c r="A41" s="14"/>
      <c r="B41" s="14"/>
      <c r="C41" s="14" t="s">
        <v>17</v>
      </c>
      <c r="D41" s="25">
        <f>SUM(D39:D40)</f>
        <v>0.13188147530312777</v>
      </c>
    </row>
    <row r="44" spans="1:4" x14ac:dyDescent="0.3">
      <c r="A44" s="27" t="s">
        <v>35</v>
      </c>
      <c r="B44" s="28"/>
    </row>
    <row r="45" spans="1:4" x14ac:dyDescent="0.3">
      <c r="A45" s="22" t="s">
        <v>28</v>
      </c>
      <c r="B45" s="22" t="s">
        <v>29</v>
      </c>
      <c r="C45" s="22" t="s">
        <v>30</v>
      </c>
      <c r="D45" s="22" t="s">
        <v>31</v>
      </c>
    </row>
    <row r="46" spans="1:4" x14ac:dyDescent="0.3">
      <c r="A46" s="14" t="s">
        <v>32</v>
      </c>
      <c r="B46" s="23">
        <f>B14</f>
        <v>0.3</v>
      </c>
      <c r="C46" s="19">
        <f>B25</f>
        <v>4.295680957947464E-2</v>
      </c>
      <c r="D46" s="16">
        <f>B46*C46</f>
        <v>1.2887042873842392E-2</v>
      </c>
    </row>
    <row r="47" spans="1:4" x14ac:dyDescent="0.3">
      <c r="A47" s="14" t="s">
        <v>10</v>
      </c>
      <c r="B47" s="24">
        <f>1-B46</f>
        <v>0.7</v>
      </c>
      <c r="C47" s="19">
        <f>B30</f>
        <v>0.16879508906213547</v>
      </c>
      <c r="D47" s="16">
        <f>B47*C47</f>
        <v>0.11815656234349482</v>
      </c>
    </row>
    <row r="48" spans="1:4" x14ac:dyDescent="0.3">
      <c r="A48" s="14"/>
      <c r="B48" s="14"/>
      <c r="C48" s="14" t="s">
        <v>17</v>
      </c>
      <c r="D48" s="25">
        <f>SUM(D46:D47)</f>
        <v>0.13104360521733721</v>
      </c>
    </row>
    <row r="50" spans="1:4" x14ac:dyDescent="0.3">
      <c r="A50" s="12" t="s">
        <v>34</v>
      </c>
    </row>
    <row r="51" spans="1:4" x14ac:dyDescent="0.3">
      <c r="A51" s="22" t="s">
        <v>28</v>
      </c>
      <c r="B51" s="22" t="s">
        <v>29</v>
      </c>
      <c r="C51" s="22" t="s">
        <v>30</v>
      </c>
      <c r="D51" s="22" t="s">
        <v>31</v>
      </c>
    </row>
    <row r="52" spans="1:4" x14ac:dyDescent="0.3">
      <c r="A52" s="14" t="s">
        <v>32</v>
      </c>
      <c r="B52" s="23">
        <f>B14</f>
        <v>0.3</v>
      </c>
      <c r="C52" s="19">
        <f>B25</f>
        <v>4.295680957947464E-2</v>
      </c>
      <c r="D52" s="16">
        <f>B52*C52</f>
        <v>1.2887042873842392E-2</v>
      </c>
    </row>
    <row r="53" spans="1:4" x14ac:dyDescent="0.3">
      <c r="A53" s="14" t="s">
        <v>10</v>
      </c>
      <c r="B53" s="24">
        <f>1-B52</f>
        <v>0.7</v>
      </c>
      <c r="C53" s="19">
        <f>B34</f>
        <v>9.3700000000000006E-2</v>
      </c>
      <c r="D53" s="16">
        <f>B53*C53</f>
        <v>6.5589999999999996E-2</v>
      </c>
    </row>
    <row r="54" spans="1:4" x14ac:dyDescent="0.3">
      <c r="A54" s="14"/>
      <c r="B54" s="14"/>
      <c r="C54" s="14" t="s">
        <v>17</v>
      </c>
      <c r="D54" s="25">
        <f>SUM(D52:D53)</f>
        <v>7.8477042873842384E-2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7BCF-703F-4863-9C7A-191FA6A79708}">
  <dimension ref="A1:D54"/>
  <sheetViews>
    <sheetView topLeftCell="A12" workbookViewId="0">
      <selection activeCell="B23" sqref="B23"/>
    </sheetView>
  </sheetViews>
  <sheetFormatPr defaultRowHeight="14" x14ac:dyDescent="0.3"/>
  <cols>
    <col min="1" max="1" width="41.90625" customWidth="1"/>
    <col min="2" max="2" width="15.1796875" customWidth="1"/>
  </cols>
  <sheetData>
    <row r="1" spans="1:2" ht="14.5" thickBot="1" x14ac:dyDescent="0.35">
      <c r="A1" s="1" t="s">
        <v>39</v>
      </c>
      <c r="B1" s="1"/>
    </row>
    <row r="2" spans="1:2" ht="17" x14ac:dyDescent="0.45">
      <c r="A2" s="3" t="s">
        <v>22</v>
      </c>
      <c r="B2" s="30">
        <v>15.25</v>
      </c>
    </row>
    <row r="3" spans="1:2" ht="17" x14ac:dyDescent="0.45">
      <c r="A3" s="3" t="s">
        <v>21</v>
      </c>
      <c r="B3" s="30">
        <v>26.75</v>
      </c>
    </row>
    <row r="4" spans="1:2" x14ac:dyDescent="0.3">
      <c r="A4" s="3" t="s">
        <v>0</v>
      </c>
      <c r="B4" s="4">
        <v>0.25</v>
      </c>
    </row>
    <row r="5" spans="1:2" x14ac:dyDescent="0.3">
      <c r="A5" s="3" t="s">
        <v>1</v>
      </c>
      <c r="B5" s="30">
        <v>315</v>
      </c>
    </row>
    <row r="6" spans="1:2" x14ac:dyDescent="0.3">
      <c r="A6" s="3" t="s">
        <v>2</v>
      </c>
      <c r="B6" s="29">
        <v>2.6499999999999999E-2</v>
      </c>
    </row>
    <row r="7" spans="1:2" x14ac:dyDescent="0.3">
      <c r="A7" s="2"/>
      <c r="B7" s="6"/>
    </row>
    <row r="8" spans="1:2" x14ac:dyDescent="0.3">
      <c r="A8" s="2" t="s">
        <v>3</v>
      </c>
      <c r="B8" s="30">
        <v>10000</v>
      </c>
    </row>
    <row r="9" spans="1:2" x14ac:dyDescent="0.3">
      <c r="A9" s="2" t="s">
        <v>4</v>
      </c>
      <c r="B9" s="18">
        <v>4.1500000000000002E-2</v>
      </c>
    </row>
    <row r="10" spans="1:2" x14ac:dyDescent="0.3">
      <c r="A10" s="2" t="s">
        <v>5</v>
      </c>
      <c r="B10" s="8">
        <v>20</v>
      </c>
    </row>
    <row r="11" spans="1:2" x14ac:dyDescent="0.3">
      <c r="A11" s="2" t="s">
        <v>6</v>
      </c>
      <c r="B11" s="8">
        <v>2</v>
      </c>
    </row>
    <row r="12" spans="1:2" x14ac:dyDescent="0.3">
      <c r="A12" s="3" t="s">
        <v>7</v>
      </c>
      <c r="B12" s="17">
        <v>2.2499999999999999E-2</v>
      </c>
    </row>
    <row r="13" spans="1:2" x14ac:dyDescent="0.3">
      <c r="A13" s="2" t="s">
        <v>8</v>
      </c>
      <c r="B13" s="7">
        <v>0.35</v>
      </c>
    </row>
    <row r="14" spans="1:2" x14ac:dyDescent="0.3">
      <c r="A14" s="2" t="s">
        <v>9</v>
      </c>
      <c r="B14" s="9">
        <v>0.5</v>
      </c>
    </row>
    <row r="15" spans="1:2" x14ac:dyDescent="0.3">
      <c r="A15" s="3" t="s">
        <v>20</v>
      </c>
      <c r="B15" s="32">
        <v>3.2500000000000001E-2</v>
      </c>
    </row>
    <row r="18" spans="1:2" x14ac:dyDescent="0.3">
      <c r="A18" s="10" t="s">
        <v>25</v>
      </c>
      <c r="B18" s="3">
        <v>0.95</v>
      </c>
    </row>
    <row r="19" spans="1:2" x14ac:dyDescent="0.3">
      <c r="A19" s="3" t="s">
        <v>26</v>
      </c>
      <c r="B19" s="18">
        <v>0.16250000000000001</v>
      </c>
    </row>
    <row r="20" spans="1:2" x14ac:dyDescent="0.3">
      <c r="A20" s="3" t="s">
        <v>27</v>
      </c>
      <c r="B20" s="18">
        <v>3.7499999999999999E-2</v>
      </c>
    </row>
    <row r="22" spans="1:2" x14ac:dyDescent="0.3">
      <c r="A22" s="14" t="s">
        <v>18</v>
      </c>
      <c r="B22" s="14"/>
    </row>
    <row r="23" spans="1:2" x14ac:dyDescent="0.3">
      <c r="A23" s="15" t="s">
        <v>11</v>
      </c>
      <c r="B23" s="16">
        <f>RATE(B10*B11,-B8*B9/B11,B8*(1-B12),-B8*(1+B15))</f>
        <v>2.2117156115376957E-2</v>
      </c>
    </row>
    <row r="24" spans="1:2" x14ac:dyDescent="0.3">
      <c r="A24" s="15" t="s">
        <v>12</v>
      </c>
      <c r="B24" s="16">
        <f>B23*B11</f>
        <v>4.4234312230753914E-2</v>
      </c>
    </row>
    <row r="25" spans="1:2" x14ac:dyDescent="0.3">
      <c r="A25" s="15" t="s">
        <v>14</v>
      </c>
      <c r="B25" s="16">
        <f>B24*(1-B13)</f>
        <v>2.8752302949990045E-2</v>
      </c>
    </row>
    <row r="28" spans="1:2" x14ac:dyDescent="0.3">
      <c r="A28" s="20" t="s">
        <v>13</v>
      </c>
      <c r="B28" s="21">
        <f>(B3/B2)^(1/5)-1</f>
        <v>0.11895027803526736</v>
      </c>
    </row>
    <row r="29" spans="1:2" ht="17" x14ac:dyDescent="0.45">
      <c r="A29" s="20" t="s">
        <v>23</v>
      </c>
      <c r="B29" s="33">
        <f>B3*(1+B28)*B4</f>
        <v>7.4829799843608509</v>
      </c>
    </row>
    <row r="30" spans="1:2" x14ac:dyDescent="0.3">
      <c r="A30" s="20" t="s">
        <v>15</v>
      </c>
      <c r="B30" s="21">
        <f>(B29/B5)+B28</f>
        <v>0.14270577004911134</v>
      </c>
    </row>
    <row r="31" spans="1:2" x14ac:dyDescent="0.3">
      <c r="A31" s="20" t="s">
        <v>16</v>
      </c>
      <c r="B31" s="21">
        <f>(B29/(B5*(1-B6)))+B28</f>
        <v>0.14335242699658629</v>
      </c>
    </row>
    <row r="34" spans="1:4" x14ac:dyDescent="0.3">
      <c r="A34" s="20" t="s">
        <v>24</v>
      </c>
      <c r="B34" s="21">
        <f>B20+B18*(B19-B20)</f>
        <v>0.15625</v>
      </c>
    </row>
    <row r="37" spans="1:4" x14ac:dyDescent="0.3">
      <c r="A37" s="27" t="s">
        <v>33</v>
      </c>
      <c r="B37" s="28"/>
    </row>
    <row r="38" spans="1:4" x14ac:dyDescent="0.3">
      <c r="A38" s="22" t="s">
        <v>28</v>
      </c>
      <c r="B38" s="22" t="s">
        <v>29</v>
      </c>
      <c r="C38" s="22" t="s">
        <v>30</v>
      </c>
      <c r="D38" s="22" t="s">
        <v>31</v>
      </c>
    </row>
    <row r="39" spans="1:4" x14ac:dyDescent="0.3">
      <c r="A39" s="14" t="s">
        <v>32</v>
      </c>
      <c r="B39" s="23">
        <f>B14</f>
        <v>0.5</v>
      </c>
      <c r="C39" s="19">
        <f>B25</f>
        <v>2.8752302949990045E-2</v>
      </c>
      <c r="D39" s="16">
        <f>B39*C39</f>
        <v>1.4376151474995023E-2</v>
      </c>
    </row>
    <row r="40" spans="1:4" x14ac:dyDescent="0.3">
      <c r="A40" s="14" t="s">
        <v>10</v>
      </c>
      <c r="B40" s="24">
        <f>1-B39</f>
        <v>0.5</v>
      </c>
      <c r="C40" s="19">
        <f>B31</f>
        <v>0.14335242699658629</v>
      </c>
      <c r="D40" s="16">
        <f>B40*C40</f>
        <v>7.1676213498293145E-2</v>
      </c>
    </row>
    <row r="41" spans="1:4" x14ac:dyDescent="0.3">
      <c r="A41" s="14"/>
      <c r="B41" s="14"/>
      <c r="C41" s="14" t="s">
        <v>17</v>
      </c>
      <c r="D41" s="25">
        <f>SUM(D39:D40)</f>
        <v>8.6052364973288165E-2</v>
      </c>
    </row>
    <row r="44" spans="1:4" x14ac:dyDescent="0.3">
      <c r="A44" s="27" t="s">
        <v>35</v>
      </c>
      <c r="B44" s="28"/>
    </row>
    <row r="45" spans="1:4" x14ac:dyDescent="0.3">
      <c r="A45" s="22" t="s">
        <v>28</v>
      </c>
      <c r="B45" s="22" t="s">
        <v>29</v>
      </c>
      <c r="C45" s="22" t="s">
        <v>30</v>
      </c>
      <c r="D45" s="22" t="s">
        <v>31</v>
      </c>
    </row>
    <row r="46" spans="1:4" x14ac:dyDescent="0.3">
      <c r="A46" s="14" t="s">
        <v>32</v>
      </c>
      <c r="B46" s="23">
        <f>B14</f>
        <v>0.5</v>
      </c>
      <c r="C46" s="19">
        <f>B25</f>
        <v>2.8752302949990045E-2</v>
      </c>
      <c r="D46" s="16">
        <f>B46*C46</f>
        <v>1.4376151474995023E-2</v>
      </c>
    </row>
    <row r="47" spans="1:4" x14ac:dyDescent="0.3">
      <c r="A47" s="14" t="s">
        <v>10</v>
      </c>
      <c r="B47" s="24">
        <f>1-B46</f>
        <v>0.5</v>
      </c>
      <c r="C47" s="19">
        <f>B30</f>
        <v>0.14270577004911134</v>
      </c>
      <c r="D47" s="16">
        <f>B47*C47</f>
        <v>7.1352885024555668E-2</v>
      </c>
    </row>
    <row r="48" spans="1:4" x14ac:dyDescent="0.3">
      <c r="A48" s="14"/>
      <c r="B48" s="14"/>
      <c r="C48" s="14" t="s">
        <v>17</v>
      </c>
      <c r="D48" s="25">
        <f>SUM(D46:D47)</f>
        <v>8.5729036499550687E-2</v>
      </c>
    </row>
    <row r="50" spans="1:4" x14ac:dyDescent="0.3">
      <c r="A50" s="12" t="s">
        <v>34</v>
      </c>
    </row>
    <row r="51" spans="1:4" x14ac:dyDescent="0.3">
      <c r="A51" s="22" t="s">
        <v>28</v>
      </c>
      <c r="B51" s="22" t="s">
        <v>29</v>
      </c>
      <c r="C51" s="22" t="s">
        <v>30</v>
      </c>
      <c r="D51" s="22" t="s">
        <v>31</v>
      </c>
    </row>
    <row r="52" spans="1:4" x14ac:dyDescent="0.3">
      <c r="A52" s="14" t="s">
        <v>32</v>
      </c>
      <c r="B52" s="23">
        <f>B14</f>
        <v>0.5</v>
      </c>
      <c r="C52" s="19">
        <f>B25</f>
        <v>2.8752302949990045E-2</v>
      </c>
      <c r="D52" s="16">
        <f>B52*C52</f>
        <v>1.4376151474995023E-2</v>
      </c>
    </row>
    <row r="53" spans="1:4" x14ac:dyDescent="0.3">
      <c r="A53" s="14" t="s">
        <v>10</v>
      </c>
      <c r="B53" s="24">
        <f>1-B52</f>
        <v>0.5</v>
      </c>
      <c r="C53" s="19">
        <f>B34</f>
        <v>0.15625</v>
      </c>
      <c r="D53" s="16">
        <f>B53*C53</f>
        <v>7.8125E-2</v>
      </c>
    </row>
    <row r="54" spans="1:4" x14ac:dyDescent="0.3">
      <c r="A54" s="14"/>
      <c r="B54" s="14"/>
      <c r="C54" s="14" t="s">
        <v>17</v>
      </c>
      <c r="D54" s="25">
        <f>SUM(D52:D53)</f>
        <v>9.2501151474995019E-2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0477-B7F8-40A8-A7BE-44E5E0AE95DD}">
  <dimension ref="A1:D54"/>
  <sheetViews>
    <sheetView topLeftCell="A9" workbookViewId="0">
      <selection activeCell="B23" sqref="B23"/>
    </sheetView>
  </sheetViews>
  <sheetFormatPr defaultRowHeight="14" x14ac:dyDescent="0.3"/>
  <cols>
    <col min="1" max="1" width="45.54296875" customWidth="1"/>
    <col min="2" max="2" width="13.54296875" customWidth="1"/>
  </cols>
  <sheetData>
    <row r="1" spans="1:2" ht="14.5" thickBot="1" x14ac:dyDescent="0.35">
      <c r="A1" s="1" t="s">
        <v>40</v>
      </c>
      <c r="B1" s="1"/>
    </row>
    <row r="2" spans="1:2" ht="17" x14ac:dyDescent="0.45">
      <c r="A2" s="3" t="s">
        <v>22</v>
      </c>
      <c r="B2" s="30">
        <v>5.5</v>
      </c>
    </row>
    <row r="3" spans="1:2" ht="17" x14ac:dyDescent="0.45">
      <c r="A3" s="3" t="s">
        <v>21</v>
      </c>
      <c r="B3" s="30">
        <v>12.25</v>
      </c>
    </row>
    <row r="4" spans="1:2" x14ac:dyDescent="0.3">
      <c r="A4" s="3" t="s">
        <v>0</v>
      </c>
      <c r="B4" s="4">
        <v>0.4</v>
      </c>
    </row>
    <row r="5" spans="1:2" x14ac:dyDescent="0.3">
      <c r="A5" s="3" t="s">
        <v>1</v>
      </c>
      <c r="B5" s="30">
        <v>65.75</v>
      </c>
    </row>
    <row r="6" spans="1:2" x14ac:dyDescent="0.3">
      <c r="A6" s="3" t="s">
        <v>2</v>
      </c>
      <c r="B6" s="29">
        <v>3.2500000000000001E-2</v>
      </c>
    </row>
    <row r="7" spans="1:2" x14ac:dyDescent="0.3">
      <c r="A7" s="2"/>
      <c r="B7" s="6"/>
    </row>
    <row r="8" spans="1:2" x14ac:dyDescent="0.3">
      <c r="A8" s="2" t="s">
        <v>3</v>
      </c>
      <c r="B8" s="30">
        <v>50000</v>
      </c>
    </row>
    <row r="9" spans="1:2" x14ac:dyDescent="0.3">
      <c r="A9" s="2" t="s">
        <v>4</v>
      </c>
      <c r="B9" s="18">
        <v>5.2499999999999998E-2</v>
      </c>
    </row>
    <row r="10" spans="1:2" x14ac:dyDescent="0.3">
      <c r="A10" s="2" t="s">
        <v>5</v>
      </c>
      <c r="B10" s="8">
        <v>10</v>
      </c>
    </row>
    <row r="11" spans="1:2" x14ac:dyDescent="0.3">
      <c r="A11" s="2" t="s">
        <v>6</v>
      </c>
      <c r="B11" s="8">
        <v>4</v>
      </c>
    </row>
    <row r="12" spans="1:2" x14ac:dyDescent="0.3">
      <c r="A12" s="3" t="s">
        <v>7</v>
      </c>
      <c r="B12" s="17">
        <v>2.2499999999999999E-2</v>
      </c>
    </row>
    <row r="13" spans="1:2" x14ac:dyDescent="0.3">
      <c r="A13" s="2" t="s">
        <v>8</v>
      </c>
      <c r="B13" s="7">
        <v>0.25</v>
      </c>
    </row>
    <row r="14" spans="1:2" x14ac:dyDescent="0.3">
      <c r="A14" s="2" t="s">
        <v>9</v>
      </c>
      <c r="B14" s="9">
        <v>0.35</v>
      </c>
    </row>
    <row r="15" spans="1:2" x14ac:dyDescent="0.3">
      <c r="A15" s="3" t="s">
        <v>20</v>
      </c>
      <c r="B15" s="32">
        <v>0.1</v>
      </c>
    </row>
    <row r="18" spans="1:2" x14ac:dyDescent="0.3">
      <c r="A18" s="10" t="s">
        <v>25</v>
      </c>
      <c r="B18" s="3">
        <v>0.75</v>
      </c>
    </row>
    <row r="19" spans="1:2" x14ac:dyDescent="0.3">
      <c r="A19" s="3" t="s">
        <v>26</v>
      </c>
      <c r="B19" s="18">
        <v>0.14249999999999999</v>
      </c>
    </row>
    <row r="20" spans="1:2" x14ac:dyDescent="0.3">
      <c r="A20" s="3" t="s">
        <v>27</v>
      </c>
      <c r="B20" s="18">
        <v>4.7500000000000001E-2</v>
      </c>
    </row>
    <row r="22" spans="1:2" x14ac:dyDescent="0.3">
      <c r="A22" s="14" t="s">
        <v>18</v>
      </c>
      <c r="B22" s="14"/>
    </row>
    <row r="23" spans="1:2" x14ac:dyDescent="0.3">
      <c r="A23" s="15" t="s">
        <v>11</v>
      </c>
      <c r="B23" s="16">
        <f>RATE(B10*B11,-B8*B9/B11,B8*(1-B12),-B8*(1+B15))</f>
        <v>1.5702274778533684E-2</v>
      </c>
    </row>
    <row r="24" spans="1:2" x14ac:dyDescent="0.3">
      <c r="A24" s="15" t="s">
        <v>12</v>
      </c>
      <c r="B24" s="16">
        <f>B23*B11</f>
        <v>6.2809099114134737E-2</v>
      </c>
    </row>
    <row r="25" spans="1:2" x14ac:dyDescent="0.3">
      <c r="A25" s="15" t="s">
        <v>14</v>
      </c>
      <c r="B25" s="16">
        <f>B24*(1-B13)</f>
        <v>4.7106824335601052E-2</v>
      </c>
    </row>
    <row r="28" spans="1:2" x14ac:dyDescent="0.3">
      <c r="A28" s="20" t="s">
        <v>13</v>
      </c>
      <c r="B28" s="21">
        <f>(B3/B2)^(1/5)-1</f>
        <v>0.17369344704758083</v>
      </c>
    </row>
    <row r="29" spans="1:2" ht="17" x14ac:dyDescent="0.45">
      <c r="A29" s="20" t="s">
        <v>23</v>
      </c>
      <c r="B29" s="33">
        <f>B3*(1+B28)*B4</f>
        <v>5.7510978905331465</v>
      </c>
    </row>
    <row r="30" spans="1:2" x14ac:dyDescent="0.3">
      <c r="A30" s="20" t="s">
        <v>15</v>
      </c>
      <c r="B30" s="21">
        <f>(B29/B5)+B28</f>
        <v>0.26116261648534733</v>
      </c>
    </row>
    <row r="31" spans="1:2" x14ac:dyDescent="0.3">
      <c r="A31" s="20" t="s">
        <v>16</v>
      </c>
      <c r="B31" s="21">
        <f>(B29/(B5*(1-B6)))+B28</f>
        <v>0.2641008573191741</v>
      </c>
    </row>
    <row r="34" spans="1:4" x14ac:dyDescent="0.3">
      <c r="A34" s="20" t="s">
        <v>24</v>
      </c>
      <c r="B34" s="21">
        <f>B20+B18*(B19-B20)</f>
        <v>0.11874999999999999</v>
      </c>
    </row>
    <row r="37" spans="1:4" x14ac:dyDescent="0.3">
      <c r="A37" s="27" t="s">
        <v>33</v>
      </c>
      <c r="B37" s="28"/>
    </row>
    <row r="38" spans="1:4" x14ac:dyDescent="0.3">
      <c r="A38" s="22" t="s">
        <v>28</v>
      </c>
      <c r="B38" s="22" t="s">
        <v>29</v>
      </c>
      <c r="C38" s="22" t="s">
        <v>30</v>
      </c>
      <c r="D38" s="22" t="s">
        <v>31</v>
      </c>
    </row>
    <row r="39" spans="1:4" x14ac:dyDescent="0.3">
      <c r="A39" s="14" t="s">
        <v>32</v>
      </c>
      <c r="B39" s="23">
        <f>B14</f>
        <v>0.35</v>
      </c>
      <c r="C39" s="19">
        <f>B25</f>
        <v>4.7106824335601052E-2</v>
      </c>
      <c r="D39" s="16">
        <f>B39*C39</f>
        <v>1.6487388517460368E-2</v>
      </c>
    </row>
    <row r="40" spans="1:4" x14ac:dyDescent="0.3">
      <c r="A40" s="14" t="s">
        <v>10</v>
      </c>
      <c r="B40" s="24">
        <f>1-B39</f>
        <v>0.65</v>
      </c>
      <c r="C40" s="19">
        <f>B31</f>
        <v>0.2641008573191741</v>
      </c>
      <c r="D40" s="16">
        <f>B40*C40</f>
        <v>0.17166555725746316</v>
      </c>
    </row>
    <row r="41" spans="1:4" x14ac:dyDescent="0.3">
      <c r="A41" s="14"/>
      <c r="B41" s="14"/>
      <c r="C41" s="14" t="s">
        <v>17</v>
      </c>
      <c r="D41" s="25">
        <f>SUM(D39:D40)</f>
        <v>0.18815294577492353</v>
      </c>
    </row>
    <row r="44" spans="1:4" x14ac:dyDescent="0.3">
      <c r="A44" s="27" t="s">
        <v>35</v>
      </c>
      <c r="B44" s="28"/>
    </row>
    <row r="45" spans="1:4" x14ac:dyDescent="0.3">
      <c r="A45" s="22" t="s">
        <v>28</v>
      </c>
      <c r="B45" s="22" t="s">
        <v>29</v>
      </c>
      <c r="C45" s="22" t="s">
        <v>30</v>
      </c>
      <c r="D45" s="22" t="s">
        <v>31</v>
      </c>
    </row>
    <row r="46" spans="1:4" x14ac:dyDescent="0.3">
      <c r="A46" s="14" t="s">
        <v>32</v>
      </c>
      <c r="B46" s="23">
        <f>B14</f>
        <v>0.35</v>
      </c>
      <c r="C46" s="19">
        <f>B25</f>
        <v>4.7106824335601052E-2</v>
      </c>
      <c r="D46" s="16">
        <f>B46*C46</f>
        <v>1.6487388517460368E-2</v>
      </c>
    </row>
    <row r="47" spans="1:4" x14ac:dyDescent="0.3">
      <c r="A47" s="14" t="s">
        <v>10</v>
      </c>
      <c r="B47" s="24">
        <f>1-B46</f>
        <v>0.65</v>
      </c>
      <c r="C47" s="19">
        <f>B30</f>
        <v>0.26116261648534733</v>
      </c>
      <c r="D47" s="16">
        <f>B47*C47</f>
        <v>0.16975570071547577</v>
      </c>
    </row>
    <row r="48" spans="1:4" x14ac:dyDescent="0.3">
      <c r="A48" s="14"/>
      <c r="B48" s="14"/>
      <c r="C48" s="14" t="s">
        <v>17</v>
      </c>
      <c r="D48" s="25">
        <f>SUM(D46:D47)</f>
        <v>0.18624308923293614</v>
      </c>
    </row>
    <row r="50" spans="1:4" x14ac:dyDescent="0.3">
      <c r="A50" s="12" t="s">
        <v>34</v>
      </c>
    </row>
    <row r="51" spans="1:4" x14ac:dyDescent="0.3">
      <c r="A51" s="22" t="s">
        <v>28</v>
      </c>
      <c r="B51" s="22" t="s">
        <v>29</v>
      </c>
      <c r="C51" s="22" t="s">
        <v>30</v>
      </c>
      <c r="D51" s="22" t="s">
        <v>31</v>
      </c>
    </row>
    <row r="52" spans="1:4" x14ac:dyDescent="0.3">
      <c r="A52" s="14" t="s">
        <v>32</v>
      </c>
      <c r="B52" s="23">
        <f>B14</f>
        <v>0.35</v>
      </c>
      <c r="C52" s="19">
        <f>B25</f>
        <v>4.7106824335601052E-2</v>
      </c>
      <c r="D52" s="16">
        <f>B52*C52</f>
        <v>1.6487388517460368E-2</v>
      </c>
    </row>
    <row r="53" spans="1:4" x14ac:dyDescent="0.3">
      <c r="A53" s="14" t="s">
        <v>10</v>
      </c>
      <c r="B53" s="24">
        <f>1-B52</f>
        <v>0.65</v>
      </c>
      <c r="C53" s="19">
        <f>B34</f>
        <v>0.11874999999999999</v>
      </c>
      <c r="D53" s="16">
        <f>B53*C53</f>
        <v>7.7187499999999992E-2</v>
      </c>
    </row>
    <row r="54" spans="1:4" x14ac:dyDescent="0.3">
      <c r="A54" s="14"/>
      <c r="B54" s="14"/>
      <c r="C54" s="14" t="s">
        <v>17</v>
      </c>
      <c r="D54" s="25">
        <f>SUM(D52:D53)</f>
        <v>9.3674888517460364E-2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3E05-C99C-4FED-929D-CE433A0CA8C8}">
  <dimension ref="A1:D54"/>
  <sheetViews>
    <sheetView topLeftCell="A8" workbookViewId="0">
      <selection activeCell="B23" sqref="B23"/>
    </sheetView>
  </sheetViews>
  <sheetFormatPr defaultRowHeight="14" x14ac:dyDescent="0.3"/>
  <cols>
    <col min="1" max="1" width="45.08984375" customWidth="1"/>
    <col min="2" max="2" width="12.36328125" customWidth="1"/>
  </cols>
  <sheetData>
    <row r="1" spans="1:2" ht="14.5" thickBot="1" x14ac:dyDescent="0.35">
      <c r="A1" s="1" t="s">
        <v>41</v>
      </c>
      <c r="B1" s="1"/>
    </row>
    <row r="2" spans="1:2" ht="17" x14ac:dyDescent="0.45">
      <c r="A2" s="3" t="s">
        <v>22</v>
      </c>
      <c r="B2" s="30">
        <v>100</v>
      </c>
    </row>
    <row r="3" spans="1:2" ht="17" x14ac:dyDescent="0.45">
      <c r="A3" s="3" t="s">
        <v>21</v>
      </c>
      <c r="B3" s="30">
        <v>165</v>
      </c>
    </row>
    <row r="4" spans="1:2" x14ac:dyDescent="0.3">
      <c r="A4" s="3" t="s">
        <v>0</v>
      </c>
      <c r="B4" s="4">
        <v>0.4</v>
      </c>
    </row>
    <row r="5" spans="1:2" x14ac:dyDescent="0.3">
      <c r="A5" s="3" t="s">
        <v>1</v>
      </c>
      <c r="B5" s="30">
        <v>4250</v>
      </c>
    </row>
    <row r="6" spans="1:2" x14ac:dyDescent="0.3">
      <c r="A6" s="3" t="s">
        <v>2</v>
      </c>
      <c r="B6" s="29">
        <v>2.5000000000000001E-2</v>
      </c>
    </row>
    <row r="7" spans="1:2" x14ac:dyDescent="0.3">
      <c r="A7" s="2"/>
      <c r="B7" s="6"/>
    </row>
    <row r="8" spans="1:2" x14ac:dyDescent="0.3">
      <c r="A8" s="2" t="s">
        <v>3</v>
      </c>
      <c r="B8" s="30">
        <v>50000</v>
      </c>
    </row>
    <row r="9" spans="1:2" x14ac:dyDescent="0.3">
      <c r="A9" s="2" t="s">
        <v>4</v>
      </c>
      <c r="B9" s="18">
        <v>8.5000000000000006E-2</v>
      </c>
    </row>
    <row r="10" spans="1:2" x14ac:dyDescent="0.3">
      <c r="A10" s="2" t="s">
        <v>5</v>
      </c>
      <c r="B10" s="8">
        <v>20</v>
      </c>
    </row>
    <row r="11" spans="1:2" x14ac:dyDescent="0.3">
      <c r="A11" s="2" t="s">
        <v>6</v>
      </c>
      <c r="B11" s="8">
        <v>4</v>
      </c>
    </row>
    <row r="12" spans="1:2" x14ac:dyDescent="0.3">
      <c r="A12" s="3" t="s">
        <v>7</v>
      </c>
      <c r="B12" s="17">
        <v>3.2500000000000001E-2</v>
      </c>
    </row>
    <row r="13" spans="1:2" x14ac:dyDescent="0.3">
      <c r="A13" s="2" t="s">
        <v>8</v>
      </c>
      <c r="B13" s="7">
        <v>0.4</v>
      </c>
    </row>
    <row r="14" spans="1:2" x14ac:dyDescent="0.3">
      <c r="A14" s="2" t="s">
        <v>9</v>
      </c>
      <c r="B14" s="9">
        <v>0.5</v>
      </c>
    </row>
    <row r="15" spans="1:2" x14ac:dyDescent="0.3">
      <c r="A15" s="3" t="s">
        <v>20</v>
      </c>
      <c r="B15" s="26">
        <v>0</v>
      </c>
    </row>
    <row r="18" spans="1:2" x14ac:dyDescent="0.3">
      <c r="A18" s="10" t="s">
        <v>25</v>
      </c>
      <c r="B18" s="3">
        <v>0.82</v>
      </c>
    </row>
    <row r="19" spans="1:2" x14ac:dyDescent="0.3">
      <c r="A19" s="3" t="s">
        <v>26</v>
      </c>
      <c r="B19" s="18">
        <v>0.1825</v>
      </c>
    </row>
    <row r="20" spans="1:2" x14ac:dyDescent="0.3">
      <c r="A20" s="3" t="s">
        <v>27</v>
      </c>
      <c r="B20" s="18">
        <v>5.2499999999999998E-2</v>
      </c>
    </row>
    <row r="22" spans="1:2" x14ac:dyDescent="0.3">
      <c r="A22" s="14" t="s">
        <v>18</v>
      </c>
      <c r="B22" s="14"/>
    </row>
    <row r="23" spans="1:2" x14ac:dyDescent="0.3">
      <c r="A23" s="15" t="s">
        <v>11</v>
      </c>
      <c r="B23" s="16">
        <f>RATE(B10*B11,-B8*B9/B11,B8*(1-B12),-B8)</f>
        <v>2.2120044870567616E-2</v>
      </c>
    </row>
    <row r="24" spans="1:2" x14ac:dyDescent="0.3">
      <c r="A24" s="15" t="s">
        <v>12</v>
      </c>
      <c r="B24" s="16">
        <f>B23*B11</f>
        <v>8.8480179482270466E-2</v>
      </c>
    </row>
    <row r="25" spans="1:2" x14ac:dyDescent="0.3">
      <c r="A25" s="15" t="s">
        <v>14</v>
      </c>
      <c r="B25" s="16">
        <f>B24*(1-B13)</f>
        <v>5.3088107689362278E-2</v>
      </c>
    </row>
    <row r="28" spans="1:2" x14ac:dyDescent="0.3">
      <c r="A28" s="20" t="s">
        <v>13</v>
      </c>
      <c r="B28" s="21">
        <f>(B3/B2)^(1/5)-1</f>
        <v>0.10534229649286941</v>
      </c>
    </row>
    <row r="29" spans="1:2" ht="17" x14ac:dyDescent="0.45">
      <c r="A29" s="20" t="s">
        <v>23</v>
      </c>
      <c r="B29" s="33">
        <f>B3*(1+B28)*B4</f>
        <v>72.952591568529385</v>
      </c>
    </row>
    <row r="30" spans="1:2" x14ac:dyDescent="0.3">
      <c r="A30" s="20" t="s">
        <v>15</v>
      </c>
      <c r="B30" s="21">
        <f>(B29/B5)+B28</f>
        <v>0.1225076121560528</v>
      </c>
    </row>
    <row r="31" spans="1:2" x14ac:dyDescent="0.3">
      <c r="A31" s="20" t="s">
        <v>16</v>
      </c>
      <c r="B31" s="21">
        <f>(B29/(B5*(1-B6)))+B28</f>
        <v>0.12294774845510878</v>
      </c>
    </row>
    <row r="34" spans="1:4" x14ac:dyDescent="0.3">
      <c r="A34" s="20" t="s">
        <v>24</v>
      </c>
      <c r="B34" s="21">
        <f>B20+B18*(B19-B20)</f>
        <v>0.15909999999999999</v>
      </c>
    </row>
    <row r="37" spans="1:4" x14ac:dyDescent="0.3">
      <c r="A37" s="27" t="s">
        <v>33</v>
      </c>
      <c r="B37" s="28"/>
    </row>
    <row r="38" spans="1:4" x14ac:dyDescent="0.3">
      <c r="A38" s="22" t="s">
        <v>28</v>
      </c>
      <c r="B38" s="22" t="s">
        <v>29</v>
      </c>
      <c r="C38" s="22" t="s">
        <v>30</v>
      </c>
      <c r="D38" s="22" t="s">
        <v>31</v>
      </c>
    </row>
    <row r="39" spans="1:4" x14ac:dyDescent="0.3">
      <c r="A39" s="14" t="s">
        <v>32</v>
      </c>
      <c r="B39" s="23">
        <f>B14</f>
        <v>0.5</v>
      </c>
      <c r="C39" s="19">
        <f>B25</f>
        <v>5.3088107689362278E-2</v>
      </c>
      <c r="D39" s="16">
        <f>B39*C39</f>
        <v>2.6544053844681139E-2</v>
      </c>
    </row>
    <row r="40" spans="1:4" x14ac:dyDescent="0.3">
      <c r="A40" s="14" t="s">
        <v>10</v>
      </c>
      <c r="B40" s="24">
        <f>1-B39</f>
        <v>0.5</v>
      </c>
      <c r="C40" s="19">
        <f>B31</f>
        <v>0.12294774845510878</v>
      </c>
      <c r="D40" s="16">
        <f>B40*C40</f>
        <v>6.147387422755439E-2</v>
      </c>
    </row>
    <row r="41" spans="1:4" x14ac:dyDescent="0.3">
      <c r="A41" s="14"/>
      <c r="B41" s="14"/>
      <c r="C41" s="14" t="s">
        <v>17</v>
      </c>
      <c r="D41" s="25">
        <f>SUM(D39:D40)</f>
        <v>8.8017928072235532E-2</v>
      </c>
    </row>
    <row r="44" spans="1:4" x14ac:dyDescent="0.3">
      <c r="A44" s="27" t="s">
        <v>35</v>
      </c>
      <c r="B44" s="28"/>
    </row>
    <row r="45" spans="1:4" x14ac:dyDescent="0.3">
      <c r="A45" s="22" t="s">
        <v>28</v>
      </c>
      <c r="B45" s="22" t="s">
        <v>29</v>
      </c>
      <c r="C45" s="22" t="s">
        <v>30</v>
      </c>
      <c r="D45" s="22" t="s">
        <v>31</v>
      </c>
    </row>
    <row r="46" spans="1:4" x14ac:dyDescent="0.3">
      <c r="A46" s="14" t="s">
        <v>32</v>
      </c>
      <c r="B46" s="23">
        <f>B14</f>
        <v>0.5</v>
      </c>
      <c r="C46" s="19">
        <f>B25</f>
        <v>5.3088107689362278E-2</v>
      </c>
      <c r="D46" s="16">
        <f>B46*C46</f>
        <v>2.6544053844681139E-2</v>
      </c>
    </row>
    <row r="47" spans="1:4" x14ac:dyDescent="0.3">
      <c r="A47" s="14" t="s">
        <v>10</v>
      </c>
      <c r="B47" s="24">
        <f>1-B46</f>
        <v>0.5</v>
      </c>
      <c r="C47" s="19">
        <f>B30</f>
        <v>0.1225076121560528</v>
      </c>
      <c r="D47" s="16">
        <f>B47*C47</f>
        <v>6.1253806078026399E-2</v>
      </c>
    </row>
    <row r="48" spans="1:4" x14ac:dyDescent="0.3">
      <c r="A48" s="14"/>
      <c r="B48" s="14"/>
      <c r="C48" s="14" t="s">
        <v>17</v>
      </c>
      <c r="D48" s="25">
        <f>SUM(D46:D47)</f>
        <v>8.7797859922707541E-2</v>
      </c>
    </row>
    <row r="50" spans="1:4" x14ac:dyDescent="0.3">
      <c r="A50" s="12" t="s">
        <v>34</v>
      </c>
    </row>
    <row r="51" spans="1:4" x14ac:dyDescent="0.3">
      <c r="A51" s="22" t="s">
        <v>28</v>
      </c>
      <c r="B51" s="22" t="s">
        <v>29</v>
      </c>
      <c r="C51" s="22" t="s">
        <v>30</v>
      </c>
      <c r="D51" s="22" t="s">
        <v>31</v>
      </c>
    </row>
    <row r="52" spans="1:4" x14ac:dyDescent="0.3">
      <c r="A52" s="14" t="s">
        <v>32</v>
      </c>
      <c r="B52" s="23">
        <f>B14</f>
        <v>0.5</v>
      </c>
      <c r="C52" s="19">
        <f>B25</f>
        <v>5.3088107689362278E-2</v>
      </c>
      <c r="D52" s="16">
        <f>B52*C52</f>
        <v>2.6544053844681139E-2</v>
      </c>
    </row>
    <row r="53" spans="1:4" x14ac:dyDescent="0.3">
      <c r="A53" s="14" t="s">
        <v>10</v>
      </c>
      <c r="B53" s="24">
        <f>1-B52</f>
        <v>0.5</v>
      </c>
      <c r="C53" s="19">
        <f>B34</f>
        <v>0.15909999999999999</v>
      </c>
      <c r="D53" s="16">
        <f>B53*C53</f>
        <v>7.9549999999999996E-2</v>
      </c>
    </row>
    <row r="54" spans="1:4" x14ac:dyDescent="0.3">
      <c r="A54" s="14"/>
      <c r="B54" s="14"/>
      <c r="C54" s="14" t="s">
        <v>17</v>
      </c>
      <c r="D54" s="25">
        <f>SUM(D52:D53)</f>
        <v>0.10609405384468114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B9A3-A84D-4297-B3C7-CEE36B2726AD}">
  <dimension ref="A1:D54"/>
  <sheetViews>
    <sheetView topLeftCell="A9" workbookViewId="0">
      <selection activeCell="B23" sqref="B23"/>
    </sheetView>
  </sheetViews>
  <sheetFormatPr defaultRowHeight="14" x14ac:dyDescent="0.3"/>
  <cols>
    <col min="1" max="1" width="48.36328125" customWidth="1"/>
    <col min="2" max="2" width="12.90625" customWidth="1"/>
  </cols>
  <sheetData>
    <row r="1" spans="1:2" ht="14.5" thickBot="1" x14ac:dyDescent="0.35">
      <c r="A1" s="1" t="s">
        <v>42</v>
      </c>
      <c r="B1" s="1"/>
    </row>
    <row r="2" spans="1:2" ht="17" x14ac:dyDescent="0.45">
      <c r="A2" s="3" t="s">
        <v>22</v>
      </c>
      <c r="B2" s="30">
        <v>55.25</v>
      </c>
    </row>
    <row r="3" spans="1:2" ht="17" x14ac:dyDescent="0.45">
      <c r="A3" s="3" t="s">
        <v>21</v>
      </c>
      <c r="B3" s="30">
        <v>75.45</v>
      </c>
    </row>
    <row r="4" spans="1:2" x14ac:dyDescent="0.3">
      <c r="A4" s="3" t="s">
        <v>0</v>
      </c>
      <c r="B4" s="4">
        <v>0.25</v>
      </c>
    </row>
    <row r="5" spans="1:2" x14ac:dyDescent="0.3">
      <c r="A5" s="3" t="s">
        <v>1</v>
      </c>
      <c r="B5" s="30">
        <v>555</v>
      </c>
    </row>
    <row r="6" spans="1:2" x14ac:dyDescent="0.3">
      <c r="A6" s="3" t="s">
        <v>2</v>
      </c>
      <c r="B6" s="29">
        <v>2.5000000000000001E-2</v>
      </c>
    </row>
    <row r="7" spans="1:2" x14ac:dyDescent="0.3">
      <c r="A7" s="2"/>
      <c r="B7" s="6"/>
    </row>
    <row r="8" spans="1:2" x14ac:dyDescent="0.3">
      <c r="A8" s="2" t="s">
        <v>3</v>
      </c>
      <c r="B8" s="30">
        <v>10000</v>
      </c>
    </row>
    <row r="9" spans="1:2" x14ac:dyDescent="0.3">
      <c r="A9" s="2" t="s">
        <v>4</v>
      </c>
      <c r="B9" s="18">
        <v>6.25E-2</v>
      </c>
    </row>
    <row r="10" spans="1:2" x14ac:dyDescent="0.3">
      <c r="A10" s="2" t="s">
        <v>5</v>
      </c>
      <c r="B10" s="8">
        <v>10</v>
      </c>
    </row>
    <row r="11" spans="1:2" x14ac:dyDescent="0.3">
      <c r="A11" s="2" t="s">
        <v>6</v>
      </c>
      <c r="B11" s="8">
        <v>4</v>
      </c>
    </row>
    <row r="12" spans="1:2" x14ac:dyDescent="0.3">
      <c r="A12" s="3" t="s">
        <v>7</v>
      </c>
      <c r="B12" s="17">
        <v>1.7500000000000002E-2</v>
      </c>
    </row>
    <row r="13" spans="1:2" x14ac:dyDescent="0.3">
      <c r="A13" s="2" t="s">
        <v>8</v>
      </c>
      <c r="B13" s="7">
        <v>0.25</v>
      </c>
    </row>
    <row r="14" spans="1:2" x14ac:dyDescent="0.3">
      <c r="A14" s="2" t="s">
        <v>9</v>
      </c>
      <c r="B14" s="9">
        <v>0.5</v>
      </c>
    </row>
    <row r="15" spans="1:2" x14ac:dyDescent="0.3">
      <c r="A15" s="3" t="s">
        <v>20</v>
      </c>
      <c r="B15" s="32">
        <v>2.75E-2</v>
      </c>
    </row>
    <row r="18" spans="1:2" x14ac:dyDescent="0.3">
      <c r="A18" s="10" t="s">
        <v>25</v>
      </c>
      <c r="B18" s="3">
        <v>0.92</v>
      </c>
    </row>
    <row r="19" spans="1:2" x14ac:dyDescent="0.3">
      <c r="A19" s="3" t="s">
        <v>26</v>
      </c>
      <c r="B19" s="18">
        <v>0.16250000000000001</v>
      </c>
    </row>
    <row r="20" spans="1:2" x14ac:dyDescent="0.3">
      <c r="A20" s="3" t="s">
        <v>27</v>
      </c>
      <c r="B20" s="18">
        <v>5.7500000000000002E-2</v>
      </c>
    </row>
    <row r="22" spans="1:2" x14ac:dyDescent="0.3">
      <c r="A22" s="14" t="s">
        <v>18</v>
      </c>
      <c r="B22" s="14"/>
    </row>
    <row r="23" spans="1:2" x14ac:dyDescent="0.3">
      <c r="A23" s="15" t="s">
        <v>11</v>
      </c>
      <c r="B23" s="16">
        <f>RATE(B10*B11,-B8*B9/B11,B8*(1-B12),-B8*(1+B15))</f>
        <v>1.6717063001785357E-2</v>
      </c>
    </row>
    <row r="24" spans="1:2" x14ac:dyDescent="0.3">
      <c r="A24" s="15" t="s">
        <v>12</v>
      </c>
      <c r="B24" s="16">
        <f>B23*B11</f>
        <v>6.6868252007141429E-2</v>
      </c>
    </row>
    <row r="25" spans="1:2" x14ac:dyDescent="0.3">
      <c r="A25" s="15" t="s">
        <v>14</v>
      </c>
      <c r="B25" s="16">
        <f>B24*(1-B13)</f>
        <v>5.0151189005356075E-2</v>
      </c>
    </row>
    <row r="28" spans="1:2" x14ac:dyDescent="0.3">
      <c r="A28" s="20" t="s">
        <v>13</v>
      </c>
      <c r="B28" s="21">
        <f>(B3/B2)^(1/5)-1</f>
        <v>6.4303259847692917E-2</v>
      </c>
    </row>
    <row r="29" spans="1:2" ht="17" x14ac:dyDescent="0.45">
      <c r="A29" s="20" t="s">
        <v>23</v>
      </c>
      <c r="B29" s="33">
        <f>B3*(1+B28)*B4</f>
        <v>20.075420238877108</v>
      </c>
    </row>
    <row r="30" spans="1:2" x14ac:dyDescent="0.3">
      <c r="A30" s="20" t="s">
        <v>15</v>
      </c>
      <c r="B30" s="21">
        <f>(B29/B5)+B28</f>
        <v>0.10047518820603005</v>
      </c>
    </row>
    <row r="31" spans="1:2" x14ac:dyDescent="0.3">
      <c r="A31" s="20" t="s">
        <v>16</v>
      </c>
      <c r="B31" s="21">
        <f>(B29/(B5*(1-B6)))+B28</f>
        <v>0.10140267354855151</v>
      </c>
    </row>
    <row r="34" spans="1:4" x14ac:dyDescent="0.3">
      <c r="A34" s="20" t="s">
        <v>24</v>
      </c>
      <c r="B34" s="21">
        <f>B20+B18*(B19-B20)</f>
        <v>0.15410000000000001</v>
      </c>
    </row>
    <row r="37" spans="1:4" x14ac:dyDescent="0.3">
      <c r="A37" s="27" t="s">
        <v>33</v>
      </c>
      <c r="B37" s="28"/>
    </row>
    <row r="38" spans="1:4" x14ac:dyDescent="0.3">
      <c r="A38" s="22" t="s">
        <v>28</v>
      </c>
      <c r="B38" s="22" t="s">
        <v>29</v>
      </c>
      <c r="C38" s="22" t="s">
        <v>30</v>
      </c>
      <c r="D38" s="22" t="s">
        <v>31</v>
      </c>
    </row>
    <row r="39" spans="1:4" x14ac:dyDescent="0.3">
      <c r="A39" s="14" t="s">
        <v>32</v>
      </c>
      <c r="B39" s="23">
        <f>B14</f>
        <v>0.5</v>
      </c>
      <c r="C39" s="19">
        <f>B25</f>
        <v>5.0151189005356075E-2</v>
      </c>
      <c r="D39" s="16">
        <f>B39*C39</f>
        <v>2.5075594502678038E-2</v>
      </c>
    </row>
    <row r="40" spans="1:4" x14ac:dyDescent="0.3">
      <c r="A40" s="14" t="s">
        <v>10</v>
      </c>
      <c r="B40" s="24">
        <f>1-B39</f>
        <v>0.5</v>
      </c>
      <c r="C40" s="19">
        <f>B31</f>
        <v>0.10140267354855151</v>
      </c>
      <c r="D40" s="16">
        <f>B40*C40</f>
        <v>5.0701336774275754E-2</v>
      </c>
    </row>
    <row r="41" spans="1:4" x14ac:dyDescent="0.3">
      <c r="A41" s="14"/>
      <c r="B41" s="14"/>
      <c r="C41" s="14" t="s">
        <v>17</v>
      </c>
      <c r="D41" s="25">
        <f>SUM(D39:D40)</f>
        <v>7.5776931276953785E-2</v>
      </c>
    </row>
    <row r="44" spans="1:4" x14ac:dyDescent="0.3">
      <c r="A44" s="27" t="s">
        <v>35</v>
      </c>
      <c r="B44" s="28"/>
    </row>
    <row r="45" spans="1:4" x14ac:dyDescent="0.3">
      <c r="A45" s="22" t="s">
        <v>28</v>
      </c>
      <c r="B45" s="22" t="s">
        <v>29</v>
      </c>
      <c r="C45" s="22" t="s">
        <v>30</v>
      </c>
      <c r="D45" s="22" t="s">
        <v>31</v>
      </c>
    </row>
    <row r="46" spans="1:4" x14ac:dyDescent="0.3">
      <c r="A46" s="14" t="s">
        <v>32</v>
      </c>
      <c r="B46" s="23">
        <f>B14</f>
        <v>0.5</v>
      </c>
      <c r="C46" s="19">
        <f>B25</f>
        <v>5.0151189005356075E-2</v>
      </c>
      <c r="D46" s="16">
        <f>B46*C46</f>
        <v>2.5075594502678038E-2</v>
      </c>
    </row>
    <row r="47" spans="1:4" x14ac:dyDescent="0.3">
      <c r="A47" s="14" t="s">
        <v>10</v>
      </c>
      <c r="B47" s="24">
        <f>1-B46</f>
        <v>0.5</v>
      </c>
      <c r="C47" s="19">
        <f>B30</f>
        <v>0.10047518820603005</v>
      </c>
      <c r="D47" s="16">
        <f>B47*C47</f>
        <v>5.0237594103015024E-2</v>
      </c>
    </row>
    <row r="48" spans="1:4" x14ac:dyDescent="0.3">
      <c r="A48" s="14"/>
      <c r="B48" s="14"/>
      <c r="C48" s="14" t="s">
        <v>17</v>
      </c>
      <c r="D48" s="25">
        <f>SUM(D46:D47)</f>
        <v>7.5313188605693054E-2</v>
      </c>
    </row>
    <row r="50" spans="1:4" x14ac:dyDescent="0.3">
      <c r="A50" s="12" t="s">
        <v>34</v>
      </c>
    </row>
    <row r="51" spans="1:4" x14ac:dyDescent="0.3">
      <c r="A51" s="22" t="s">
        <v>28</v>
      </c>
      <c r="B51" s="22" t="s">
        <v>29</v>
      </c>
      <c r="C51" s="22" t="s">
        <v>30</v>
      </c>
      <c r="D51" s="22" t="s">
        <v>31</v>
      </c>
    </row>
    <row r="52" spans="1:4" x14ac:dyDescent="0.3">
      <c r="A52" s="14" t="s">
        <v>32</v>
      </c>
      <c r="B52" s="23">
        <f>B14</f>
        <v>0.5</v>
      </c>
      <c r="C52" s="19">
        <f>B25</f>
        <v>5.0151189005356075E-2</v>
      </c>
      <c r="D52" s="16">
        <f>B52*C52</f>
        <v>2.5075594502678038E-2</v>
      </c>
    </row>
    <row r="53" spans="1:4" x14ac:dyDescent="0.3">
      <c r="A53" s="14" t="s">
        <v>10</v>
      </c>
      <c r="B53" s="24">
        <f>1-B52</f>
        <v>0.5</v>
      </c>
      <c r="C53" s="19">
        <f>B34</f>
        <v>0.15410000000000001</v>
      </c>
      <c r="D53" s="16">
        <f>B53*C53</f>
        <v>7.7050000000000007E-2</v>
      </c>
    </row>
    <row r="54" spans="1:4" x14ac:dyDescent="0.3">
      <c r="A54" s="14"/>
      <c r="B54" s="14"/>
      <c r="C54" s="14" t="s">
        <v>17</v>
      </c>
      <c r="D54" s="25">
        <f>SUM(D52:D53)</f>
        <v>0.10212559450267805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C656-52B1-4D90-95E1-9A1225775235}">
  <dimension ref="A1:D54"/>
  <sheetViews>
    <sheetView topLeftCell="A17" workbookViewId="0">
      <selection activeCell="E26" sqref="E26"/>
    </sheetView>
  </sheetViews>
  <sheetFormatPr defaultRowHeight="14" x14ac:dyDescent="0.3"/>
  <cols>
    <col min="1" max="1" width="48.81640625" customWidth="1"/>
    <col min="2" max="2" width="14.6328125" customWidth="1"/>
  </cols>
  <sheetData>
    <row r="1" spans="1:2" ht="14.5" thickBot="1" x14ac:dyDescent="0.35">
      <c r="A1" s="1" t="s">
        <v>43</v>
      </c>
      <c r="B1" s="1"/>
    </row>
    <row r="2" spans="1:2" ht="17" x14ac:dyDescent="0.45">
      <c r="A2" s="3" t="s">
        <v>22</v>
      </c>
      <c r="B2" s="30">
        <v>11</v>
      </c>
    </row>
    <row r="3" spans="1:2" ht="17" x14ac:dyDescent="0.45">
      <c r="A3" s="3" t="s">
        <v>21</v>
      </c>
      <c r="B3" s="30">
        <v>17.5</v>
      </c>
    </row>
    <row r="4" spans="1:2" x14ac:dyDescent="0.3">
      <c r="A4" s="3" t="s">
        <v>0</v>
      </c>
      <c r="B4" s="4">
        <v>0.75</v>
      </c>
    </row>
    <row r="5" spans="1:2" x14ac:dyDescent="0.3">
      <c r="A5" s="3" t="s">
        <v>1</v>
      </c>
      <c r="B5" s="30">
        <v>75.25</v>
      </c>
    </row>
    <row r="6" spans="1:2" x14ac:dyDescent="0.3">
      <c r="A6" s="3" t="s">
        <v>2</v>
      </c>
      <c r="B6" s="29">
        <v>2.4500000000000001E-2</v>
      </c>
    </row>
    <row r="7" spans="1:2" x14ac:dyDescent="0.3">
      <c r="A7" s="2"/>
      <c r="B7" s="6"/>
    </row>
    <row r="8" spans="1:2" x14ac:dyDescent="0.3">
      <c r="A8" s="2" t="s">
        <v>3</v>
      </c>
      <c r="B8" s="30">
        <v>50000</v>
      </c>
    </row>
    <row r="9" spans="1:2" x14ac:dyDescent="0.3">
      <c r="A9" s="2" t="s">
        <v>4</v>
      </c>
      <c r="B9" s="18">
        <v>5.2499999999999998E-2</v>
      </c>
    </row>
    <row r="10" spans="1:2" x14ac:dyDescent="0.3">
      <c r="A10" s="2" t="s">
        <v>5</v>
      </c>
      <c r="B10" s="8">
        <v>20</v>
      </c>
    </row>
    <row r="11" spans="1:2" x14ac:dyDescent="0.3">
      <c r="A11" s="2" t="s">
        <v>6</v>
      </c>
      <c r="B11" s="8">
        <v>2</v>
      </c>
    </row>
    <row r="12" spans="1:2" x14ac:dyDescent="0.3">
      <c r="A12" s="3" t="s">
        <v>7</v>
      </c>
      <c r="B12" s="17">
        <v>1.2500000000000001E-2</v>
      </c>
    </row>
    <row r="13" spans="1:2" x14ac:dyDescent="0.3">
      <c r="A13" s="2" t="s">
        <v>8</v>
      </c>
      <c r="B13" s="7">
        <v>0.35</v>
      </c>
    </row>
    <row r="14" spans="1:2" x14ac:dyDescent="0.3">
      <c r="A14" s="2" t="s">
        <v>9</v>
      </c>
      <c r="B14" s="9">
        <v>0.5</v>
      </c>
    </row>
    <row r="15" spans="1:2" x14ac:dyDescent="0.3">
      <c r="A15" s="3" t="s">
        <v>20</v>
      </c>
      <c r="B15" s="31">
        <v>0.1</v>
      </c>
    </row>
    <row r="18" spans="1:2" x14ac:dyDescent="0.3">
      <c r="A18" s="10" t="s">
        <v>25</v>
      </c>
      <c r="B18" s="3">
        <v>0.75</v>
      </c>
    </row>
    <row r="19" spans="1:2" x14ac:dyDescent="0.3">
      <c r="A19" s="3" t="s">
        <v>26</v>
      </c>
      <c r="B19" s="18">
        <v>0.14249999999999999</v>
      </c>
    </row>
    <row r="20" spans="1:2" x14ac:dyDescent="0.3">
      <c r="A20" s="3" t="s">
        <v>27</v>
      </c>
      <c r="B20" s="18">
        <v>5.0999999999999997E-2</v>
      </c>
    </row>
    <row r="22" spans="1:2" x14ac:dyDescent="0.3">
      <c r="A22" s="14" t="s">
        <v>18</v>
      </c>
      <c r="B22" s="14"/>
    </row>
    <row r="23" spans="1:2" x14ac:dyDescent="0.3">
      <c r="A23" s="15" t="s">
        <v>11</v>
      </c>
      <c r="B23" s="16">
        <f>RATE(B10*B11,-B8*B9/B11,B8*(1-B12),-B8*(1+B15))</f>
        <v>2.8157376103796785E-2</v>
      </c>
    </row>
    <row r="24" spans="1:2" x14ac:dyDescent="0.3">
      <c r="A24" s="15" t="s">
        <v>12</v>
      </c>
      <c r="B24" s="16">
        <f>B23*B11</f>
        <v>5.631475220759357E-2</v>
      </c>
    </row>
    <row r="25" spans="1:2" x14ac:dyDescent="0.3">
      <c r="A25" s="15" t="s">
        <v>14</v>
      </c>
      <c r="B25" s="16">
        <f>B24*(1-B13)</f>
        <v>3.6604588934935824E-2</v>
      </c>
    </row>
    <row r="28" spans="1:2" x14ac:dyDescent="0.3">
      <c r="A28" s="20" t="s">
        <v>13</v>
      </c>
      <c r="B28" s="21">
        <f>(B3/B2)^(1/5)-1</f>
        <v>9.7309332149995154E-2</v>
      </c>
    </row>
    <row r="29" spans="1:2" ht="17" x14ac:dyDescent="0.45">
      <c r="A29" s="20" t="s">
        <v>23</v>
      </c>
      <c r="B29" s="33">
        <f>B3*(1+B28)*B4</f>
        <v>14.402184984468686</v>
      </c>
    </row>
    <row r="30" spans="1:2" x14ac:dyDescent="0.3">
      <c r="A30" s="20" t="s">
        <v>15</v>
      </c>
      <c r="B30" s="21">
        <f>(B29/B5)+B28</f>
        <v>0.2887004947342966</v>
      </c>
    </row>
    <row r="31" spans="1:2" x14ac:dyDescent="0.3">
      <c r="A31" s="20" t="s">
        <v>16</v>
      </c>
      <c r="B31" s="21">
        <f>(B29/(B5*(1-B6)))+B28</f>
        <v>0.2935073460754708</v>
      </c>
    </row>
    <row r="34" spans="1:4" x14ac:dyDescent="0.3">
      <c r="A34" s="20" t="s">
        <v>24</v>
      </c>
      <c r="B34" s="21">
        <f>B20+B18*(B19-B20)</f>
        <v>0.11962499999999998</v>
      </c>
    </row>
    <row r="37" spans="1:4" x14ac:dyDescent="0.3">
      <c r="A37" s="27" t="s">
        <v>33</v>
      </c>
      <c r="B37" s="28"/>
    </row>
    <row r="38" spans="1:4" x14ac:dyDescent="0.3">
      <c r="A38" s="22" t="s">
        <v>28</v>
      </c>
      <c r="B38" s="22" t="s">
        <v>29</v>
      </c>
      <c r="C38" s="22" t="s">
        <v>30</v>
      </c>
      <c r="D38" s="22" t="s">
        <v>31</v>
      </c>
    </row>
    <row r="39" spans="1:4" x14ac:dyDescent="0.3">
      <c r="A39" s="14" t="s">
        <v>32</v>
      </c>
      <c r="B39" s="23">
        <f>B14</f>
        <v>0.5</v>
      </c>
      <c r="C39" s="19">
        <f>B25</f>
        <v>3.6604588934935824E-2</v>
      </c>
      <c r="D39" s="16">
        <f>B39*C39</f>
        <v>1.8302294467467912E-2</v>
      </c>
    </row>
    <row r="40" spans="1:4" x14ac:dyDescent="0.3">
      <c r="A40" s="14" t="s">
        <v>10</v>
      </c>
      <c r="B40" s="24">
        <f>1-B39</f>
        <v>0.5</v>
      </c>
      <c r="C40" s="19">
        <f>B31</f>
        <v>0.2935073460754708</v>
      </c>
      <c r="D40" s="16">
        <f>B40*C40</f>
        <v>0.1467536730377354</v>
      </c>
    </row>
    <row r="41" spans="1:4" x14ac:dyDescent="0.3">
      <c r="A41" s="14"/>
      <c r="B41" s="14"/>
      <c r="C41" s="14" t="s">
        <v>17</v>
      </c>
      <c r="D41" s="25">
        <f>SUM(D39:D40)</f>
        <v>0.16505596750520332</v>
      </c>
    </row>
    <row r="44" spans="1:4" x14ac:dyDescent="0.3">
      <c r="A44" s="27" t="s">
        <v>35</v>
      </c>
      <c r="B44" s="28"/>
    </row>
    <row r="45" spans="1:4" x14ac:dyDescent="0.3">
      <c r="A45" s="22" t="s">
        <v>28</v>
      </c>
      <c r="B45" s="22" t="s">
        <v>29</v>
      </c>
      <c r="C45" s="22" t="s">
        <v>30</v>
      </c>
      <c r="D45" s="22" t="s">
        <v>31</v>
      </c>
    </row>
    <row r="46" spans="1:4" x14ac:dyDescent="0.3">
      <c r="A46" s="14" t="s">
        <v>32</v>
      </c>
      <c r="B46" s="23">
        <f>B14</f>
        <v>0.5</v>
      </c>
      <c r="C46" s="19">
        <f>B25</f>
        <v>3.6604588934935824E-2</v>
      </c>
      <c r="D46" s="16">
        <f>B46*C46</f>
        <v>1.8302294467467912E-2</v>
      </c>
    </row>
    <row r="47" spans="1:4" x14ac:dyDescent="0.3">
      <c r="A47" s="14" t="s">
        <v>10</v>
      </c>
      <c r="B47" s="24">
        <f>1-B46</f>
        <v>0.5</v>
      </c>
      <c r="C47" s="19">
        <f>B30</f>
        <v>0.2887004947342966</v>
      </c>
      <c r="D47" s="16">
        <f>B47*C47</f>
        <v>0.1443502473671483</v>
      </c>
    </row>
    <row r="48" spans="1:4" x14ac:dyDescent="0.3">
      <c r="A48" s="14"/>
      <c r="B48" s="14"/>
      <c r="C48" s="14" t="s">
        <v>17</v>
      </c>
      <c r="D48" s="25">
        <f>SUM(D46:D47)</f>
        <v>0.16265254183461622</v>
      </c>
    </row>
    <row r="50" spans="1:4" x14ac:dyDescent="0.3">
      <c r="A50" s="12" t="s">
        <v>34</v>
      </c>
    </row>
    <row r="51" spans="1:4" x14ac:dyDescent="0.3">
      <c r="A51" s="22" t="s">
        <v>28</v>
      </c>
      <c r="B51" s="22" t="s">
        <v>29</v>
      </c>
      <c r="C51" s="22" t="s">
        <v>30</v>
      </c>
      <c r="D51" s="22" t="s">
        <v>31</v>
      </c>
    </row>
    <row r="52" spans="1:4" x14ac:dyDescent="0.3">
      <c r="A52" s="14" t="s">
        <v>32</v>
      </c>
      <c r="B52" s="23">
        <f>B14</f>
        <v>0.5</v>
      </c>
      <c r="C52" s="19">
        <f>B25</f>
        <v>3.6604588934935824E-2</v>
      </c>
      <c r="D52" s="16">
        <f>B52*C52</f>
        <v>1.8302294467467912E-2</v>
      </c>
    </row>
    <row r="53" spans="1:4" x14ac:dyDescent="0.3">
      <c r="A53" s="14" t="s">
        <v>10</v>
      </c>
      <c r="B53" s="24">
        <f>1-B52</f>
        <v>0.5</v>
      </c>
      <c r="C53" s="19">
        <f>B34</f>
        <v>0.11962499999999998</v>
      </c>
      <c r="D53" s="16">
        <f>B53*C53</f>
        <v>5.9812499999999991E-2</v>
      </c>
    </row>
    <row r="54" spans="1:4" x14ac:dyDescent="0.3">
      <c r="A54" s="14"/>
      <c r="B54" s="14"/>
      <c r="C54" s="14" t="s">
        <v>17</v>
      </c>
      <c r="D54" s="25">
        <f>SUM(D52:D53)</f>
        <v>7.8114794467467899E-2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Tata Green Energy Ltd</vt:lpstr>
      <vt:lpstr>Reliance Infra Ltd</vt:lpstr>
      <vt:lpstr>Reliance Ltd</vt:lpstr>
      <vt:lpstr>HDFC Bank </vt:lpstr>
      <vt:lpstr>Adani Ports Ltd</vt:lpstr>
      <vt:lpstr>Bharti Airtel Ltd</vt:lpstr>
      <vt:lpstr>Tata Motors Ltd</vt:lpstr>
      <vt:lpstr>Cipla Ltd </vt:lpstr>
      <vt:lpstr>Ambuja Cements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potharla</dc:creator>
  <cp:lastModifiedBy>Office</cp:lastModifiedBy>
  <dcterms:created xsi:type="dcterms:W3CDTF">2024-12-26T10:12:39Z</dcterms:created>
  <dcterms:modified xsi:type="dcterms:W3CDTF">2025-07-15T09:20:27Z</dcterms:modified>
</cp:coreProperties>
</file>