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G:\07_MY TEACHING RESOURCES\MBA-FINANCIAL MODELLING\FME_Topic_02_Financial Statement Forecasting\Tushar\"/>
    </mc:Choice>
  </mc:AlternateContent>
  <xr:revisionPtr revIDLastSave="0" documentId="13_ncr:1_{9188A899-D4FC-4092-A448-3C0DC4084A26}" xr6:coauthVersionLast="47" xr6:coauthVersionMax="47" xr10:uidLastSave="{00000000-0000-0000-0000-000000000000}"/>
  <bookViews>
    <workbookView xWindow="-110" yWindow="-110" windowWidth="19420" windowHeight="10300" firstSheet="3" activeTab="8" xr2:uid="{00000000-000D-0000-FFFF-FFFF00000000}"/>
  </bookViews>
  <sheets>
    <sheet name="Cover" sheetId="1" r:id="rId1"/>
    <sheet name="1.Input --&gt;" sheetId="2" r:id="rId2"/>
    <sheet name="P&amp;L assumptions" sheetId="3" r:id="rId3"/>
    <sheet name="BS assumptions" sheetId="4" r:id="rId4"/>
    <sheet name="2.Output--&gt;" sheetId="5" r:id="rId5"/>
    <sheet name="P&amp;L" sheetId="6" r:id="rId6"/>
    <sheet name="BS" sheetId="7" r:id="rId7"/>
    <sheet name="Cash Flow" sheetId="8" r:id="rId8"/>
    <sheet name="DCF valuation" sheetId="9" r:id="rId9"/>
    <sheet name="Perpetuity Growth" sheetId="10" r:id="rId10"/>
    <sheet name="Exit Multiple" sheetId="11" r:id="rId11"/>
    <sheet name="3.Charts  --&gt;" sheetId="12" r:id="rId12"/>
    <sheet name="Revenues&amp;Ebidta" sheetId="13" r:id="rId13"/>
    <sheet name="Cash Flow(UFCF)" sheetId="14" r:id="rId14"/>
    <sheet name="DCF results" sheetId="15" r:id="rId15"/>
    <sheet name="Sensitivity Analysis" sheetId="16" r:id="rId16"/>
    <sheet name="4.Sources --&gt;" sheetId="17" r:id="rId17"/>
    <sheet name="P&amp;L source" sheetId="18" r:id="rId18"/>
    <sheet name="BS source" sheetId="19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ivLX6YbNqbIgfJxx7nuf6zXJyhRz6VE7ekdqj5FDvAg="/>
    </ext>
  </extLst>
</workbook>
</file>

<file path=xl/calcChain.xml><?xml version="1.0" encoding="utf-8"?>
<calcChain xmlns="http://schemas.openxmlformats.org/spreadsheetml/2006/main">
  <c r="J27" i="19" l="1"/>
  <c r="J28" i="19" s="1"/>
  <c r="I27" i="19"/>
  <c r="I28" i="19" s="1"/>
  <c r="H27" i="19"/>
  <c r="E24" i="19"/>
  <c r="D24" i="19"/>
  <c r="D25" i="19" s="1"/>
  <c r="C24" i="19"/>
  <c r="C25" i="19" s="1"/>
  <c r="J18" i="19"/>
  <c r="I18" i="19"/>
  <c r="H18" i="19"/>
  <c r="H28" i="19" s="1"/>
  <c r="E15" i="19"/>
  <c r="E25" i="19" s="1"/>
  <c r="D15" i="19"/>
  <c r="J10" i="19"/>
  <c r="J29" i="19" s="1"/>
  <c r="I10" i="19"/>
  <c r="I29" i="19" s="1"/>
  <c r="H10" i="19"/>
  <c r="E9" i="18"/>
  <c r="E10" i="18" s="1"/>
  <c r="D9" i="18"/>
  <c r="C9" i="18"/>
  <c r="C10" i="18" s="1"/>
  <c r="C16" i="18" s="1"/>
  <c r="E6" i="18"/>
  <c r="D6" i="18"/>
  <c r="C6" i="18"/>
  <c r="K6" i="16"/>
  <c r="D12" i="16" s="1"/>
  <c r="J6" i="16"/>
  <c r="C12" i="16" s="1"/>
  <c r="K5" i="16"/>
  <c r="D11" i="16" s="1"/>
  <c r="J5" i="16"/>
  <c r="C11" i="16" s="1"/>
  <c r="B4" i="13"/>
  <c r="D12" i="11"/>
  <c r="D14" i="10"/>
  <c r="C35" i="9"/>
  <c r="P10" i="9"/>
  <c r="O10" i="9"/>
  <c r="N10" i="9"/>
  <c r="M10" i="9"/>
  <c r="L10" i="9"/>
  <c r="K10" i="9"/>
  <c r="J10" i="9"/>
  <c r="I10" i="9"/>
  <c r="H10" i="9"/>
  <c r="G10" i="9"/>
  <c r="F8" i="9"/>
  <c r="E21" i="7"/>
  <c r="C21" i="7"/>
  <c r="O19" i="7"/>
  <c r="N19" i="7"/>
  <c r="L19" i="7"/>
  <c r="L27" i="8" s="1"/>
  <c r="K19" i="7"/>
  <c r="J19" i="7"/>
  <c r="H19" i="7"/>
  <c r="G19" i="7"/>
  <c r="H27" i="8" s="1"/>
  <c r="F19" i="7"/>
  <c r="F27" i="8" s="1"/>
  <c r="E19" i="7"/>
  <c r="C19" i="9" s="1"/>
  <c r="D19" i="7"/>
  <c r="C27" i="8" s="1"/>
  <c r="C19" i="7"/>
  <c r="E12" i="7"/>
  <c r="F31" i="8" s="1"/>
  <c r="D12" i="7"/>
  <c r="D31" i="8" s="1"/>
  <c r="C12" i="7"/>
  <c r="C31" i="8" s="1"/>
  <c r="O6" i="7"/>
  <c r="N6" i="7"/>
  <c r="L6" i="7"/>
  <c r="K6" i="7"/>
  <c r="J6" i="7"/>
  <c r="H6" i="7"/>
  <c r="G6" i="7"/>
  <c r="F6" i="7"/>
  <c r="E6" i="7"/>
  <c r="M6" i="7" s="1"/>
  <c r="D6" i="7"/>
  <c r="C6" i="7"/>
  <c r="L4" i="7"/>
  <c r="H4" i="7"/>
  <c r="E4" i="7"/>
  <c r="O4" i="7" s="1"/>
  <c r="D4" i="7"/>
  <c r="C4" i="7"/>
  <c r="D14" i="6"/>
  <c r="C10" i="8" s="1"/>
  <c r="D8" i="6"/>
  <c r="D21" i="4"/>
  <c r="E20" i="4"/>
  <c r="D20" i="4"/>
  <c r="D17" i="7" s="1"/>
  <c r="C20" i="4"/>
  <c r="C17" i="7" s="1"/>
  <c r="D18" i="4"/>
  <c r="E17" i="4"/>
  <c r="E10" i="7" s="1"/>
  <c r="D17" i="4"/>
  <c r="D10" i="7" s="1"/>
  <c r="C17" i="4"/>
  <c r="D15" i="4"/>
  <c r="E14" i="4"/>
  <c r="D14" i="4"/>
  <c r="D5" i="7" s="1"/>
  <c r="C14" i="4"/>
  <c r="D12" i="4"/>
  <c r="E11" i="4"/>
  <c r="E16" i="7" s="1"/>
  <c r="D11" i="4"/>
  <c r="D16" i="7" s="1"/>
  <c r="C11" i="4"/>
  <c r="D9" i="4"/>
  <c r="E8" i="4"/>
  <c r="E8" i="7" s="1"/>
  <c r="D13" i="8" s="1"/>
  <c r="D8" i="4"/>
  <c r="D8" i="7" s="1"/>
  <c r="C8" i="4"/>
  <c r="C8" i="7" s="1"/>
  <c r="E5" i="4"/>
  <c r="D5" i="4"/>
  <c r="C5" i="4"/>
  <c r="C9" i="7" s="1"/>
  <c r="O44" i="3"/>
  <c r="N44" i="3"/>
  <c r="M44" i="3"/>
  <c r="L44" i="3"/>
  <c r="K44" i="3"/>
  <c r="J44" i="3"/>
  <c r="I44" i="3"/>
  <c r="H44" i="3"/>
  <c r="G44" i="3"/>
  <c r="F44" i="3"/>
  <c r="D44" i="3"/>
  <c r="E43" i="3"/>
  <c r="E18" i="6" s="1"/>
  <c r="D22" i="8" s="1"/>
  <c r="D43" i="3"/>
  <c r="D18" i="6" s="1"/>
  <c r="C22" i="8" s="1"/>
  <c r="C43" i="3"/>
  <c r="O38" i="3"/>
  <c r="N38" i="3"/>
  <c r="M38" i="3"/>
  <c r="L38" i="3"/>
  <c r="K38" i="3"/>
  <c r="J38" i="3"/>
  <c r="I38" i="3"/>
  <c r="H38" i="3"/>
  <c r="G38" i="3"/>
  <c r="F38" i="3"/>
  <c r="D38" i="3"/>
  <c r="E37" i="3"/>
  <c r="D37" i="3"/>
  <c r="D17" i="6" s="1"/>
  <c r="C26" i="8" s="1"/>
  <c r="C37" i="3"/>
  <c r="C17" i="6" s="1"/>
  <c r="O32" i="3"/>
  <c r="N32" i="3"/>
  <c r="M32" i="3"/>
  <c r="L32" i="3"/>
  <c r="K32" i="3"/>
  <c r="J32" i="3"/>
  <c r="I32" i="3"/>
  <c r="H32" i="3"/>
  <c r="G32" i="3"/>
  <c r="F32" i="3"/>
  <c r="D32" i="3"/>
  <c r="E31" i="3"/>
  <c r="E14" i="6" s="1"/>
  <c r="D10" i="8" s="1"/>
  <c r="D31" i="3"/>
  <c r="C31" i="3"/>
  <c r="O26" i="3"/>
  <c r="N26" i="3"/>
  <c r="M26" i="3"/>
  <c r="L26" i="3"/>
  <c r="K26" i="3"/>
  <c r="J26" i="3"/>
  <c r="I26" i="3"/>
  <c r="H26" i="3"/>
  <c r="G26" i="3"/>
  <c r="F26" i="3"/>
  <c r="E25" i="3"/>
  <c r="D25" i="3"/>
  <c r="D11" i="6" s="1"/>
  <c r="C25" i="3"/>
  <c r="C11" i="6" s="1"/>
  <c r="O20" i="3"/>
  <c r="N20" i="3"/>
  <c r="M20" i="3"/>
  <c r="L20" i="3"/>
  <c r="K20" i="3"/>
  <c r="J20" i="3"/>
  <c r="I20" i="3"/>
  <c r="H20" i="3"/>
  <c r="G20" i="3"/>
  <c r="F20" i="3"/>
  <c r="D20" i="3"/>
  <c r="E19" i="3"/>
  <c r="E8" i="6" s="1"/>
  <c r="D19" i="3"/>
  <c r="C19" i="3"/>
  <c r="O14" i="3"/>
  <c r="N14" i="3"/>
  <c r="M14" i="3"/>
  <c r="L14" i="3"/>
  <c r="K14" i="3"/>
  <c r="J14" i="3"/>
  <c r="I14" i="3"/>
  <c r="H14" i="3"/>
  <c r="G14" i="3"/>
  <c r="F14" i="3"/>
  <c r="F13" i="3"/>
  <c r="G13" i="3" s="1"/>
  <c r="G5" i="6" s="1"/>
  <c r="E13" i="3"/>
  <c r="E5" i="6" s="1"/>
  <c r="D13" i="3"/>
  <c r="D5" i="6" s="1"/>
  <c r="C13" i="3"/>
  <c r="C5" i="6" s="1"/>
  <c r="O9" i="3"/>
  <c r="N9" i="3"/>
  <c r="M9" i="3"/>
  <c r="L9" i="3"/>
  <c r="K9" i="3"/>
  <c r="J9" i="3"/>
  <c r="I9" i="3"/>
  <c r="H9" i="3"/>
  <c r="G9" i="3"/>
  <c r="F9" i="3"/>
  <c r="E8" i="3"/>
  <c r="E4" i="6" s="1"/>
  <c r="E4" i="13" s="1"/>
  <c r="D8" i="3"/>
  <c r="D9" i="3" s="1"/>
  <c r="C8" i="3"/>
  <c r="C4" i="6" s="1"/>
  <c r="C4" i="13" l="1"/>
  <c r="C6" i="6"/>
  <c r="E11" i="6"/>
  <c r="E26" i="3"/>
  <c r="C26" i="3"/>
  <c r="C14" i="6"/>
  <c r="C32" i="3"/>
  <c r="E32" i="3"/>
  <c r="E6" i="6"/>
  <c r="E9" i="6" s="1"/>
  <c r="E12" i="6" s="1"/>
  <c r="F8" i="3"/>
  <c r="E9" i="3"/>
  <c r="D26" i="3"/>
  <c r="E17" i="6"/>
  <c r="D26" i="8" s="1"/>
  <c r="E38" i="3"/>
  <c r="F37" i="3"/>
  <c r="C38" i="3"/>
  <c r="C44" i="3"/>
  <c r="C18" i="6"/>
  <c r="C6" i="4"/>
  <c r="C13" i="8"/>
  <c r="E9" i="4"/>
  <c r="C16" i="7"/>
  <c r="C23" i="7" s="1"/>
  <c r="C12" i="4"/>
  <c r="E5" i="7"/>
  <c r="D19" i="8" s="1"/>
  <c r="E15" i="4"/>
  <c r="F5" i="6"/>
  <c r="F25" i="3"/>
  <c r="F11" i="6" s="1"/>
  <c r="E44" i="3"/>
  <c r="D6" i="4"/>
  <c r="D9" i="7"/>
  <c r="C14" i="8" s="1"/>
  <c r="H13" i="3"/>
  <c r="C8" i="6"/>
  <c r="C20" i="3"/>
  <c r="E20" i="3"/>
  <c r="E6" i="4"/>
  <c r="D15" i="8"/>
  <c r="C15" i="4"/>
  <c r="C10" i="7"/>
  <c r="C17" i="8" s="1"/>
  <c r="C18" i="4"/>
  <c r="E17" i="7"/>
  <c r="E23" i="7" s="1"/>
  <c r="E21" i="4"/>
  <c r="C15" i="8"/>
  <c r="D4" i="6"/>
  <c r="G4" i="7"/>
  <c r="K4" i="7"/>
  <c r="I6" i="7"/>
  <c r="D14" i="7"/>
  <c r="C20" i="8"/>
  <c r="H20" i="8"/>
  <c r="L20" i="8"/>
  <c r="C5" i="7"/>
  <c r="C19" i="8" s="1"/>
  <c r="E9" i="7"/>
  <c r="D14" i="8" s="1"/>
  <c r="D16" i="8" s="1"/>
  <c r="E16" i="18"/>
  <c r="E11" i="18"/>
  <c r="D17" i="8"/>
  <c r="C9" i="4"/>
  <c r="E12" i="4"/>
  <c r="E18" i="4"/>
  <c r="C21" i="4"/>
  <c r="D20" i="8"/>
  <c r="I4" i="7"/>
  <c r="M4" i="7"/>
  <c r="F4" i="7"/>
  <c r="J4" i="7"/>
  <c r="N4" i="7"/>
  <c r="C30" i="18"/>
  <c r="C22" i="18"/>
  <c r="C25" i="18" s="1"/>
  <c r="C26" i="18" s="1"/>
  <c r="N27" i="8"/>
  <c r="C34" i="8"/>
  <c r="C20" i="9"/>
  <c r="G27" i="8"/>
  <c r="K27" i="8"/>
  <c r="O27" i="8"/>
  <c r="D34" i="8"/>
  <c r="D15" i="10"/>
  <c r="D13" i="11"/>
  <c r="C11" i="18"/>
  <c r="I19" i="7"/>
  <c r="I27" i="8" s="1"/>
  <c r="M19" i="7"/>
  <c r="M27" i="8" s="1"/>
  <c r="D21" i="7"/>
  <c r="D23" i="7" s="1"/>
  <c r="D25" i="7" s="1"/>
  <c r="D27" i="8"/>
  <c r="D10" i="18"/>
  <c r="H29" i="19"/>
  <c r="C14" i="7" l="1"/>
  <c r="M18" i="4"/>
  <c r="I18" i="4"/>
  <c r="L18" i="4"/>
  <c r="H18" i="4"/>
  <c r="O18" i="4"/>
  <c r="K18" i="4"/>
  <c r="G18" i="4"/>
  <c r="J18" i="4"/>
  <c r="F18" i="4"/>
  <c r="F17" i="4" s="1"/>
  <c r="F10" i="7" s="1"/>
  <c r="F17" i="8" s="1"/>
  <c r="N18" i="4"/>
  <c r="C25" i="7"/>
  <c r="E5" i="13"/>
  <c r="E6" i="13" s="1"/>
  <c r="E15" i="6"/>
  <c r="D11" i="18"/>
  <c r="D16" i="18"/>
  <c r="J27" i="8"/>
  <c r="N20" i="8"/>
  <c r="M20" i="8"/>
  <c r="O21" i="4"/>
  <c r="K21" i="4"/>
  <c r="G21" i="4"/>
  <c r="N21" i="4"/>
  <c r="J21" i="4"/>
  <c r="F21" i="4"/>
  <c r="F20" i="4" s="1"/>
  <c r="F17" i="7" s="1"/>
  <c r="M21" i="4"/>
  <c r="I21" i="4"/>
  <c r="H21" i="4"/>
  <c r="L21" i="4"/>
  <c r="D4" i="13"/>
  <c r="D6" i="6"/>
  <c r="D9" i="6" s="1"/>
  <c r="D12" i="6" s="1"/>
  <c r="O20" i="8"/>
  <c r="M6" i="4"/>
  <c r="I6" i="4"/>
  <c r="L6" i="4"/>
  <c r="H6" i="4"/>
  <c r="O6" i="4"/>
  <c r="G6" i="4"/>
  <c r="N6" i="4"/>
  <c r="F6" i="4"/>
  <c r="F5" i="4" s="1"/>
  <c r="F9" i="7" s="1"/>
  <c r="F14" i="8" s="1"/>
  <c r="K6" i="4"/>
  <c r="J6" i="4"/>
  <c r="O9" i="4"/>
  <c r="K9" i="4"/>
  <c r="G9" i="4"/>
  <c r="N9" i="4"/>
  <c r="J9" i="4"/>
  <c r="F9" i="4"/>
  <c r="M9" i="4"/>
  <c r="I9" i="4"/>
  <c r="H9" i="4"/>
  <c r="L9" i="4"/>
  <c r="F17" i="6"/>
  <c r="F26" i="8" s="1"/>
  <c r="G37" i="3"/>
  <c r="C9" i="6"/>
  <c r="C12" i="6" s="1"/>
  <c r="J20" i="8"/>
  <c r="I20" i="8"/>
  <c r="K20" i="8"/>
  <c r="O15" i="4"/>
  <c r="K15" i="4"/>
  <c r="G15" i="4"/>
  <c r="N15" i="4"/>
  <c r="J15" i="4"/>
  <c r="F15" i="4"/>
  <c r="F14" i="4" s="1"/>
  <c r="F5" i="7" s="1"/>
  <c r="F19" i="8" s="1"/>
  <c r="M15" i="4"/>
  <c r="I15" i="4"/>
  <c r="L15" i="4"/>
  <c r="H15" i="4"/>
  <c r="C16" i="8"/>
  <c r="F4" i="6"/>
  <c r="F31" i="3"/>
  <c r="F14" i="6" s="1"/>
  <c r="F10" i="8" s="1"/>
  <c r="F19" i="3"/>
  <c r="F8" i="6" s="1"/>
  <c r="G8" i="3"/>
  <c r="F43" i="3"/>
  <c r="F18" i="6" s="1"/>
  <c r="F22" i="8" s="1"/>
  <c r="C31" i="18"/>
  <c r="C28" i="18"/>
  <c r="C29" i="18" s="1"/>
  <c r="F20" i="8"/>
  <c r="E14" i="7"/>
  <c r="E25" i="7" s="1"/>
  <c r="M12" i="4"/>
  <c r="I12" i="4"/>
  <c r="L12" i="4"/>
  <c r="H12" i="4"/>
  <c r="O12" i="4"/>
  <c r="K12" i="4"/>
  <c r="G12" i="4"/>
  <c r="N12" i="4"/>
  <c r="J12" i="4"/>
  <c r="F12" i="4"/>
  <c r="F11" i="4" s="1"/>
  <c r="F16" i="7" s="1"/>
  <c r="E22" i="18"/>
  <c r="E25" i="18" s="1"/>
  <c r="E26" i="18" s="1"/>
  <c r="E30" i="18"/>
  <c r="G20" i="8"/>
  <c r="H5" i="6"/>
  <c r="I13" i="3"/>
  <c r="F15" i="8" l="1"/>
  <c r="H8" i="3"/>
  <c r="G43" i="3"/>
  <c r="G18" i="6" s="1"/>
  <c r="G22" i="8" s="1"/>
  <c r="G19" i="3"/>
  <c r="G8" i="6" s="1"/>
  <c r="G4" i="6"/>
  <c r="G31" i="3"/>
  <c r="G14" i="6" s="1"/>
  <c r="G10" i="8" s="1"/>
  <c r="G25" i="3"/>
  <c r="G11" i="6" s="1"/>
  <c r="G14" i="4"/>
  <c r="G5" i="7" s="1"/>
  <c r="F8" i="4"/>
  <c r="F8" i="7" s="1"/>
  <c r="H5" i="4"/>
  <c r="H9" i="7" s="1"/>
  <c r="H20" i="4"/>
  <c r="H17" i="7" s="1"/>
  <c r="D5" i="8"/>
  <c r="D8" i="8" s="1"/>
  <c r="D11" i="8" s="1"/>
  <c r="D24" i="8" s="1"/>
  <c r="E19" i="6"/>
  <c r="E24" i="6" s="1"/>
  <c r="D28" i="8" s="1"/>
  <c r="E28" i="18"/>
  <c r="E29" i="18" s="1"/>
  <c r="E31" i="18"/>
  <c r="H14" i="4"/>
  <c r="H5" i="7" s="1"/>
  <c r="C5" i="13"/>
  <c r="C6" i="13" s="1"/>
  <c r="C15" i="6"/>
  <c r="C19" i="6" s="1"/>
  <c r="C24" i="6" s="1"/>
  <c r="D5" i="13"/>
  <c r="D6" i="13" s="1"/>
  <c r="D15" i="6"/>
  <c r="H17" i="4"/>
  <c r="H10" i="7" s="1"/>
  <c r="I5" i="6"/>
  <c r="J13" i="3"/>
  <c r="G11" i="4"/>
  <c r="G16" i="7" s="1"/>
  <c r="G17" i="6"/>
  <c r="G26" i="8" s="1"/>
  <c r="H37" i="3"/>
  <c r="G5" i="4"/>
  <c r="G9" i="7" s="1"/>
  <c r="G14" i="8" s="1"/>
  <c r="G20" i="4"/>
  <c r="G17" i="7" s="1"/>
  <c r="D30" i="18"/>
  <c r="D22" i="18"/>
  <c r="D25" i="18" s="1"/>
  <c r="D26" i="18" s="1"/>
  <c r="G17" i="4"/>
  <c r="G10" i="7" s="1"/>
  <c r="F4" i="13"/>
  <c r="F6" i="6"/>
  <c r="F9" i="6" s="1"/>
  <c r="F12" i="6" s="1"/>
  <c r="G8" i="4"/>
  <c r="G8" i="7" s="1"/>
  <c r="G13" i="8" s="1"/>
  <c r="F5" i="13" l="1"/>
  <c r="F6" i="13" s="1"/>
  <c r="F15" i="6"/>
  <c r="D31" i="18"/>
  <c r="D28" i="18"/>
  <c r="D29" i="18" s="1"/>
  <c r="H17" i="6"/>
  <c r="H26" i="8" s="1"/>
  <c r="I37" i="3"/>
  <c r="K13" i="3"/>
  <c r="J5" i="6"/>
  <c r="F13" i="8"/>
  <c r="F16" i="8" s="1"/>
  <c r="G15" i="8"/>
  <c r="G16" i="8" s="1"/>
  <c r="H17" i="8"/>
  <c r="C5" i="8"/>
  <c r="C8" i="8" s="1"/>
  <c r="C11" i="8" s="1"/>
  <c r="C24" i="8" s="1"/>
  <c r="D19" i="6"/>
  <c r="D24" i="6" s="1"/>
  <c r="C28" i="8" s="1"/>
  <c r="H4" i="6"/>
  <c r="I8" i="3"/>
  <c r="H25" i="3"/>
  <c r="H11" i="6" s="1"/>
  <c r="H19" i="3"/>
  <c r="H31" i="3"/>
  <c r="H14" i="6" s="1"/>
  <c r="H10" i="8" s="1"/>
  <c r="H43" i="3"/>
  <c r="H18" i="6" s="1"/>
  <c r="H22" i="8" s="1"/>
  <c r="G17" i="8"/>
  <c r="E8" i="9"/>
  <c r="D29" i="8"/>
  <c r="D32" i="8" s="1"/>
  <c r="H14" i="8"/>
  <c r="G19" i="8"/>
  <c r="G4" i="13"/>
  <c r="G6" i="6"/>
  <c r="G9" i="6" s="1"/>
  <c r="G12" i="6" s="1"/>
  <c r="G5" i="13" l="1"/>
  <c r="G6" i="13" s="1"/>
  <c r="G15" i="6"/>
  <c r="I4" i="6"/>
  <c r="I25" i="3"/>
  <c r="I11" i="6" s="1"/>
  <c r="J8" i="3"/>
  <c r="I43" i="3"/>
  <c r="I18" i="6" s="1"/>
  <c r="I22" i="8" s="1"/>
  <c r="I19" i="3"/>
  <c r="I31" i="3"/>
  <c r="I14" i="6" s="1"/>
  <c r="I10" i="8" s="1"/>
  <c r="I5" i="4"/>
  <c r="I9" i="7" s="1"/>
  <c r="I14" i="8" s="1"/>
  <c r="I17" i="4"/>
  <c r="I10" i="7" s="1"/>
  <c r="I17" i="8" s="1"/>
  <c r="I20" i="4"/>
  <c r="I17" i="7" s="1"/>
  <c r="I14" i="4"/>
  <c r="I5" i="7" s="1"/>
  <c r="K5" i="6"/>
  <c r="L13" i="3"/>
  <c r="H4" i="13"/>
  <c r="H6" i="6"/>
  <c r="H9" i="6" s="1"/>
  <c r="H12" i="6" s="1"/>
  <c r="I17" i="6"/>
  <c r="I26" i="8" s="1"/>
  <c r="J37" i="3"/>
  <c r="F5" i="8"/>
  <c r="F8" i="8" s="1"/>
  <c r="F11" i="8" s="1"/>
  <c r="F24" i="8" s="1"/>
  <c r="F19" i="6"/>
  <c r="F24" i="6" s="1"/>
  <c r="F21" i="7" s="1"/>
  <c r="H8" i="6"/>
  <c r="H11" i="4"/>
  <c r="H16" i="7" s="1"/>
  <c r="H8" i="4"/>
  <c r="H8" i="7" s="1"/>
  <c r="H19" i="8"/>
  <c r="D8" i="9"/>
  <c r="C29" i="8"/>
  <c r="C32" i="8" s="1"/>
  <c r="F28" i="8" l="1"/>
  <c r="F23" i="7"/>
  <c r="I19" i="8"/>
  <c r="H5" i="13"/>
  <c r="H6" i="13" s="1"/>
  <c r="H15" i="6"/>
  <c r="H13" i="8"/>
  <c r="F29" i="8"/>
  <c r="G8" i="9"/>
  <c r="G11" i="9" s="1"/>
  <c r="C4" i="14"/>
  <c r="I8" i="6"/>
  <c r="I8" i="4"/>
  <c r="I8" i="7" s="1"/>
  <c r="I13" i="8" s="1"/>
  <c r="I11" i="4"/>
  <c r="I16" i="7" s="1"/>
  <c r="I4" i="13"/>
  <c r="I6" i="6"/>
  <c r="I9" i="6" s="1"/>
  <c r="I12" i="6" s="1"/>
  <c r="H15" i="8"/>
  <c r="K37" i="3"/>
  <c r="J17" i="6"/>
  <c r="J26" i="8" s="1"/>
  <c r="L5" i="6"/>
  <c r="M13" i="3"/>
  <c r="G5" i="8"/>
  <c r="G8" i="8" s="1"/>
  <c r="G11" i="8" s="1"/>
  <c r="G24" i="8" s="1"/>
  <c r="G19" i="6"/>
  <c r="G24" i="6" s="1"/>
  <c r="G21" i="7" s="1"/>
  <c r="J4" i="6"/>
  <c r="J43" i="3"/>
  <c r="J18" i="6" s="1"/>
  <c r="J22" i="8" s="1"/>
  <c r="J31" i="3"/>
  <c r="J14" i="6" s="1"/>
  <c r="J10" i="8" s="1"/>
  <c r="K8" i="3"/>
  <c r="J25" i="3"/>
  <c r="J11" i="6" s="1"/>
  <c r="J19" i="3"/>
  <c r="J17" i="4"/>
  <c r="J10" i="7" s="1"/>
  <c r="J14" i="4"/>
  <c r="J5" i="7" s="1"/>
  <c r="J20" i="4"/>
  <c r="J17" i="7" s="1"/>
  <c r="J5" i="4"/>
  <c r="J9" i="7" s="1"/>
  <c r="J14" i="8" s="1"/>
  <c r="G28" i="8" l="1"/>
  <c r="G23" i="7"/>
  <c r="J17" i="8"/>
  <c r="G29" i="8"/>
  <c r="H8" i="9"/>
  <c r="H11" i="9" s="1"/>
  <c r="D5" i="14" s="1"/>
  <c r="D4" i="14"/>
  <c r="K17" i="6"/>
  <c r="K26" i="8" s="1"/>
  <c r="L37" i="3"/>
  <c r="H16" i="8"/>
  <c r="J8" i="6"/>
  <c r="J8" i="4"/>
  <c r="J8" i="7" s="1"/>
  <c r="J13" i="8" s="1"/>
  <c r="J11" i="4"/>
  <c r="J16" i="7" s="1"/>
  <c r="M5" i="6"/>
  <c r="N13" i="3"/>
  <c r="I15" i="8"/>
  <c r="I16" i="8" s="1"/>
  <c r="C5" i="14"/>
  <c r="H5" i="8"/>
  <c r="H8" i="8" s="1"/>
  <c r="H11" i="8" s="1"/>
  <c r="H24" i="8" s="1"/>
  <c r="H19" i="6"/>
  <c r="H24" i="6" s="1"/>
  <c r="H21" i="7" s="1"/>
  <c r="J4" i="13"/>
  <c r="J6" i="6"/>
  <c r="J9" i="6" s="1"/>
  <c r="J12" i="6" s="1"/>
  <c r="F12" i="7"/>
  <c r="F32" i="8"/>
  <c r="J19" i="8"/>
  <c r="L8" i="3"/>
  <c r="K43" i="3"/>
  <c r="K18" i="6" s="1"/>
  <c r="K22" i="8" s="1"/>
  <c r="K4" i="6"/>
  <c r="K31" i="3"/>
  <c r="K14" i="6" s="1"/>
  <c r="K10" i="8" s="1"/>
  <c r="K19" i="3"/>
  <c r="K25" i="3"/>
  <c r="K11" i="6" s="1"/>
  <c r="K14" i="4"/>
  <c r="K5" i="7" s="1"/>
  <c r="K17" i="4"/>
  <c r="K10" i="7" s="1"/>
  <c r="K5" i="4"/>
  <c r="K9" i="7" s="1"/>
  <c r="K14" i="8" s="1"/>
  <c r="K20" i="4"/>
  <c r="K17" i="7" s="1"/>
  <c r="I5" i="13"/>
  <c r="I6" i="13" s="1"/>
  <c r="I15" i="6"/>
  <c r="H28" i="8" l="1"/>
  <c r="H23" i="7"/>
  <c r="K4" i="13"/>
  <c r="K6" i="6"/>
  <c r="J5" i="13"/>
  <c r="J6" i="13" s="1"/>
  <c r="J15" i="6"/>
  <c r="E4" i="14"/>
  <c r="I8" i="9"/>
  <c r="I11" i="9" s="1"/>
  <c r="H29" i="8"/>
  <c r="K19" i="8"/>
  <c r="O13" i="3"/>
  <c r="O5" i="6" s="1"/>
  <c r="N5" i="6"/>
  <c r="K8" i="6"/>
  <c r="K8" i="4"/>
  <c r="K8" i="7" s="1"/>
  <c r="K13" i="8" s="1"/>
  <c r="K11" i="4"/>
  <c r="K16" i="7" s="1"/>
  <c r="L4" i="6"/>
  <c r="M8" i="3"/>
  <c r="L25" i="3"/>
  <c r="L11" i="6" s="1"/>
  <c r="L31" i="3"/>
  <c r="L14" i="6" s="1"/>
  <c r="L10" i="8" s="1"/>
  <c r="L43" i="3"/>
  <c r="L18" i="6" s="1"/>
  <c r="L22" i="8" s="1"/>
  <c r="L19" i="3"/>
  <c r="L20" i="4"/>
  <c r="L17" i="7" s="1"/>
  <c r="L5" i="4"/>
  <c r="L9" i="7" s="1"/>
  <c r="L14" i="8" s="1"/>
  <c r="L14" i="4"/>
  <c r="L5" i="7" s="1"/>
  <c r="L17" i="4"/>
  <c r="L10" i="7" s="1"/>
  <c r="F34" i="8"/>
  <c r="G31" i="8"/>
  <c r="G32" i="8" s="1"/>
  <c r="G12" i="7"/>
  <c r="F14" i="7"/>
  <c r="F25" i="7" s="1"/>
  <c r="I5" i="8"/>
  <c r="I8" i="8" s="1"/>
  <c r="I11" i="8" s="1"/>
  <c r="I24" i="8" s="1"/>
  <c r="I19" i="6"/>
  <c r="I24" i="6" s="1"/>
  <c r="I21" i="7" s="1"/>
  <c r="K17" i="8"/>
  <c r="J15" i="8"/>
  <c r="J16" i="8" s="1"/>
  <c r="L17" i="6"/>
  <c r="L26" i="8" s="1"/>
  <c r="M37" i="3"/>
  <c r="I28" i="8" l="1"/>
  <c r="I23" i="7"/>
  <c r="L19" i="8"/>
  <c r="L4" i="13"/>
  <c r="L6" i="6"/>
  <c r="K15" i="8"/>
  <c r="J5" i="8"/>
  <c r="J8" i="8" s="1"/>
  <c r="J11" i="8" s="1"/>
  <c r="J24" i="8" s="1"/>
  <c r="J19" i="6"/>
  <c r="J24" i="6" s="1"/>
  <c r="J21" i="7" s="1"/>
  <c r="G34" i="8"/>
  <c r="H31" i="8"/>
  <c r="H32" i="8" s="1"/>
  <c r="H12" i="7"/>
  <c r="G14" i="7"/>
  <c r="G25" i="7" s="1"/>
  <c r="J8" i="9"/>
  <c r="J11" i="9" s="1"/>
  <c r="F5" i="14" s="1"/>
  <c r="F4" i="14"/>
  <c r="I29" i="8"/>
  <c r="K16" i="8"/>
  <c r="M17" i="6"/>
  <c r="M26" i="8" s="1"/>
  <c r="N37" i="3"/>
  <c r="L17" i="8"/>
  <c r="L8" i="6"/>
  <c r="L8" i="4"/>
  <c r="L8" i="7" s="1"/>
  <c r="L13" i="8" s="1"/>
  <c r="L11" i="4"/>
  <c r="L16" i="7" s="1"/>
  <c r="M4" i="6"/>
  <c r="M19" i="3"/>
  <c r="M25" i="3"/>
  <c r="M11" i="6" s="1"/>
  <c r="N8" i="3"/>
  <c r="M31" i="3"/>
  <c r="M14" i="6" s="1"/>
  <c r="M10" i="8" s="1"/>
  <c r="M43" i="3"/>
  <c r="M18" i="6" s="1"/>
  <c r="M22" i="8" s="1"/>
  <c r="M20" i="4"/>
  <c r="M17" i="7" s="1"/>
  <c r="M14" i="4"/>
  <c r="M5" i="7" s="1"/>
  <c r="M17" i="4"/>
  <c r="M10" i="7" s="1"/>
  <c r="M17" i="8" s="1"/>
  <c r="M5" i="4"/>
  <c r="M9" i="7" s="1"/>
  <c r="M14" i="8" s="1"/>
  <c r="E5" i="14"/>
  <c r="K9" i="6"/>
  <c r="K12" i="6" s="1"/>
  <c r="J28" i="8" l="1"/>
  <c r="J23" i="7"/>
  <c r="K5" i="13"/>
  <c r="K6" i="13" s="1"/>
  <c r="K15" i="6"/>
  <c r="M8" i="6"/>
  <c r="M11" i="4"/>
  <c r="M16" i="7" s="1"/>
  <c r="M8" i="4"/>
  <c r="M8" i="7" s="1"/>
  <c r="M13" i="8" s="1"/>
  <c r="M4" i="13"/>
  <c r="M6" i="6"/>
  <c r="M9" i="6" s="1"/>
  <c r="M12" i="6" s="1"/>
  <c r="I31" i="8"/>
  <c r="I32" i="8" s="1"/>
  <c r="I12" i="7"/>
  <c r="H34" i="8"/>
  <c r="H14" i="7"/>
  <c r="H25" i="7" s="1"/>
  <c r="L9" i="6"/>
  <c r="L12" i="6" s="1"/>
  <c r="M19" i="8"/>
  <c r="N4" i="6"/>
  <c r="O8" i="3"/>
  <c r="N31" i="3"/>
  <c r="N14" i="6" s="1"/>
  <c r="N10" i="8" s="1"/>
  <c r="N43" i="3"/>
  <c r="N18" i="6" s="1"/>
  <c r="N22" i="8" s="1"/>
  <c r="N19" i="3"/>
  <c r="N25" i="3"/>
  <c r="N11" i="6" s="1"/>
  <c r="N14" i="4"/>
  <c r="N5" i="7" s="1"/>
  <c r="N17" i="4"/>
  <c r="N10" i="7" s="1"/>
  <c r="N17" i="8" s="1"/>
  <c r="N5" i="4"/>
  <c r="N9" i="7" s="1"/>
  <c r="N14" i="8" s="1"/>
  <c r="N20" i="4"/>
  <c r="N17" i="7" s="1"/>
  <c r="L15" i="8"/>
  <c r="N17" i="6"/>
  <c r="N26" i="8" s="1"/>
  <c r="O37" i="3"/>
  <c r="O17" i="6" s="1"/>
  <c r="O26" i="8" s="1"/>
  <c r="J29" i="8"/>
  <c r="K8" i="9"/>
  <c r="K11" i="9" s="1"/>
  <c r="G4" i="14"/>
  <c r="L16" i="8"/>
  <c r="G5" i="14" l="1"/>
  <c r="O43" i="3"/>
  <c r="O18" i="6" s="1"/>
  <c r="O22" i="8" s="1"/>
  <c r="O25" i="3"/>
  <c r="O11" i="6" s="1"/>
  <c r="O31" i="3"/>
  <c r="O14" i="6" s="1"/>
  <c r="O10" i="8" s="1"/>
  <c r="O19" i="3"/>
  <c r="O4" i="6"/>
  <c r="O5" i="4"/>
  <c r="O9" i="7" s="1"/>
  <c r="O14" i="8" s="1"/>
  <c r="O14" i="4"/>
  <c r="O5" i="7" s="1"/>
  <c r="O17" i="4"/>
  <c r="O10" i="7" s="1"/>
  <c r="O20" i="4"/>
  <c r="O17" i="7" s="1"/>
  <c r="J31" i="8"/>
  <c r="J32" i="8" s="1"/>
  <c r="I34" i="8"/>
  <c r="J12" i="7"/>
  <c r="I14" i="7"/>
  <c r="I25" i="7" s="1"/>
  <c r="N8" i="6"/>
  <c r="N11" i="4"/>
  <c r="N16" i="7" s="1"/>
  <c r="N8" i="4"/>
  <c r="N8" i="7" s="1"/>
  <c r="N13" i="8" s="1"/>
  <c r="N4" i="13"/>
  <c r="N6" i="6"/>
  <c r="N9" i="6" s="1"/>
  <c r="N12" i="6" s="1"/>
  <c r="L5" i="13"/>
  <c r="L6" i="13" s="1"/>
  <c r="L15" i="6"/>
  <c r="M15" i="8"/>
  <c r="M16" i="8" s="1"/>
  <c r="M5" i="13"/>
  <c r="M6" i="13" s="1"/>
  <c r="M15" i="6"/>
  <c r="N19" i="8"/>
  <c r="K5" i="8"/>
  <c r="K8" i="8" s="1"/>
  <c r="K11" i="8" s="1"/>
  <c r="K24" i="8" s="1"/>
  <c r="K19" i="6"/>
  <c r="K24" i="6" s="1"/>
  <c r="K21" i="7" s="1"/>
  <c r="K28" i="8" l="1"/>
  <c r="K23" i="7"/>
  <c r="M5" i="8"/>
  <c r="M8" i="8" s="1"/>
  <c r="M11" i="8" s="1"/>
  <c r="M24" i="8" s="1"/>
  <c r="M19" i="6"/>
  <c r="M24" i="6" s="1"/>
  <c r="O4" i="13"/>
  <c r="O6" i="6"/>
  <c r="N15" i="8"/>
  <c r="N16" i="8" s="1"/>
  <c r="J34" i="8"/>
  <c r="K31" i="8"/>
  <c r="J14" i="7"/>
  <c r="J25" i="7" s="1"/>
  <c r="O17" i="8"/>
  <c r="O8" i="6"/>
  <c r="O8" i="4"/>
  <c r="O8" i="7" s="1"/>
  <c r="O13" i="8" s="1"/>
  <c r="O11" i="4"/>
  <c r="O16" i="7" s="1"/>
  <c r="K29" i="8"/>
  <c r="K12" i="7" s="1"/>
  <c r="L8" i="9"/>
  <c r="L11" i="9" s="1"/>
  <c r="H4" i="14"/>
  <c r="L5" i="8"/>
  <c r="L8" i="8" s="1"/>
  <c r="L11" i="8" s="1"/>
  <c r="L24" i="8" s="1"/>
  <c r="L19" i="6"/>
  <c r="L24" i="6" s="1"/>
  <c r="L21" i="7" s="1"/>
  <c r="N5" i="13"/>
  <c r="N6" i="13" s="1"/>
  <c r="N15" i="6"/>
  <c r="O19" i="8"/>
  <c r="L28" i="8" l="1"/>
  <c r="M21" i="7"/>
  <c r="L23" i="7"/>
  <c r="K34" i="8"/>
  <c r="L31" i="8"/>
  <c r="K14" i="7"/>
  <c r="N5" i="8"/>
  <c r="N8" i="8" s="1"/>
  <c r="N11" i="8" s="1"/>
  <c r="N24" i="8" s="1"/>
  <c r="N19" i="6"/>
  <c r="N24" i="6" s="1"/>
  <c r="H5" i="14"/>
  <c r="N8" i="9"/>
  <c r="N11" i="9" s="1"/>
  <c r="J5" i="14" s="1"/>
  <c r="J4" i="14"/>
  <c r="O15" i="8"/>
  <c r="O9" i="6"/>
  <c r="O12" i="6" s="1"/>
  <c r="K25" i="7"/>
  <c r="O16" i="8"/>
  <c r="I4" i="14"/>
  <c r="L29" i="8"/>
  <c r="L12" i="7" s="1"/>
  <c r="M8" i="9"/>
  <c r="M11" i="9" s="1"/>
  <c r="I5" i="14" s="1"/>
  <c r="K32" i="8"/>
  <c r="M31" i="8" l="1"/>
  <c r="L34" i="8"/>
  <c r="L14" i="7"/>
  <c r="L25" i="7" s="1"/>
  <c r="O8" i="9"/>
  <c r="O11" i="9" s="1"/>
  <c r="K5" i="14" s="1"/>
  <c r="K4" i="14"/>
  <c r="O5" i="13"/>
  <c r="O6" i="13" s="1"/>
  <c r="D4" i="11"/>
  <c r="D7" i="11" s="1"/>
  <c r="D9" i="11" s="1"/>
  <c r="O15" i="6"/>
  <c r="L32" i="8"/>
  <c r="M28" i="8"/>
  <c r="M29" i="8" s="1"/>
  <c r="M12" i="7" s="1"/>
  <c r="N21" i="7"/>
  <c r="M23" i="7"/>
  <c r="N31" i="8" l="1"/>
  <c r="M34" i="8"/>
  <c r="N12" i="7"/>
  <c r="M14" i="7"/>
  <c r="M25" i="7" s="1"/>
  <c r="N28" i="8"/>
  <c r="N29" i="8" s="1"/>
  <c r="N23" i="7"/>
  <c r="M32" i="8"/>
  <c r="O5" i="8"/>
  <c r="O8" i="8" s="1"/>
  <c r="O11" i="8" s="1"/>
  <c r="O24" i="8" s="1"/>
  <c r="O19" i="6"/>
  <c r="O24" i="6" s="1"/>
  <c r="O21" i="7" s="1"/>
  <c r="O28" i="8" l="1"/>
  <c r="O23" i="7"/>
  <c r="N25" i="7"/>
  <c r="N34" i="8"/>
  <c r="O31" i="8"/>
  <c r="N14" i="7"/>
  <c r="O29" i="8"/>
  <c r="O12" i="7" s="1"/>
  <c r="D7" i="10"/>
  <c r="D9" i="10" s="1"/>
  <c r="D11" i="10" s="1"/>
  <c r="P8" i="9"/>
  <c r="L4" i="14"/>
  <c r="N32" i="8"/>
  <c r="O34" i="8" l="1"/>
  <c r="O14" i="7"/>
  <c r="O25" i="7"/>
  <c r="C16" i="9"/>
  <c r="C17" i="9" s="1"/>
  <c r="P11" i="9"/>
  <c r="O32" i="8"/>
  <c r="L5" i="14" l="1"/>
  <c r="C15" i="9"/>
  <c r="D11" i="11" l="1"/>
  <c r="D14" i="11" s="1"/>
  <c r="D16" i="11" s="1"/>
  <c r="D13" i="10"/>
  <c r="D16" i="10" s="1"/>
  <c r="D18" i="10" s="1"/>
  <c r="C18" i="9"/>
  <c r="C21" i="9" l="1"/>
  <c r="C24" i="9" s="1"/>
  <c r="D17" i="9"/>
  <c r="D15" i="9"/>
</calcChain>
</file>

<file path=xl/sharedStrings.xml><?xml version="1.0" encoding="utf-8"?>
<sst xmlns="http://schemas.openxmlformats.org/spreadsheetml/2006/main" count="418" uniqueCount="226">
  <si>
    <t>Swiggy</t>
  </si>
  <si>
    <t>Company analysis</t>
  </si>
  <si>
    <t>1.Input --&gt;</t>
  </si>
  <si>
    <t>P&amp;L assumptions</t>
  </si>
  <si>
    <t>Scenarios</t>
  </si>
  <si>
    <t>Selected Case</t>
  </si>
  <si>
    <t>Case 1</t>
  </si>
  <si>
    <t>Optimistic case</t>
  </si>
  <si>
    <t>Case 2</t>
  </si>
  <si>
    <t>Base Case</t>
  </si>
  <si>
    <t>Case 3</t>
  </si>
  <si>
    <t>Worst Case</t>
  </si>
  <si>
    <t xml:space="preserve"> INR In Millions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</si>
  <si>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</si>
  <si>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</si>
  <si>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</si>
  <si>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</si>
  <si>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</si>
  <si>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</si>
  <si>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</si>
  <si>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</si>
  <si>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FY30
Forecast</t>
  </si>
  <si>
    <t>FY31
Forecast</t>
  </si>
  <si>
    <t>FY32
Forecast</t>
  </si>
  <si>
    <t>FY33
Forecast</t>
  </si>
  <si>
    <t>FY34
Forecast</t>
  </si>
  <si>
    <t>Revenues</t>
  </si>
  <si>
    <t>y-o-y growth %</t>
  </si>
  <si>
    <t>Other revenues</t>
  </si>
  <si>
    <t>Cost of goods sold</t>
  </si>
  <si>
    <t>% of revenues</t>
  </si>
  <si>
    <t>Operating expenses</t>
  </si>
  <si>
    <t>D&amp;A</t>
  </si>
  <si>
    <t>Interest expense</t>
  </si>
  <si>
    <t>Extraordinary income</t>
  </si>
  <si>
    <t>BS assumptions</t>
  </si>
  <si>
    <t>INR In Millions</t>
  </si>
  <si>
    <t xml:space="preserve">Trade receivable </t>
  </si>
  <si>
    <t xml:space="preserve">Days receivable </t>
  </si>
  <si>
    <t xml:space="preserve">Inventory </t>
  </si>
  <si>
    <t xml:space="preserve">Days Inventory </t>
  </si>
  <si>
    <t xml:space="preserve">Trade payables </t>
  </si>
  <si>
    <t xml:space="preserve">Days payable </t>
  </si>
  <si>
    <t xml:space="preserve">PP&amp;E </t>
  </si>
  <si>
    <t xml:space="preserve">as a % of revenue </t>
  </si>
  <si>
    <t xml:space="preserve">Other assets </t>
  </si>
  <si>
    <t>Other liabilities</t>
  </si>
  <si>
    <t>2.Output --&gt;</t>
  </si>
  <si>
    <t>P&amp;L</t>
  </si>
  <si>
    <t>Note</t>
  </si>
  <si>
    <t>Taxes are assumed as NIL</t>
  </si>
  <si>
    <t xml:space="preserve">Total revenue </t>
  </si>
  <si>
    <t xml:space="preserve">Gross margin </t>
  </si>
  <si>
    <t xml:space="preserve">EBITDA </t>
  </si>
  <si>
    <t xml:space="preserve">EBIT </t>
  </si>
  <si>
    <t xml:space="preserve">EBT </t>
  </si>
  <si>
    <t>Tax Rate</t>
  </si>
  <si>
    <t>Taxes</t>
  </si>
  <si>
    <t xml:space="preserve">Net income </t>
  </si>
  <si>
    <t xml:space="preserve"> </t>
  </si>
  <si>
    <t>Balance Sheet</t>
  </si>
  <si>
    <t>Intangible assets</t>
  </si>
  <si>
    <t>Flat</t>
  </si>
  <si>
    <t>Financial assets</t>
  </si>
  <si>
    <t>Cash and equivalents</t>
  </si>
  <si>
    <t>Total Assets</t>
  </si>
  <si>
    <t>Financial liabilities</t>
  </si>
  <si>
    <t>Shareholders' equity</t>
  </si>
  <si>
    <t>Last year equity + Net Income</t>
  </si>
  <si>
    <t>Total Liabilities &amp; Equities</t>
  </si>
  <si>
    <t>Check</t>
  </si>
  <si>
    <t>Cash Flow</t>
  </si>
  <si>
    <t>Note:Here we will prepare an unlevered cash flow</t>
  </si>
  <si>
    <t>EBIT</t>
  </si>
  <si>
    <t>Operating taxes</t>
  </si>
  <si>
    <t xml:space="preserve">Ignore taxes and tax rate </t>
  </si>
  <si>
    <t>Operating tax rate</t>
  </si>
  <si>
    <t>NOPAT</t>
  </si>
  <si>
    <t>Add-back D&amp;A</t>
  </si>
  <si>
    <t>Gross Cash Flow</t>
  </si>
  <si>
    <t>1)</t>
  </si>
  <si>
    <t>Inventory</t>
  </si>
  <si>
    <t>Trade receivables</t>
  </si>
  <si>
    <t>Trade payables</t>
  </si>
  <si>
    <t>Investments in working capital</t>
  </si>
  <si>
    <t>2)</t>
  </si>
  <si>
    <t>Investments in other assets/liabilities</t>
  </si>
  <si>
    <t>3)</t>
  </si>
  <si>
    <t>Capex</t>
  </si>
  <si>
    <t>4)</t>
  </si>
  <si>
    <t>Investments (other)</t>
  </si>
  <si>
    <t>5)</t>
  </si>
  <si>
    <t>Extraordinary items</t>
  </si>
  <si>
    <t>6)</t>
  </si>
  <si>
    <t>UFCF</t>
  </si>
  <si>
    <t>1)+2)+3)+4)+5)+6)</t>
  </si>
  <si>
    <t>Interest Expenses</t>
  </si>
  <si>
    <t>Delta Financial Liabilities</t>
  </si>
  <si>
    <t>Delta Equity(incl dividends)</t>
  </si>
  <si>
    <t>Net Cash Flow</t>
  </si>
  <si>
    <t>Opening cash</t>
  </si>
  <si>
    <t>Closing cash</t>
  </si>
  <si>
    <t>DCF VALUATION</t>
  </si>
  <si>
    <t>WACC</t>
  </si>
  <si>
    <t>g</t>
  </si>
  <si>
    <t>INR in Millions</t>
  </si>
  <si>
    <t>FY 29 Forecast</t>
  </si>
  <si>
    <t>FY 33 Forecast</t>
  </si>
  <si>
    <t>Discount Factor</t>
  </si>
  <si>
    <t>Present Value of UFCF</t>
  </si>
  <si>
    <t>PV of Cash Flows</t>
  </si>
  <si>
    <t>Continuing Vlalue</t>
  </si>
  <si>
    <t>PV of Continuing Value</t>
  </si>
  <si>
    <t>Enterprise Value</t>
  </si>
  <si>
    <t>Less: Financial Liabilities</t>
  </si>
  <si>
    <t xml:space="preserve"> Add: Cash and cash equivalents</t>
  </si>
  <si>
    <t>Equity Value</t>
  </si>
  <si>
    <t>No of Outstanding equity shares</t>
  </si>
  <si>
    <t>Equity value per share</t>
  </si>
  <si>
    <t>Perpetuity Growth Method(Gordon Model)</t>
  </si>
  <si>
    <t>(Assumption)</t>
  </si>
  <si>
    <t>FCF in year 10(FY34)</t>
  </si>
  <si>
    <t>Terminal Value</t>
  </si>
  <si>
    <t>Present Value of Terminal Value</t>
  </si>
  <si>
    <t>Note:Perpetuity Model here provides a more conservative estimate of Swiggy's Terminal Value</t>
  </si>
  <si>
    <t>Exit Multiple Method</t>
  </si>
  <si>
    <t>EBIDTA For FY34</t>
  </si>
  <si>
    <t>Exit Multiple</t>
  </si>
  <si>
    <t>Note: The Exit Multiple Model provides a more optimistic estimate of Swiggy's Terminal Value.</t>
  </si>
  <si>
    <t>3.Charts --&gt;</t>
  </si>
  <si>
    <t>Revenues &amp; EBITDA</t>
  </si>
  <si>
    <t>YEAR</t>
  </si>
  <si>
    <t>EBITDA</t>
  </si>
  <si>
    <t>EBITDA%</t>
  </si>
  <si>
    <t>Present value of UFCF</t>
  </si>
  <si>
    <t>DCF results</t>
  </si>
  <si>
    <t>Scenario 1</t>
  </si>
  <si>
    <t>Amount</t>
  </si>
  <si>
    <t>Scenario 2</t>
  </si>
  <si>
    <t>Scenario 3</t>
  </si>
  <si>
    <t>CFs in Forecast period</t>
  </si>
  <si>
    <t>Continuing Value</t>
  </si>
  <si>
    <t>Sensitivity Analysis</t>
  </si>
  <si>
    <t>Variable</t>
  </si>
  <si>
    <t>Low</t>
  </si>
  <si>
    <t>DCF at Low</t>
  </si>
  <si>
    <t>High</t>
  </si>
  <si>
    <t>DCF at High</t>
  </si>
  <si>
    <t>Change from Base(Low)</t>
  </si>
  <si>
    <t>Change from Base(High)</t>
  </si>
  <si>
    <t>Particulars</t>
  </si>
  <si>
    <t>Values</t>
  </si>
  <si>
    <t>Base WACC</t>
  </si>
  <si>
    <t>Base g</t>
  </si>
  <si>
    <t>Base DCF Value</t>
  </si>
  <si>
    <t>Negative Change</t>
  </si>
  <si>
    <t>Positive Change</t>
  </si>
  <si>
    <t>4.Sources --&gt;</t>
  </si>
  <si>
    <t>P&amp;L source</t>
  </si>
  <si>
    <t xml:space="preserve"> YEAR 2022</t>
  </si>
  <si>
    <t xml:space="preserve"> YEAR 2023</t>
  </si>
  <si>
    <t xml:space="preserve"> YEAR 2024</t>
  </si>
  <si>
    <t>Revenues from Operations</t>
  </si>
  <si>
    <t>Other Income</t>
  </si>
  <si>
    <t>Total Revenues</t>
  </si>
  <si>
    <t>Cost of Good Sold</t>
  </si>
  <si>
    <t>Delivery and related charges</t>
  </si>
  <si>
    <t>Total COGS</t>
  </si>
  <si>
    <t>Gross Profit</t>
  </si>
  <si>
    <t>Gross Margin</t>
  </si>
  <si>
    <t>Advertising and sales promotion</t>
  </si>
  <si>
    <t>Other Expenses</t>
  </si>
  <si>
    <t>Employee benefits expense</t>
  </si>
  <si>
    <t>Depreciation and amortisation expense</t>
  </si>
  <si>
    <t>Finance costs</t>
  </si>
  <si>
    <t>Share in net loss of an associate</t>
  </si>
  <si>
    <t>Exceptional items</t>
  </si>
  <si>
    <t>Income before tax</t>
  </si>
  <si>
    <t>Income tax expense</t>
  </si>
  <si>
    <t>Net income for the year</t>
  </si>
  <si>
    <t>NI Margin</t>
  </si>
  <si>
    <t>Margin</t>
  </si>
  <si>
    <t>BS source</t>
  </si>
  <si>
    <t>31ST DEC 22</t>
  </si>
  <si>
    <t>31ST DEC 23</t>
  </si>
  <si>
    <t>31ST DEC 24</t>
  </si>
  <si>
    <t>INR IN Millions</t>
  </si>
  <si>
    <t>31ST  DEC 24</t>
  </si>
  <si>
    <t>ASSETS</t>
  </si>
  <si>
    <t>EQUITY AND LIABILITIES</t>
  </si>
  <si>
    <t>Non-current asets</t>
  </si>
  <si>
    <t>Equity</t>
  </si>
  <si>
    <t>Property, plant and equipment</t>
  </si>
  <si>
    <t>Equity share capital</t>
  </si>
  <si>
    <t>Right-of-use assets</t>
  </si>
  <si>
    <t>Additional Paid up Capital (Share Premium)</t>
  </si>
  <si>
    <t>Goodwill</t>
  </si>
  <si>
    <t>Instruments entirely equity in nature</t>
  </si>
  <si>
    <t>Other intangible assets</t>
  </si>
  <si>
    <t>Other equity</t>
  </si>
  <si>
    <t>Investment in associates</t>
  </si>
  <si>
    <t>Total equity</t>
  </si>
  <si>
    <t>Investments</t>
  </si>
  <si>
    <t>Other financial assets</t>
  </si>
  <si>
    <t>Non-current liabilities</t>
  </si>
  <si>
    <t>Income tax assets</t>
  </si>
  <si>
    <t>Borrowings</t>
  </si>
  <si>
    <t>Other assets</t>
  </si>
  <si>
    <t>Lease Liabilties</t>
  </si>
  <si>
    <t>Total non-current assets</t>
  </si>
  <si>
    <t>Other Financial Liabilties</t>
  </si>
  <si>
    <t>Current assets</t>
  </si>
  <si>
    <t>Contracts Liabilities</t>
  </si>
  <si>
    <t>Inventories</t>
  </si>
  <si>
    <t>Provisons</t>
  </si>
  <si>
    <t>Total non-current liabilities</t>
  </si>
  <si>
    <t>Current liabilities</t>
  </si>
  <si>
    <t>Cash and cash equivalents</t>
  </si>
  <si>
    <t>Bank balances other than cash and equivalents</t>
  </si>
  <si>
    <t>Trade Payables</t>
  </si>
  <si>
    <t>Total current assets</t>
  </si>
  <si>
    <t>TOTAL ASSETS</t>
  </si>
  <si>
    <t>Other Liabilties</t>
  </si>
  <si>
    <t>Total current liabilities</t>
  </si>
  <si>
    <t>Total liabilities</t>
  </si>
  <si>
    <t>Total shareholders’ equity and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</si>
</sst>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?_);_(@_)"/>
    <numFmt numFmtId="168" formatCode="_(* #,##0.0_);_(* \(#,##0.0\);_(* &quot;-&quot;?_);@_l"/>
    <numFmt numFmtId="169" formatCode="_(* #,##0_);_(* \(#,##0\);_(* &quot;-&quot;?_);@_l"/>
    <numFmt numFmtId="170" formatCode="0.0"/>
    <numFmt numFmtId="171" formatCode="_(* #,##0.00_);_(* \(#,##0.00\);_(* &quot;-&quot;?_);@_)"/>
    <numFmt numFmtId="172" formatCode="_(* #,##0.00_);_(* \(#,##0.00\);_(* &quot;-&quot;??_);_(@_)"/>
  </numFmts>
  <fonts count="37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40"/>
      <color rgb="FF002060"/>
      <name val="Arial"/>
      <family val="2"/>
    </font>
    <font>
      <sz val="10"/>
      <color rgb="FF002060"/>
      <name val="Arial"/>
      <family val="2"/>
    </font>
    <font>
      <b/>
      <sz val="40"/>
      <color theme="0"/>
      <name val="Calibri"/>
      <family val="2"/>
    </font>
    <font>
      <sz val="11"/>
      <color theme="0"/>
      <name val="Calibri"/>
      <family val="2"/>
    </font>
    <font>
      <b/>
      <sz val="40"/>
      <color rgb="FFFFFFFF"/>
      <name val="Arial"/>
      <family val="2"/>
    </font>
    <font>
      <sz val="10"/>
      <color theme="0"/>
      <name val="Arial"/>
      <family val="2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16"/>
      <color rgb="FF002060"/>
      <name val="Arial"/>
      <family val="2"/>
    </font>
    <font>
      <b/>
      <sz val="22"/>
      <color rgb="FF002060"/>
      <name val="Arial"/>
      <family val="2"/>
    </font>
    <font>
      <sz val="14"/>
      <color theme="1"/>
      <name val="Arial"/>
      <family val="2"/>
    </font>
    <font>
      <b/>
      <sz val="14"/>
      <color rgb="FF002060"/>
      <name val="Arial"/>
      <family val="2"/>
    </font>
    <font>
      <b/>
      <sz val="14"/>
      <color theme="0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002060"/>
      <name val="Arial"/>
      <family val="2"/>
    </font>
    <font>
      <i/>
      <sz val="8"/>
      <color theme="1"/>
      <name val="Arial"/>
      <family val="2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sz val="14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1"/>
      <color theme="1"/>
      <name val="Calibri"/>
      <family val="2"/>
    </font>
    <font>
      <sz val="14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</font>
    <font>
      <sz val="4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2060"/>
      <name val="Arial"/>
      <family val="2"/>
    </font>
    <font>
      <sz val="10"/>
      <color theme="1"/>
      <name val="Arial"/>
      <family val="2"/>
    </font>
    <font>
      <b/>
      <sz val="11"/>
      <color rgb="FF632423"/>
      <name val="Arial"/>
      <family val="2"/>
    </font>
    <font>
      <sz val="11"/>
      <color rgb="FF632423"/>
      <name val="Arial"/>
      <family val="2"/>
    </font>
    <font>
      <sz val="12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E36C09"/>
        <bgColor rgb="FFE36C09"/>
      </patternFill>
    </fill>
    <fill>
      <patternFill patternType="solid">
        <fgColor theme="4"/>
        <bgColor theme="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002060"/>
        <bgColor rgb="FF002060"/>
      </patternFill>
    </fill>
    <fill>
      <patternFill patternType="solid">
        <fgColor rgb="FF1F497D"/>
        <bgColor rgb="FF1F497D"/>
      </patternFill>
    </fill>
    <fill>
      <patternFill patternType="solid">
        <fgColor rgb="FFB6DDE8"/>
        <bgColor rgb="FFB6DDE8"/>
      </patternFill>
    </fill>
    <fill>
      <patternFill patternType="solid">
        <fgColor rgb="FFC6D9F0"/>
        <bgColor rgb="FFC6D9F0"/>
      </patternFill>
    </fill>
    <fill>
      <patternFill patternType="solid">
        <fgColor rgb="FFFF0000"/>
        <bgColor rgb="FFFF0000"/>
      </patternFill>
    </fill>
    <fill>
      <patternFill patternType="solid">
        <fgColor theme="9"/>
        <bgColor theme="9"/>
      </patternFill>
    </fill>
    <fill>
      <patternFill patternType="solid">
        <fgColor rgb="FF548DD4"/>
        <bgColor rgb="FF548DD4"/>
      </patternFill>
    </fill>
    <fill>
      <patternFill patternType="solid">
        <fgColor rgb="FF92CDDC"/>
        <bgColor rgb="FF92CDDC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1" fillId="2" borderId="1" xfId="0" applyFont="1" applyFill="1" applyBorder="1" applyAlignment="1">
      <alignment vertical="top"/>
    </xf>
    <xf numFmtId="0" fontId="2" fillId="2" borderId="1" xfId="0" applyFont="1" applyFill="1" applyBorder="1" applyAlignment="1">
      <alignment vertical="top"/>
    </xf>
    <xf numFmtId="0" fontId="3" fillId="2" borderId="1" xfId="0" applyFont="1" applyFill="1" applyBorder="1" applyAlignment="1">
      <alignment vertical="top"/>
    </xf>
    <xf numFmtId="0" fontId="4" fillId="3" borderId="1" xfId="0" applyFont="1" applyFill="1" applyBorder="1" applyAlignment="1">
      <alignment vertical="top"/>
    </xf>
    <xf numFmtId="0" fontId="4" fillId="3" borderId="1" xfId="0" applyFont="1" applyFill="1" applyBorder="1" applyAlignment="1">
      <alignment horizontal="left" vertical="top"/>
    </xf>
    <xf numFmtId="0" fontId="5" fillId="3" borderId="1" xfId="0" applyFont="1" applyFill="1" applyBorder="1" applyAlignment="1">
      <alignment vertical="top"/>
    </xf>
    <xf numFmtId="0" fontId="6" fillId="3" borderId="1" xfId="0" applyFont="1" applyFill="1" applyBorder="1" applyAlignment="1">
      <alignment vertical="top"/>
    </xf>
    <xf numFmtId="0" fontId="7" fillId="3" borderId="1" xfId="0" applyFont="1" applyFill="1" applyBorder="1" applyAlignment="1">
      <alignment vertical="top"/>
    </xf>
    <xf numFmtId="0" fontId="8" fillId="2" borderId="1" xfId="0" applyFont="1" applyFill="1" applyBorder="1"/>
    <xf numFmtId="0" fontId="9" fillId="2" borderId="1" xfId="0" applyFont="1" applyFill="1" applyBorder="1"/>
    <xf numFmtId="0" fontId="2" fillId="2" borderId="1" xfId="0" applyFont="1" applyFill="1" applyBorder="1"/>
    <xf numFmtId="164" fontId="8" fillId="2" borderId="1" xfId="0" applyNumberFormat="1" applyFont="1" applyFill="1" applyBorder="1"/>
    <xf numFmtId="164" fontId="10" fillId="2" borderId="1" xfId="0" applyNumberFormat="1" applyFont="1" applyFill="1" applyBorder="1"/>
    <xf numFmtId="164" fontId="11" fillId="2" borderId="1" xfId="0" applyNumberFormat="1" applyFont="1" applyFill="1" applyBorder="1"/>
    <xf numFmtId="164" fontId="12" fillId="2" borderId="1" xfId="0" applyNumberFormat="1" applyFont="1" applyFill="1" applyBorder="1"/>
    <xf numFmtId="164" fontId="13" fillId="2" borderId="1" xfId="0" applyNumberFormat="1" applyFont="1" applyFill="1" applyBorder="1"/>
    <xf numFmtId="165" fontId="14" fillId="4" borderId="1" xfId="0" applyNumberFormat="1" applyFont="1" applyFill="1" applyBorder="1" applyAlignment="1">
      <alignment horizontal="center"/>
    </xf>
    <xf numFmtId="164" fontId="15" fillId="2" borderId="1" xfId="0" applyNumberFormat="1" applyFont="1" applyFill="1" applyBorder="1"/>
    <xf numFmtId="164" fontId="16" fillId="2" borderId="1" xfId="0" applyNumberFormat="1" applyFont="1" applyFill="1" applyBorder="1"/>
    <xf numFmtId="165" fontId="14" fillId="2" borderId="1" xfId="0" applyNumberFormat="1" applyFont="1" applyFill="1" applyBorder="1"/>
    <xf numFmtId="164" fontId="9" fillId="2" borderId="2" xfId="0" applyNumberFormat="1" applyFont="1" applyFill="1" applyBorder="1"/>
    <xf numFmtId="164" fontId="17" fillId="2" borderId="2" xfId="0" applyNumberFormat="1" applyFont="1" applyFill="1" applyBorder="1" applyAlignment="1">
      <alignment horizontal="right" wrapText="1"/>
    </xf>
    <xf numFmtId="164" fontId="17" fillId="5" borderId="2" xfId="0" applyNumberFormat="1" applyFont="1" applyFill="1" applyBorder="1" applyAlignment="1">
      <alignment horizontal="right" wrapText="1"/>
    </xf>
    <xf numFmtId="165" fontId="16" fillId="2" borderId="1" xfId="0" applyNumberFormat="1" applyFont="1" applyFill="1" applyBorder="1" applyAlignment="1">
      <alignment horizontal="right"/>
    </xf>
    <xf numFmtId="1" fontId="8" fillId="5" borderId="1" xfId="0" applyNumberFormat="1" applyFont="1" applyFill="1" applyBorder="1"/>
    <xf numFmtId="9" fontId="8" fillId="2" borderId="1" xfId="0" applyNumberFormat="1" applyFont="1" applyFill="1" applyBorder="1"/>
    <xf numFmtId="9" fontId="8" fillId="5" borderId="1" xfId="0" applyNumberFormat="1" applyFont="1" applyFill="1" applyBorder="1"/>
    <xf numFmtId="165" fontId="8" fillId="2" borderId="1" xfId="0" applyNumberFormat="1" applyFont="1" applyFill="1" applyBorder="1"/>
    <xf numFmtId="165" fontId="8" fillId="5" borderId="1" xfId="0" applyNumberFormat="1" applyFont="1" applyFill="1" applyBorder="1"/>
    <xf numFmtId="10" fontId="8" fillId="2" borderId="1" xfId="0" applyNumberFormat="1" applyFont="1" applyFill="1" applyBorder="1"/>
    <xf numFmtId="166" fontId="8" fillId="5" borderId="1" xfId="0" applyNumberFormat="1" applyFont="1" applyFill="1" applyBorder="1"/>
    <xf numFmtId="10" fontId="8" fillId="2" borderId="1" xfId="0" applyNumberFormat="1" applyFont="1" applyFill="1" applyBorder="1" applyAlignment="1">
      <alignment horizontal="right"/>
    </xf>
    <xf numFmtId="10" fontId="1" fillId="2" borderId="1" xfId="0" applyNumberFormat="1" applyFont="1" applyFill="1" applyBorder="1"/>
    <xf numFmtId="0" fontId="1" fillId="2" borderId="1" xfId="0" applyFont="1" applyFill="1" applyBorder="1"/>
    <xf numFmtId="164" fontId="9" fillId="2" borderId="1" xfId="0" applyNumberFormat="1" applyFont="1" applyFill="1" applyBorder="1"/>
    <xf numFmtId="164" fontId="17" fillId="2" borderId="2" xfId="0" applyNumberFormat="1" applyFont="1" applyFill="1" applyBorder="1"/>
    <xf numFmtId="164" fontId="18" fillId="2" borderId="1" xfId="0" applyNumberFormat="1" applyFont="1" applyFill="1" applyBorder="1"/>
    <xf numFmtId="164" fontId="18" fillId="5" borderId="1" xfId="0" applyNumberFormat="1" applyFont="1" applyFill="1" applyBorder="1"/>
    <xf numFmtId="164" fontId="8" fillId="5" borderId="1" xfId="0" applyNumberFormat="1" applyFont="1" applyFill="1" applyBorder="1"/>
    <xf numFmtId="166" fontId="18" fillId="2" borderId="1" xfId="0" applyNumberFormat="1" applyFont="1" applyFill="1" applyBorder="1"/>
    <xf numFmtId="166" fontId="18" fillId="5" borderId="1" xfId="0" applyNumberFormat="1" applyFont="1" applyFill="1" applyBorder="1"/>
    <xf numFmtId="164" fontId="17" fillId="2" borderId="2" xfId="0" applyNumberFormat="1" applyFont="1" applyFill="1" applyBorder="1" applyAlignment="1">
      <alignment wrapText="1"/>
    </xf>
    <xf numFmtId="165" fontId="8" fillId="6" borderId="1" xfId="0" applyNumberFormat="1" applyFont="1" applyFill="1" applyBorder="1"/>
    <xf numFmtId="164" fontId="17" fillId="2" borderId="3" xfId="0" applyNumberFormat="1" applyFont="1" applyFill="1" applyBorder="1"/>
    <xf numFmtId="165" fontId="17" fillId="2" borderId="3" xfId="0" applyNumberFormat="1" applyFont="1" applyFill="1" applyBorder="1"/>
    <xf numFmtId="164" fontId="17" fillId="2" borderId="1" xfId="0" applyNumberFormat="1" applyFont="1" applyFill="1" applyBorder="1"/>
    <xf numFmtId="165" fontId="17" fillId="2" borderId="1" xfId="0" applyNumberFormat="1" applyFont="1" applyFill="1" applyBorder="1"/>
    <xf numFmtId="165" fontId="19" fillId="2" borderId="1" xfId="0" applyNumberFormat="1" applyFont="1" applyFill="1" applyBorder="1"/>
    <xf numFmtId="164" fontId="8" fillId="6" borderId="1" xfId="0" applyNumberFormat="1" applyFont="1" applyFill="1" applyBorder="1"/>
    <xf numFmtId="167" fontId="8" fillId="2" borderId="1" xfId="0" applyNumberFormat="1" applyFont="1" applyFill="1" applyBorder="1"/>
    <xf numFmtId="167" fontId="8" fillId="6" borderId="1" xfId="0" applyNumberFormat="1" applyFont="1" applyFill="1" applyBorder="1"/>
    <xf numFmtId="2" fontId="8" fillId="2" borderId="1" xfId="0" applyNumberFormat="1" applyFont="1" applyFill="1" applyBorder="1"/>
    <xf numFmtId="2" fontId="8" fillId="6" borderId="1" xfId="0" applyNumberFormat="1" applyFont="1" applyFill="1" applyBorder="1"/>
    <xf numFmtId="164" fontId="20" fillId="7" borderId="1" xfId="0" applyNumberFormat="1" applyFont="1" applyFill="1" applyBorder="1"/>
    <xf numFmtId="165" fontId="20" fillId="7" borderId="1" xfId="0" applyNumberFormat="1" applyFont="1" applyFill="1" applyBorder="1"/>
    <xf numFmtId="164" fontId="17" fillId="2" borderId="4" xfId="0" applyNumberFormat="1" applyFont="1" applyFill="1" applyBorder="1"/>
    <xf numFmtId="165" fontId="17" fillId="2" borderId="4" xfId="0" applyNumberFormat="1" applyFont="1" applyFill="1" applyBorder="1"/>
    <xf numFmtId="168" fontId="8" fillId="2" borderId="1" xfId="0" applyNumberFormat="1" applyFont="1" applyFill="1" applyBorder="1"/>
    <xf numFmtId="168" fontId="9" fillId="2" borderId="1" xfId="0" applyNumberFormat="1" applyFont="1" applyFill="1" applyBorder="1"/>
    <xf numFmtId="168" fontId="19" fillId="2" borderId="1" xfId="0" applyNumberFormat="1" applyFont="1" applyFill="1" applyBorder="1"/>
    <xf numFmtId="169" fontId="8" fillId="5" borderId="1" xfId="0" applyNumberFormat="1" applyFont="1" applyFill="1" applyBorder="1"/>
    <xf numFmtId="168" fontId="8" fillId="2" borderId="3" xfId="0" applyNumberFormat="1" applyFont="1" applyFill="1" applyBorder="1"/>
    <xf numFmtId="165" fontId="19" fillId="5" borderId="3" xfId="0" applyNumberFormat="1" applyFont="1" applyFill="1" applyBorder="1"/>
    <xf numFmtId="165" fontId="17" fillId="5" borderId="3" xfId="0" applyNumberFormat="1" applyFont="1" applyFill="1" applyBorder="1"/>
    <xf numFmtId="165" fontId="8" fillId="5" borderId="3" xfId="0" applyNumberFormat="1" applyFont="1" applyFill="1" applyBorder="1"/>
    <xf numFmtId="165" fontId="17" fillId="5" borderId="1" xfId="0" applyNumberFormat="1" applyFont="1" applyFill="1" applyBorder="1"/>
    <xf numFmtId="165" fontId="19" fillId="5" borderId="1" xfId="0" applyNumberFormat="1" applyFont="1" applyFill="1" applyBorder="1"/>
    <xf numFmtId="168" fontId="17" fillId="2" borderId="1" xfId="0" applyNumberFormat="1" applyFont="1" applyFill="1" applyBorder="1"/>
    <xf numFmtId="168" fontId="8" fillId="5" borderId="1" xfId="0" applyNumberFormat="1" applyFont="1" applyFill="1" applyBorder="1"/>
    <xf numFmtId="165" fontId="20" fillId="5" borderId="1" xfId="0" applyNumberFormat="1" applyFont="1" applyFill="1" applyBorder="1"/>
    <xf numFmtId="165" fontId="16" fillId="5" borderId="1" xfId="0" applyNumberFormat="1" applyFont="1" applyFill="1" applyBorder="1"/>
    <xf numFmtId="164" fontId="8" fillId="8" borderId="1" xfId="0" applyNumberFormat="1" applyFont="1" applyFill="1" applyBorder="1"/>
    <xf numFmtId="164" fontId="21" fillId="8" borderId="1" xfId="0" applyNumberFormat="1" applyFont="1" applyFill="1" applyBorder="1"/>
    <xf numFmtId="164" fontId="19" fillId="8" borderId="1" xfId="0" applyNumberFormat="1" applyFont="1" applyFill="1" applyBorder="1"/>
    <xf numFmtId="164" fontId="21" fillId="8" borderId="1" xfId="0" applyNumberFormat="1" applyFont="1" applyFill="1" applyBorder="1" applyAlignment="1">
      <alignment horizontal="left"/>
    </xf>
    <xf numFmtId="164" fontId="22" fillId="8" borderId="1" xfId="0" applyNumberFormat="1" applyFont="1" applyFill="1" applyBorder="1" applyAlignment="1">
      <alignment horizontal="left"/>
    </xf>
    <xf numFmtId="164" fontId="23" fillId="8" borderId="1" xfId="0" applyNumberFormat="1" applyFont="1" applyFill="1" applyBorder="1" applyAlignment="1">
      <alignment horizontal="left"/>
    </xf>
    <xf numFmtId="164" fontId="23" fillId="8" borderId="1" xfId="0" applyNumberFormat="1" applyFont="1" applyFill="1" applyBorder="1"/>
    <xf numFmtId="164" fontId="19" fillId="9" borderId="1" xfId="0" applyNumberFormat="1" applyFont="1" applyFill="1" applyBorder="1"/>
    <xf numFmtId="9" fontId="8" fillId="4" borderId="1" xfId="0" applyNumberFormat="1" applyFont="1" applyFill="1" applyBorder="1"/>
    <xf numFmtId="164" fontId="8" fillId="10" borderId="5" xfId="0" applyNumberFormat="1" applyFont="1" applyFill="1" applyBorder="1"/>
    <xf numFmtId="170" fontId="8" fillId="10" borderId="5" xfId="0" applyNumberFormat="1" applyFont="1" applyFill="1" applyBorder="1"/>
    <xf numFmtId="9" fontId="8" fillId="2" borderId="1" xfId="0" applyNumberFormat="1" applyFont="1" applyFill="1" applyBorder="1" applyAlignment="1">
      <alignment horizontal="left"/>
    </xf>
    <xf numFmtId="1" fontId="8" fillId="10" borderId="5" xfId="0" applyNumberFormat="1" applyFont="1" applyFill="1" applyBorder="1"/>
    <xf numFmtId="164" fontId="16" fillId="10" borderId="5" xfId="0" applyNumberFormat="1" applyFont="1" applyFill="1" applyBorder="1"/>
    <xf numFmtId="170" fontId="16" fillId="10" borderId="5" xfId="0" applyNumberFormat="1" applyFont="1" applyFill="1" applyBorder="1"/>
    <xf numFmtId="171" fontId="20" fillId="2" borderId="1" xfId="0" applyNumberFormat="1" applyFont="1" applyFill="1" applyBorder="1"/>
    <xf numFmtId="9" fontId="16" fillId="2" borderId="1" xfId="0" applyNumberFormat="1" applyFont="1" applyFill="1" applyBorder="1"/>
    <xf numFmtId="171" fontId="8" fillId="10" borderId="5" xfId="0" applyNumberFormat="1" applyFont="1" applyFill="1" applyBorder="1"/>
    <xf numFmtId="0" fontId="24" fillId="10" borderId="5" xfId="0" applyFont="1" applyFill="1" applyBorder="1"/>
    <xf numFmtId="9" fontId="16" fillId="11" borderId="1" xfId="0" applyNumberFormat="1" applyFont="1" applyFill="1" applyBorder="1"/>
    <xf numFmtId="164" fontId="8" fillId="10" borderId="6" xfId="0" applyNumberFormat="1" applyFont="1" applyFill="1" applyBorder="1"/>
    <xf numFmtId="164" fontId="8" fillId="10" borderId="7" xfId="0" applyNumberFormat="1" applyFont="1" applyFill="1" applyBorder="1"/>
    <xf numFmtId="164" fontId="8" fillId="10" borderId="8" xfId="0" applyNumberFormat="1" applyFont="1" applyFill="1" applyBorder="1"/>
    <xf numFmtId="0" fontId="25" fillId="2" borderId="1" xfId="0" applyFont="1" applyFill="1" applyBorder="1"/>
    <xf numFmtId="0" fontId="26" fillId="2" borderId="1" xfId="0" applyFont="1" applyFill="1" applyBorder="1"/>
    <xf numFmtId="0" fontId="1" fillId="12" borderId="5" xfId="0" applyFont="1" applyFill="1" applyBorder="1"/>
    <xf numFmtId="9" fontId="1" fillId="12" borderId="5" xfId="0" applyNumberFormat="1" applyFont="1" applyFill="1" applyBorder="1"/>
    <xf numFmtId="164" fontId="1" fillId="12" borderId="5" xfId="0" applyNumberFormat="1" applyFont="1" applyFill="1" applyBorder="1"/>
    <xf numFmtId="0" fontId="24" fillId="12" borderId="5" xfId="0" applyFont="1" applyFill="1" applyBorder="1"/>
    <xf numFmtId="164" fontId="27" fillId="2" borderId="1" xfId="0" applyNumberFormat="1" applyFont="1" applyFill="1" applyBorder="1"/>
    <xf numFmtId="170" fontId="27" fillId="2" borderId="1" xfId="0" applyNumberFormat="1" applyFont="1" applyFill="1" applyBorder="1"/>
    <xf numFmtId="0" fontId="24" fillId="2" borderId="1" xfId="0" applyFont="1" applyFill="1" applyBorder="1"/>
    <xf numFmtId="170" fontId="24" fillId="2" borderId="1" xfId="0" applyNumberFormat="1" applyFont="1" applyFill="1" applyBorder="1"/>
    <xf numFmtId="171" fontId="27" fillId="2" borderId="1" xfId="0" applyNumberFormat="1" applyFont="1" applyFill="1" applyBorder="1"/>
    <xf numFmtId="170" fontId="24" fillId="12" borderId="5" xfId="0" applyNumberFormat="1" applyFont="1" applyFill="1" applyBorder="1"/>
    <xf numFmtId="164" fontId="28" fillId="2" borderId="1" xfId="0" applyNumberFormat="1" applyFont="1" applyFill="1" applyBorder="1"/>
    <xf numFmtId="164" fontId="27" fillId="12" borderId="5" xfId="0" applyNumberFormat="1" applyFont="1" applyFill="1" applyBorder="1"/>
    <xf numFmtId="170" fontId="27" fillId="12" borderId="5" xfId="0" applyNumberFormat="1" applyFont="1" applyFill="1" applyBorder="1"/>
    <xf numFmtId="171" fontId="27" fillId="12" borderId="5" xfId="0" applyNumberFormat="1" applyFont="1" applyFill="1" applyBorder="1"/>
    <xf numFmtId="164" fontId="28" fillId="12" borderId="5" xfId="0" applyNumberFormat="1" applyFont="1" applyFill="1" applyBorder="1"/>
    <xf numFmtId="0" fontId="29" fillId="2" borderId="1" xfId="0" applyFont="1" applyFill="1" applyBorder="1"/>
    <xf numFmtId="165" fontId="1" fillId="12" borderId="9" xfId="0" applyNumberFormat="1" applyFont="1" applyFill="1" applyBorder="1"/>
    <xf numFmtId="0" fontId="1" fillId="12" borderId="9" xfId="0" applyFont="1" applyFill="1" applyBorder="1"/>
    <xf numFmtId="0" fontId="24" fillId="12" borderId="9" xfId="0" applyFont="1" applyFill="1" applyBorder="1"/>
    <xf numFmtId="9" fontId="1" fillId="12" borderId="9" xfId="0" applyNumberFormat="1" applyFont="1" applyFill="1" applyBorder="1"/>
    <xf numFmtId="170" fontId="24" fillId="12" borderId="9" xfId="0" applyNumberFormat="1" applyFont="1" applyFill="1" applyBorder="1"/>
    <xf numFmtId="0" fontId="30" fillId="2" borderId="1" xfId="0" applyFont="1" applyFill="1" applyBorder="1"/>
    <xf numFmtId="164" fontId="31" fillId="13" borderId="5" xfId="0" applyNumberFormat="1" applyFont="1" applyFill="1" applyBorder="1" applyAlignment="1">
      <alignment horizontal="center"/>
    </xf>
    <xf numFmtId="164" fontId="31" fillId="13" borderId="5" xfId="0" applyNumberFormat="1" applyFont="1" applyFill="1" applyBorder="1" applyAlignment="1">
      <alignment horizontal="center" wrapText="1"/>
    </xf>
    <xf numFmtId="164" fontId="32" fillId="13" borderId="5" xfId="0" applyNumberFormat="1" applyFont="1" applyFill="1" applyBorder="1" applyAlignment="1">
      <alignment horizontal="center"/>
    </xf>
    <xf numFmtId="0" fontId="33" fillId="13" borderId="5" xfId="0" applyFont="1" applyFill="1" applyBorder="1" applyAlignment="1">
      <alignment horizontal="center"/>
    </xf>
    <xf numFmtId="2" fontId="33" fillId="13" borderId="5" xfId="0" applyNumberFormat="1" applyFont="1" applyFill="1" applyBorder="1" applyAlignment="1">
      <alignment horizontal="center"/>
    </xf>
    <xf numFmtId="10" fontId="33" fillId="13" borderId="5" xfId="0" applyNumberFormat="1" applyFont="1" applyFill="1" applyBorder="1" applyAlignment="1">
      <alignment horizontal="center"/>
    </xf>
    <xf numFmtId="164" fontId="20" fillId="13" borderId="5" xfId="0" applyNumberFormat="1" applyFont="1" applyFill="1" applyBorder="1" applyAlignment="1">
      <alignment horizontal="center"/>
    </xf>
    <xf numFmtId="164" fontId="20" fillId="13" borderId="5" xfId="0" applyNumberFormat="1" applyFont="1" applyFill="1" applyBorder="1" applyAlignment="1">
      <alignment horizontal="center" wrapText="1"/>
    </xf>
    <xf numFmtId="164" fontId="8" fillId="13" borderId="5" xfId="0" applyNumberFormat="1" applyFont="1" applyFill="1" applyBorder="1" applyAlignment="1">
      <alignment horizontal="center"/>
    </xf>
    <xf numFmtId="165" fontId="8" fillId="13" borderId="5" xfId="0" applyNumberFormat="1" applyFont="1" applyFill="1" applyBorder="1" applyAlignment="1">
      <alignment horizontal="center"/>
    </xf>
    <xf numFmtId="0" fontId="34" fillId="14" borderId="2" xfId="0" applyFont="1" applyFill="1" applyBorder="1" applyAlignment="1">
      <alignment horizontal="center"/>
    </xf>
    <xf numFmtId="0" fontId="35" fillId="14" borderId="2" xfId="0" applyFont="1" applyFill="1" applyBorder="1" applyAlignment="1">
      <alignment horizontal="center"/>
    </xf>
    <xf numFmtId="0" fontId="34" fillId="14" borderId="1" xfId="0" applyFont="1" applyFill="1" applyBorder="1" applyAlignment="1">
      <alignment horizontal="center"/>
    </xf>
    <xf numFmtId="172" fontId="34" fillId="14" borderId="1" xfId="0" applyNumberFormat="1" applyFont="1" applyFill="1" applyBorder="1" applyAlignment="1">
      <alignment horizontal="center"/>
    </xf>
    <xf numFmtId="166" fontId="34" fillId="14" borderId="1" xfId="0" applyNumberFormat="1" applyFont="1" applyFill="1" applyBorder="1" applyAlignment="1">
      <alignment horizontal="center"/>
    </xf>
    <xf numFmtId="0" fontId="24" fillId="0" borderId="0" xfId="0" applyFont="1"/>
    <xf numFmtId="0" fontId="36" fillId="13" borderId="5" xfId="0" applyFont="1" applyFill="1" applyBorder="1" applyAlignment="1">
      <alignment horizontal="center"/>
    </xf>
    <xf numFmtId="0" fontId="24" fillId="13" borderId="1" xfId="0" applyFont="1" applyFill="1" applyBorder="1" applyAlignment="1">
      <alignment horizontal="center"/>
    </xf>
    <xf numFmtId="9" fontId="24" fillId="13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6" fillId="13" borderId="5" xfId="0" applyFont="1" applyFill="1" applyBorder="1" applyAlignment="1">
      <alignment horizontal="center"/>
    </xf>
    <xf numFmtId="9" fontId="26" fillId="13" borderId="5" xfId="0" applyNumberFormat="1" applyFont="1" applyFill="1" applyBorder="1" applyAlignment="1">
      <alignment horizontal="center"/>
    </xf>
    <xf numFmtId="1" fontId="26" fillId="13" borderId="5" xfId="0" applyNumberFormat="1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9" fontId="1" fillId="13" borderId="1" xfId="0" applyNumberFormat="1" applyFont="1" applyFill="1" applyBorder="1" applyAlignment="1">
      <alignment horizontal="center"/>
    </xf>
    <xf numFmtId="1" fontId="1" fillId="13" borderId="1" xfId="0" applyNumberFormat="1" applyFont="1" applyFill="1" applyBorder="1" applyAlignment="1">
      <alignment horizontal="center"/>
    </xf>
    <xf numFmtId="1" fontId="1" fillId="0" borderId="0" xfId="0" applyNumberFormat="1" applyFont="1" applyAlignment="1">
      <alignment horizontal="center"/>
    </xf>
    <xf numFmtId="170" fontId="1" fillId="13" borderId="1" xfId="0" applyNumberFormat="1" applyFont="1" applyFill="1" applyBorder="1" applyAlignment="1">
      <alignment horizontal="center"/>
    </xf>
    <xf numFmtId="1" fontId="1" fillId="0" borderId="0" xfId="0" applyNumberFormat="1" applyFont="1"/>
    <xf numFmtId="164" fontId="16" fillId="2" borderId="10" xfId="0" applyNumberFormat="1" applyFont="1" applyFill="1" applyBorder="1"/>
    <xf numFmtId="165" fontId="16" fillId="2" borderId="10" xfId="0" applyNumberFormat="1" applyFont="1" applyFill="1" applyBorder="1"/>
    <xf numFmtId="165" fontId="16" fillId="2" borderId="10" xfId="0" applyNumberFormat="1" applyFont="1" applyFill="1" applyBorder="1" applyAlignment="1">
      <alignment horizontal="right" wrapText="1"/>
    </xf>
    <xf numFmtId="164" fontId="16" fillId="2" borderId="10" xfId="0" applyNumberFormat="1" applyFont="1" applyFill="1" applyBorder="1" applyAlignment="1">
      <alignment horizontal="right" wrapText="1"/>
    </xf>
    <xf numFmtId="171" fontId="8" fillId="2" borderId="1" xfId="0" applyNumberFormat="1" applyFont="1" applyFill="1" applyBorder="1"/>
    <xf numFmtId="164" fontId="16" fillId="2" borderId="3" xfId="0" applyNumberFormat="1" applyFont="1" applyFill="1" applyBorder="1"/>
    <xf numFmtId="165" fontId="16" fillId="2" borderId="3" xfId="0" applyNumberFormat="1" applyFont="1" applyFill="1" applyBorder="1"/>
    <xf numFmtId="164" fontId="16" fillId="2" borderId="11" xfId="0" applyNumberFormat="1" applyFont="1" applyFill="1" applyBorder="1"/>
    <xf numFmtId="165" fontId="16" fillId="2" borderId="11" xfId="0" applyNumberFormat="1" applyFont="1" applyFill="1" applyBorder="1"/>
    <xf numFmtId="164" fontId="8" fillId="2" borderId="11" xfId="0" applyNumberFormat="1" applyFont="1" applyFill="1" applyBorder="1"/>
    <xf numFmtId="165" fontId="8" fillId="2" borderId="11" xfId="0" applyNumberFormat="1" applyFont="1" applyFill="1" applyBorder="1"/>
    <xf numFmtId="165" fontId="16" fillId="2" borderId="1" xfId="0" applyNumberFormat="1" applyFont="1" applyFill="1" applyBorder="1"/>
    <xf numFmtId="164" fontId="8" fillId="2" borderId="10" xfId="0" applyNumberFormat="1" applyFont="1" applyFill="1" applyBorder="1"/>
  </cellXfs>
  <cellStyles count="1">
    <cellStyle name="Normal" xfId="0" builtinId="0"/>
  </cellStyles>
  <dxfs count="15"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DCF results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DCF results-style 2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CF results-style 3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Sensitivity Analysi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Sensitivity Analysis-style 2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Revenues </c:v>
          </c:tx>
          <c:spPr>
            <a:ln w="19050" cmpd="sng">
              <a:solidFill>
                <a:schemeClr val="lt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'Revenues&amp;Ebidta'!$C$3:$O$3</c:f>
              <c:strCache>
                <c:ptCount val="13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3">
                  <c:v>FY25
Forecast </c:v>
                </c:pt>
                <c:pt idx="4">
                  <c:v>FY26
Forecast </c:v>
                </c:pt>
                <c:pt idx="5">
                  <c:v>FY27
Forecast </c:v>
                </c:pt>
                <c:pt idx="6">
                  <c:v>FY28
Forecast </c:v>
                </c:pt>
                <c:pt idx="7">
                  <c:v>FY29
Forecast </c:v>
                </c:pt>
                <c:pt idx="8">
                  <c:v>FY30
Forecast </c:v>
                </c:pt>
                <c:pt idx="9">
                  <c:v>FY31
Forecast </c:v>
                </c:pt>
                <c:pt idx="10">
                  <c:v>FY32
Forecast </c:v>
                </c:pt>
                <c:pt idx="11">
                  <c:v>FY33
Forecast </c:v>
                </c:pt>
                <c:pt idx="12">
                  <c:v>FY34
Forecast </c:v>
                </c:pt>
              </c:strCache>
            </c:strRef>
          </c:cat>
          <c:val>
            <c:numRef>
              <c:f>'Revenues&amp;Ebidta'!$C$4:$O$4</c:f>
              <c:numCache>
                <c:formatCode>_(* #,##0.0_);_(* \(#,##0.0\);_(* "-"?_);@_)</c:formatCode>
                <c:ptCount val="13"/>
                <c:pt idx="0">
                  <c:v>57048.97</c:v>
                </c:pt>
                <c:pt idx="1">
                  <c:v>82645.960000000006</c:v>
                </c:pt>
                <c:pt idx="2">
                  <c:v>112473.9</c:v>
                </c:pt>
                <c:pt idx="3">
                  <c:v>157463.46</c:v>
                </c:pt>
                <c:pt idx="4">
                  <c:v>220448.84399999998</c:v>
                </c:pt>
                <c:pt idx="5">
                  <c:v>308628.38159999996</c:v>
                </c:pt>
                <c:pt idx="6">
                  <c:v>432079.7342399999</c:v>
                </c:pt>
                <c:pt idx="7">
                  <c:v>604911.62793599977</c:v>
                </c:pt>
                <c:pt idx="8">
                  <c:v>846876.27911039966</c:v>
                </c:pt>
                <c:pt idx="9">
                  <c:v>1185626.7907545594</c:v>
                </c:pt>
                <c:pt idx="10">
                  <c:v>1659877.5070563832</c:v>
                </c:pt>
                <c:pt idx="11">
                  <c:v>2323828.5098789362</c:v>
                </c:pt>
                <c:pt idx="12">
                  <c:v>3253359.9138305103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7-40F2-BB06-AD277E3B3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3878126"/>
        <c:axId val="1799772684"/>
      </c:lineChart>
      <c:catAx>
        <c:axId val="10538781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1799772684"/>
        <c:crosses val="autoZero"/>
        <c:auto val="1"/>
        <c:lblAlgn val="ctr"/>
        <c:lblOffset val="100"/>
        <c:noMultiLvlLbl val="1"/>
      </c:catAx>
      <c:valAx>
        <c:axId val="17997726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_(* #,##0.0_);_(* \(#,##0.0\);_(* &quot;-&quot;?_);@_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3878126"/>
        <c:crosses val="autoZero"/>
        <c:crossBetween val="between"/>
      </c:valAx>
    </c:plotArea>
    <c:plotVisOnly val="1"/>
    <c:dispBlanksAs val="zero"/>
    <c:showDLblsOverMax val="1"/>
  </c:chart>
  <c:spPr>
    <a:solidFill>
      <a:schemeClr val="accent1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EBITDA</c:v>
          </c:tx>
          <c:spPr>
            <a:ln w="28575" cmpd="sng">
              <a:solidFill>
                <a:schemeClr val="lt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'Revenues&amp;Ebidta'!$C$3:$O$3</c:f>
              <c:strCache>
                <c:ptCount val="13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3">
                  <c:v>FY25
Forecast </c:v>
                </c:pt>
                <c:pt idx="4">
                  <c:v>FY26
Forecast </c:v>
                </c:pt>
                <c:pt idx="5">
                  <c:v>FY27
Forecast </c:v>
                </c:pt>
                <c:pt idx="6">
                  <c:v>FY28
Forecast </c:v>
                </c:pt>
                <c:pt idx="7">
                  <c:v>FY29
Forecast </c:v>
                </c:pt>
                <c:pt idx="8">
                  <c:v>FY30
Forecast </c:v>
                </c:pt>
                <c:pt idx="9">
                  <c:v>FY31
Forecast </c:v>
                </c:pt>
                <c:pt idx="10">
                  <c:v>FY32
Forecast </c:v>
                </c:pt>
                <c:pt idx="11">
                  <c:v>FY33
Forecast </c:v>
                </c:pt>
                <c:pt idx="12">
                  <c:v>FY34
Forecast </c:v>
                </c:pt>
              </c:strCache>
            </c:strRef>
          </c:cat>
          <c:val>
            <c:numRef>
              <c:f>'Revenues&amp;Ebidta'!$C$5:$O$5</c:f>
              <c:numCache>
                <c:formatCode>0.00</c:formatCode>
                <c:ptCount val="13"/>
                <c:pt idx="0">
                  <c:v>-11673.949999999997</c:v>
                </c:pt>
                <c:pt idx="1">
                  <c:v>-9910.239999999998</c:v>
                </c:pt>
                <c:pt idx="2">
                  <c:v>15300.119999999995</c:v>
                </c:pt>
                <c:pt idx="3">
                  <c:v>18828.618699999992</c:v>
                </c:pt>
                <c:pt idx="4">
                  <c:v>24812.230179999984</c:v>
                </c:pt>
                <c:pt idx="5">
                  <c:v>33189.28625200002</c:v>
                </c:pt>
                <c:pt idx="6">
                  <c:v>44917.164752800018</c:v>
                </c:pt>
                <c:pt idx="7">
                  <c:v>61336.194653919898</c:v>
                </c:pt>
                <c:pt idx="8">
                  <c:v>84322.836515487928</c:v>
                </c:pt>
                <c:pt idx="9">
                  <c:v>116504.13512168312</c:v>
                </c:pt>
                <c:pt idx="10">
                  <c:v>161557.95317035646</c:v>
                </c:pt>
                <c:pt idx="11">
                  <c:v>224633.29843849875</c:v>
                </c:pt>
                <c:pt idx="12">
                  <c:v>312938.78181389836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B-4E31-815F-5C78C6FC6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9652820"/>
        <c:axId val="738158511"/>
      </c:lineChart>
      <c:catAx>
        <c:axId val="10796528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738158511"/>
        <c:crosses val="autoZero"/>
        <c:auto val="1"/>
        <c:lblAlgn val="ctr"/>
        <c:lblOffset val="100"/>
        <c:noMultiLvlLbl val="1"/>
      </c:catAx>
      <c:valAx>
        <c:axId val="73815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1079652820"/>
        <c:crosses val="autoZero"/>
        <c:crossBetween val="between"/>
      </c:valAx>
    </c:plotArea>
    <c:plotVisOnly val="1"/>
    <c:dispBlanksAs val="zero"/>
    <c:showDLblsOverMax val="1"/>
  </c:chart>
  <c:spPr>
    <a:solidFill>
      <a:schemeClr val="accent1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areaChart>
        <c:grouping val="standard"/>
        <c:varyColors val="1"/>
        <c:ser>
          <c:idx val="0"/>
          <c:order val="0"/>
          <c:tx>
            <c:v>Present value of UFCF </c:v>
          </c:tx>
          <c:spPr>
            <a:solidFill>
              <a:srgbClr val="C0504D">
                <a:alpha val="30000"/>
              </a:srgbClr>
            </a:solidFill>
            <a:ln cmpd="sng">
              <a:solidFill>
                <a:srgbClr val="C0504D"/>
              </a:solidFill>
            </a:ln>
          </c:spPr>
          <c:cat>
            <c:strRef>
              <c:f>'Cash Flow(UFCF)'!$C$3:$L$3</c:f>
              <c:strCache>
                <c:ptCount val="10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  <c:pt idx="5">
                  <c:v>FY30
Forecast </c:v>
                </c:pt>
                <c:pt idx="6">
                  <c:v>FY31
Forecast </c:v>
                </c:pt>
                <c:pt idx="7">
                  <c:v>FY32
Forecast </c:v>
                </c:pt>
                <c:pt idx="8">
                  <c:v>FY33
Forecast </c:v>
                </c:pt>
                <c:pt idx="9">
                  <c:v>FY34
Forecast </c:v>
                </c:pt>
              </c:strCache>
            </c:strRef>
          </c:cat>
          <c:val>
            <c:numRef>
              <c:f>'Cash Flow(UFCF)'!$C$5:$L$5</c:f>
              <c:numCache>
                <c:formatCode>_(* #,##0_);_(* \(#,##0\);_(* "-"?_);@_)</c:formatCode>
                <c:ptCount val="10"/>
                <c:pt idx="0">
                  <c:v>1951.8157423223311</c:v>
                </c:pt>
                <c:pt idx="1">
                  <c:v>6528.0168626916357</c:v>
                </c:pt>
                <c:pt idx="2">
                  <c:v>7058.3019867100584</c:v>
                </c:pt>
                <c:pt idx="3">
                  <c:v>7839.1997229817516</c:v>
                </c:pt>
                <c:pt idx="4">
                  <c:v>8920.7159390790657</c:v>
                </c:pt>
                <c:pt idx="5">
                  <c:v>10366.713035770241</c:v>
                </c:pt>
                <c:pt idx="6">
                  <c:v>12258.22889464264</c:v>
                </c:pt>
                <c:pt idx="7">
                  <c:v>14697.641118240635</c:v>
                </c:pt>
                <c:pt idx="8">
                  <c:v>17813.886219173324</c:v>
                </c:pt>
                <c:pt idx="9">
                  <c:v>21768.996007335096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8-421F-82E8-31EB834D4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79369"/>
        <c:axId val="2113203654"/>
      </c:areaChart>
      <c:barChart>
        <c:barDir val="col"/>
        <c:grouping val="clustered"/>
        <c:varyColors val="1"/>
        <c:ser>
          <c:idx val="1"/>
          <c:order val="1"/>
          <c:tx>
            <c:v>UFCF 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'Cash Flow(UFCF)'!$C$3:$L$3</c:f>
              <c:strCache>
                <c:ptCount val="10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  <c:pt idx="5">
                  <c:v>FY30
Forecast </c:v>
                </c:pt>
                <c:pt idx="6">
                  <c:v>FY31
Forecast </c:v>
                </c:pt>
                <c:pt idx="7">
                  <c:v>FY32
Forecast </c:v>
                </c:pt>
                <c:pt idx="8">
                  <c:v>FY33
Forecast </c:v>
                </c:pt>
                <c:pt idx="9">
                  <c:v>FY34
Forecast </c:v>
                </c:pt>
              </c:strCache>
            </c:strRef>
          </c:cat>
          <c:val>
            <c:numRef>
              <c:f>'Cash Flow(UFCF)'!$C$4:$L$4</c:f>
              <c:numCache>
                <c:formatCode>_(* #,##0_);_(* \(#,##0\);_(* "-"?_);@_)</c:formatCode>
                <c:ptCount val="10"/>
                <c:pt idx="0">
                  <c:v>2186.033631401011</c:v>
                </c:pt>
                <c:pt idx="1">
                  <c:v>8188.7443525603885</c:v>
                </c:pt>
                <c:pt idx="2">
                  <c:v>9916.4060935845919</c:v>
                </c:pt>
                <c:pt idx="3">
                  <c:v>12335.132531018426</c:v>
                </c:pt>
                <c:pt idx="4">
                  <c:v>15721.349543425677</c:v>
                </c:pt>
                <c:pt idx="5">
                  <c:v>20462.053360796002</c:v>
                </c:pt>
                <c:pt idx="6">
                  <c:v>27099.038705114479</c:v>
                </c:pt>
                <c:pt idx="7">
                  <c:v>36390.818187160301</c:v>
                </c:pt>
                <c:pt idx="8">
                  <c:v>49399.30946202419</c:v>
                </c:pt>
                <c:pt idx="9">
                  <c:v>67611.197246833995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FA28-421F-82E8-31EB834D4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4979369"/>
        <c:axId val="2113203654"/>
      </c:barChart>
      <c:catAx>
        <c:axId val="2249793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13203654"/>
        <c:crosses val="autoZero"/>
        <c:auto val="1"/>
        <c:lblAlgn val="ctr"/>
        <c:lblOffset val="100"/>
        <c:noMultiLvlLbl val="1"/>
      </c:catAx>
      <c:valAx>
        <c:axId val="21132036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_(* #,##0_);_(* \(#,##0\);_(* &quot;-&quot;?_);@_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24979369"/>
        <c:crosses val="autoZero"/>
        <c:crossBetween val="between"/>
      </c:valAx>
      <c:spPr>
        <a:solidFill>
          <a:schemeClr val="lt1"/>
        </a:solidFill>
      </c:spPr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sz="1800" b="1" i="0">
                <a:solidFill>
                  <a:schemeClr val="dk1"/>
                </a:solidFill>
                <a:latin typeface="+mn-lt"/>
              </a:rPr>
              <a:t>Enterprise Value(Scenario-1)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32756167979002626"/>
          <c:y val="0.23393336249635466"/>
          <c:w val="0.33654352580927377"/>
          <c:h val="0.5609058763487896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3E19-405B-A9B0-FF0AC42FC3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3E19-405B-A9B0-FF0AC42FC36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b="0">
                        <a:solidFill>
                          <a:srgbClr val="000000"/>
                        </a:solidFill>
                        <a:latin typeface="+mn-lt"/>
                      </a:rPr>
                      <a:t>[PERCENTAGE]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E19-405B-A9B0-FF0AC42FC3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b="0">
                        <a:solidFill>
                          <a:srgbClr val="000000"/>
                        </a:solidFill>
                        <a:latin typeface="+mn-lt"/>
                      </a:rPr>
                      <a:t> [PERCENTAGE]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E19-405B-A9B0-FF0AC42FC3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results'!$B$5:$B$6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results'!$C$5:$C$6</c:f>
              <c:numCache>
                <c:formatCode>0.0%</c:formatCode>
                <c:ptCount val="2"/>
                <c:pt idx="0">
                  <c:v>0.22</c:v>
                </c:pt>
                <c:pt idx="1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19-405B-A9B0-FF0AC42FC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sz="1800" b="1" i="0">
                <a:solidFill>
                  <a:schemeClr val="dk1"/>
                </a:solidFill>
                <a:latin typeface="+mn-lt"/>
              </a:rPr>
              <a:t>Enterprise Value(Scenario-2)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F270-4CBF-984B-F7982F9D89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F270-4CBF-984B-F7982F9D894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b="0">
                        <a:solidFill>
                          <a:srgbClr val="000000"/>
                        </a:solidFill>
                        <a:latin typeface="+mn-lt"/>
                      </a:rPr>
                      <a:t>[PERCENTAGE]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270-4CBF-984B-F7982F9D89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b="0">
                        <a:solidFill>
                          <a:srgbClr val="000000"/>
                        </a:solidFill>
                        <a:latin typeface="+mn-lt"/>
                      </a:rPr>
                      <a:t>[PERCENTAGE]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270-4CBF-984B-F7982F9D894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results'!$G$5:$G$6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results'!$H$5:$H$6</c:f>
              <c:numCache>
                <c:formatCode>0.0%</c:formatCode>
                <c:ptCount val="2"/>
                <c:pt idx="0">
                  <c:v>0.25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70-4CBF-984B-F7982F9D8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sz="1800" b="1" i="0">
                <a:solidFill>
                  <a:schemeClr val="dk1"/>
                </a:solidFill>
                <a:latin typeface="+mn-lt"/>
              </a:rPr>
              <a:t>Enterprise Value(Scenario-3)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35697013502881597"/>
          <c:y val="0.2018238993710692"/>
          <c:w val="0.30230668363855007"/>
          <c:h val="0.585125043331847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85E3-4EE4-9AAE-FF0F8AC1B7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85E3-4EE4-9AAE-FF0F8AC1B7B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b="0">
                        <a:solidFill>
                          <a:srgbClr val="000000"/>
                        </a:solidFill>
                        <a:latin typeface="+mn-lt"/>
                      </a:rPr>
                      <a:t>[PERCENTAGE]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5E3-4EE4-9AAE-FF0F8AC1B7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b="0">
                        <a:solidFill>
                          <a:srgbClr val="000000"/>
                        </a:solidFill>
                        <a:latin typeface="+mn-lt"/>
                      </a:rPr>
                      <a:t> [PERCENTAGE]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5E3-4EE4-9AAE-FF0F8AC1B7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results'!$L$5:$L$6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results'!$M$5:$M$6</c:f>
              <c:numCache>
                <c:formatCode>0.0%</c:formatCode>
                <c:ptCount val="2"/>
                <c:pt idx="0">
                  <c:v>0.22</c:v>
                </c:pt>
                <c:pt idx="1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E3-4EE4-9AAE-FF0F8AC1B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sz="1600" b="1" i="0">
                <a:solidFill>
                  <a:srgbClr val="757575"/>
                </a:solidFill>
                <a:latin typeface="+mn-lt"/>
              </a:rPr>
              <a:t>TORNADO CHART</a:t>
            </a:r>
          </a:p>
        </c:rich>
      </c:tx>
      <c:overlay val="0"/>
    </c:title>
    <c:autoTitleDeleted val="0"/>
    <c:plotArea>
      <c:layout/>
      <c:barChart>
        <c:barDir val="bar"/>
        <c:grouping val="percentStacked"/>
        <c:varyColors val="1"/>
        <c:ser>
          <c:idx val="0"/>
          <c:order val="0"/>
          <c:tx>
            <c:v>WACC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Analysis'!$C$10:$D$10</c:f>
              <c:strCache>
                <c:ptCount val="2"/>
                <c:pt idx="0">
                  <c:v>Negative Change</c:v>
                </c:pt>
                <c:pt idx="1">
                  <c:v>Positive Change</c:v>
                </c:pt>
              </c:strCache>
            </c:strRef>
          </c:cat>
          <c:val>
            <c:numRef>
              <c:f>'Sensitivity Analysis'!$C$11:$D$11</c:f>
              <c:numCache>
                <c:formatCode>0.0</c:formatCode>
                <c:ptCount val="2"/>
                <c:pt idx="0" formatCode="0">
                  <c:v>-126247.3556389733</c:v>
                </c:pt>
                <c:pt idx="1">
                  <c:v>235511.54436102672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B6E-4712-BA3D-5BA58E77822C}"/>
            </c:ext>
          </c:extLst>
        </c:ser>
        <c:ser>
          <c:idx val="1"/>
          <c:order val="1"/>
          <c:tx>
            <c:v>g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Analysis'!$C$10:$D$10</c:f>
              <c:strCache>
                <c:ptCount val="2"/>
                <c:pt idx="0">
                  <c:v>Negative Change</c:v>
                </c:pt>
                <c:pt idx="1">
                  <c:v>Positive Change</c:v>
                </c:pt>
              </c:strCache>
            </c:strRef>
          </c:cat>
          <c:val>
            <c:numRef>
              <c:f>'Sensitivity Analysis'!$C$12:$D$12</c:f>
              <c:numCache>
                <c:formatCode>0.0</c:formatCode>
                <c:ptCount val="2"/>
                <c:pt idx="0" formatCode="0">
                  <c:v>-77400.855638973298</c:v>
                </c:pt>
                <c:pt idx="1">
                  <c:v>139321.54436102672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AB6E-4712-BA3D-5BA58E77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2213202"/>
        <c:axId val="2055025189"/>
      </c:barChart>
      <c:catAx>
        <c:axId val="45221320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sz="900" b="0" i="0">
                    <a:solidFill>
                      <a:srgbClr val="000000"/>
                    </a:solidFill>
                    <a:latin typeface="+mn-lt"/>
                  </a:rPr>
                  <a:t>WACC,g</a:t>
                </a:r>
              </a:p>
            </c:rich>
          </c:tx>
          <c:layout>
            <c:manualLayout>
              <c:xMode val="edge"/>
              <c:yMode val="edge"/>
              <c:x val="2.7777777777777776E-2"/>
              <c:y val="0.394039442986293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55025189"/>
        <c:crosses val="autoZero"/>
        <c:auto val="1"/>
        <c:lblAlgn val="ctr"/>
        <c:lblOffset val="100"/>
        <c:noMultiLvlLbl val="1"/>
      </c:catAx>
      <c:valAx>
        <c:axId val="20550251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sz="900" b="0" i="0">
                    <a:solidFill>
                      <a:srgbClr val="000000"/>
                    </a:solidFill>
                    <a:latin typeface="+mn-lt"/>
                  </a:rPr>
                  <a:t>Change in enterprise value</a:t>
                </a:r>
              </a:p>
            </c:rich>
          </c:tx>
          <c:layout>
            <c:manualLayout>
              <c:xMode val="edge"/>
              <c:yMode val="edge"/>
              <c:x val="0.3242373140857393"/>
              <c:y val="0.91210629921259845"/>
            </c:manualLayout>
          </c:layout>
          <c:overlay val="0"/>
        </c:title>
        <c:numFmt formatCode="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52213202"/>
        <c:crosses val="max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180975</xdr:colOff>
      <xdr:row>0</xdr:row>
      <xdr:rowOff>28575</xdr:rowOff>
    </xdr:from>
    <xdr:ext cx="7162800" cy="38481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32</xdr:row>
      <xdr:rowOff>0</xdr:rowOff>
    </xdr:from>
    <xdr:ext cx="4657725" cy="2857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017138" y="3637125"/>
          <a:ext cx="4657725" cy="285750"/>
        </a:xfrm>
        <a:prstGeom prst="rect">
          <a:avLst/>
        </a:prstGeom>
        <a:solidFill>
          <a:schemeClr val="dk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3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WACC</a:t>
          </a:r>
          <a:endParaRPr sz="1400"/>
        </a:p>
      </xdr:txBody>
    </xdr:sp>
    <xdr:clientData fLocksWithSheet="0"/>
  </xdr:oneCellAnchor>
  <xdr:oneCellAnchor>
    <xdr:from>
      <xdr:col>2</xdr:col>
      <xdr:colOff>0</xdr:colOff>
      <xdr:row>35</xdr:row>
      <xdr:rowOff>0</xdr:rowOff>
    </xdr:from>
    <xdr:ext cx="561975" cy="7143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5069775" y="3422813"/>
          <a:ext cx="552450" cy="714375"/>
        </a:xfrm>
        <a:prstGeom prst="rect">
          <a:avLst/>
        </a:prstGeom>
        <a:solidFill>
          <a:schemeClr val="dk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</a:t>
          </a:r>
          <a:endParaRPr sz="1400"/>
        </a:p>
      </xdr:txBody>
    </xdr:sp>
    <xdr:clientData fLocksWithSheet="0"/>
  </xdr:oneCellAnchor>
  <xdr:oneCellAnchor>
    <xdr:from>
      <xdr:col>2</xdr:col>
      <xdr:colOff>180975</xdr:colOff>
      <xdr:row>29</xdr:row>
      <xdr:rowOff>76200</xdr:rowOff>
    </xdr:from>
    <xdr:ext cx="5715000" cy="3619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2493263" y="3603788"/>
          <a:ext cx="5705475" cy="352425"/>
        </a:xfrm>
        <a:prstGeom prst="rect">
          <a:avLst/>
        </a:prstGeom>
        <a:solidFill>
          <a:schemeClr val="dk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SENSITIVITY ANALYSIS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314325</xdr:colOff>
      <xdr:row>7</xdr:row>
      <xdr:rowOff>38100</xdr:rowOff>
    </xdr:from>
    <xdr:ext cx="8886825" cy="2714625"/>
    <xdr:graphicFrame macro="">
      <xdr:nvGraphicFramePr>
        <xdr:cNvPr id="1615237545" name="Chart 1">
          <a:extLst>
            <a:ext uri="{FF2B5EF4-FFF2-40B4-BE49-F238E27FC236}">
              <a16:creationId xmlns:a16="http://schemas.microsoft.com/office/drawing/2014/main" id="{00000000-0008-0000-0C00-0000A9914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</xdr:col>
      <xdr:colOff>304800</xdr:colOff>
      <xdr:row>23</xdr:row>
      <xdr:rowOff>95250</xdr:rowOff>
    </xdr:from>
    <xdr:ext cx="8915400" cy="2714625"/>
    <xdr:graphicFrame macro="">
      <xdr:nvGraphicFramePr>
        <xdr:cNvPr id="2052067875" name="Chart 2">
          <a:extLst>
            <a:ext uri="{FF2B5EF4-FFF2-40B4-BE49-F238E27FC236}">
              <a16:creationId xmlns:a16="http://schemas.microsoft.com/office/drawing/2014/main" id="{00000000-0008-0000-0C00-000023125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123825</xdr:colOff>
      <xdr:row>7</xdr:row>
      <xdr:rowOff>95250</xdr:rowOff>
    </xdr:from>
    <xdr:ext cx="4391025" cy="2686050"/>
    <xdr:graphicFrame macro="">
      <xdr:nvGraphicFramePr>
        <xdr:cNvPr id="1060765314" name="Chart 3">
          <a:extLst>
            <a:ext uri="{FF2B5EF4-FFF2-40B4-BE49-F238E27FC236}">
              <a16:creationId xmlns:a16="http://schemas.microsoft.com/office/drawing/2014/main" id="{00000000-0008-0000-0D00-000082FE39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95250</xdr:rowOff>
    </xdr:from>
    <xdr:ext cx="3619500" cy="1952625"/>
    <xdr:graphicFrame macro="">
      <xdr:nvGraphicFramePr>
        <xdr:cNvPr id="2055715314" name="Chart 4">
          <a:extLst>
            <a:ext uri="{FF2B5EF4-FFF2-40B4-BE49-F238E27FC236}">
              <a16:creationId xmlns:a16="http://schemas.microsoft.com/office/drawing/2014/main" id="{00000000-0008-0000-0E00-0000F2B987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219075</xdr:colOff>
      <xdr:row>8</xdr:row>
      <xdr:rowOff>104775</xdr:rowOff>
    </xdr:from>
    <xdr:ext cx="3962400" cy="1943100"/>
    <xdr:graphicFrame macro="">
      <xdr:nvGraphicFramePr>
        <xdr:cNvPr id="525552477" name="Chart 5">
          <a:extLst>
            <a:ext uri="{FF2B5EF4-FFF2-40B4-BE49-F238E27FC236}">
              <a16:creationId xmlns:a16="http://schemas.microsoft.com/office/drawing/2014/main" id="{00000000-0008-0000-0E00-00005D4B5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228600</xdr:colOff>
      <xdr:row>8</xdr:row>
      <xdr:rowOff>104775</xdr:rowOff>
    </xdr:from>
    <xdr:ext cx="3429000" cy="1943100"/>
    <xdr:graphicFrame macro="">
      <xdr:nvGraphicFramePr>
        <xdr:cNvPr id="215216709" name="Chart 6">
          <a:extLst>
            <a:ext uri="{FF2B5EF4-FFF2-40B4-BE49-F238E27FC236}">
              <a16:creationId xmlns:a16="http://schemas.microsoft.com/office/drawing/2014/main" id="{00000000-0008-0000-0E00-000045F2D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885825</xdr:colOff>
      <xdr:row>14</xdr:row>
      <xdr:rowOff>0</xdr:rowOff>
    </xdr:from>
    <xdr:ext cx="4391025" cy="2695575"/>
    <xdr:graphicFrame macro="">
      <xdr:nvGraphicFramePr>
        <xdr:cNvPr id="1621322117" name="Chart 7">
          <a:extLst>
            <a:ext uri="{FF2B5EF4-FFF2-40B4-BE49-F238E27FC236}">
              <a16:creationId xmlns:a16="http://schemas.microsoft.com/office/drawing/2014/main" id="{00000000-0008-0000-0F00-00008569A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C6">
  <tableColumns count="2">
    <tableColumn id="1" xr3:uid="{00000000-0010-0000-0000-000001000000}" name="Scenario 1"/>
    <tableColumn id="2" xr3:uid="{00000000-0010-0000-0000-000002000000}" name="Amount"/>
  </tableColumns>
  <tableStyleInfo name="DCF result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G3:H6">
  <tableColumns count="2">
    <tableColumn id="1" xr3:uid="{00000000-0010-0000-0100-000001000000}" name="Scenario 2"/>
    <tableColumn id="2" xr3:uid="{00000000-0010-0000-0100-000002000000}" name="Amount"/>
  </tableColumns>
  <tableStyleInfo name="DCF results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L3:M6">
  <tableColumns count="2">
    <tableColumn id="1" xr3:uid="{00000000-0010-0000-0200-000001000000}" name="Scenario 3"/>
    <tableColumn id="2" xr3:uid="{00000000-0010-0000-0200-000002000000}" name="Amount"/>
  </tableColumns>
  <tableStyleInfo name="DCF results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B5:C8">
  <tableColumns count="2">
    <tableColumn id="1" xr3:uid="{00000000-0010-0000-0300-000001000000}" name="Particulars"/>
    <tableColumn id="2" xr3:uid="{00000000-0010-0000-0300-000002000000}" name="Values"/>
  </tableColumns>
  <tableStyleInfo name="Sensitivity Analysis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B10:D12">
  <tableColumns count="3">
    <tableColumn id="1" xr3:uid="{00000000-0010-0000-0400-000001000000}" name="Variable"/>
    <tableColumn id="2" xr3:uid="{00000000-0010-0000-0400-000002000000}" name="Negative Change"/>
    <tableColumn id="3" xr3:uid="{00000000-0010-0000-0400-000003000000}" name="Positive Change"/>
  </tableColumns>
  <tableStyleInfo name="Sensitivity Analysis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Relationship Id="rId4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6" width="9.0898437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2"/>
      <c r="C9" s="3"/>
      <c r="D9" s="4" t="s">
        <v>0</v>
      </c>
      <c r="E9" s="5"/>
      <c r="F9" s="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7" t="s">
        <v>1</v>
      </c>
      <c r="C10" s="8"/>
      <c r="D10" s="6"/>
      <c r="E10" s="6"/>
      <c r="F10" s="6"/>
      <c r="G10" s="6"/>
      <c r="H10" s="6"/>
      <c r="I10" s="6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6" width="9.08984375" customWidth="1"/>
  </cols>
  <sheetData>
    <row r="1" spans="1:26" ht="11.25" customHeight="1" x14ac:dyDescent="0.35">
      <c r="A1" s="9"/>
      <c r="B1" s="10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1.25" customHeight="1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1.25" customHeigh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1.25" customHeight="1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1.25" customHeight="1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1.25" customHeight="1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1.25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1.25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1.25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1.25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1.25" customHeight="1" x14ac:dyDescent="1">
      <c r="A11" s="9"/>
      <c r="B11" s="11" t="s">
        <v>2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1.25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1.25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1.25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1.25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1.25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1.25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1.25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1.25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1.2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1.25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1.25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1.25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1.25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1.25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1.25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1.25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1.25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1.25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1.25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1.25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1.25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1.25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1.25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1.25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1.25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1.25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1.25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1.25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1.25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1.25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1.25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1.25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1.25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1.25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1.25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1.25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1.25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1.25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1.25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1.25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1.25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1.25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1.25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1.25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1.25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1.25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1.25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1.25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1.25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1.25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1.25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1.25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1.25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1.25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1.25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1.25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1.25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1.25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1.25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1.25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1.25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1.25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1.25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1.25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1.25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1.25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1.25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1.25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1.25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1.25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1.25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1.25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1.25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1.25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1.25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1.25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1.25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1.25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1.25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1.25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1.25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1.25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1.25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1.25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1.25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1.25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1.25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1.25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1.25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1.25" customHeight="1" x14ac:dyDescent="0.3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1.25" customHeight="1" x14ac:dyDescent="0.3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1.25" customHeight="1" x14ac:dyDescent="0.3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1.25" customHeight="1" x14ac:dyDescent="0.3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1.25" customHeight="1" x14ac:dyDescent="0.3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1.25" customHeight="1" x14ac:dyDescent="0.3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1.25" customHeight="1" x14ac:dyDescent="0.3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1.25" customHeight="1" x14ac:dyDescent="0.3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1.25" customHeight="1" x14ac:dyDescent="0.3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1.25" customHeight="1" x14ac:dyDescent="0.3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1.25" customHeight="1" x14ac:dyDescent="0.3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1.25" customHeight="1" x14ac:dyDescent="0.3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1.25" customHeight="1" x14ac:dyDescent="0.3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1.25" customHeight="1" x14ac:dyDescent="0.3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1.25" customHeight="1" x14ac:dyDescent="0.3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1.25" customHeight="1" x14ac:dyDescent="0.3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1.25" customHeight="1" x14ac:dyDescent="0.3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1.25" customHeight="1" x14ac:dyDescent="0.3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1.25" customHeight="1" x14ac:dyDescent="0.3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1.25" customHeight="1" x14ac:dyDescent="0.3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1.25" customHeight="1" x14ac:dyDescent="0.3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1.25" customHeight="1" x14ac:dyDescent="0.3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1.25" customHeight="1" x14ac:dyDescent="0.3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1.25" customHeight="1" x14ac:dyDescent="0.3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1.25" customHeight="1" x14ac:dyDescent="0.3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1.25" customHeight="1" x14ac:dyDescent="0.3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1.25" customHeight="1" x14ac:dyDescent="0.3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1.25" customHeight="1" x14ac:dyDescent="0.3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1.25" customHeight="1" x14ac:dyDescent="0.3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1.25" customHeight="1" x14ac:dyDescent="0.3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1.25" customHeight="1" x14ac:dyDescent="0.3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1.25" customHeight="1" x14ac:dyDescent="0.3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1.25" customHeight="1" x14ac:dyDescent="0.3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1.25" customHeight="1" x14ac:dyDescent="0.3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1.25" customHeight="1" x14ac:dyDescent="0.3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1.25" customHeight="1" x14ac:dyDescent="0.3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1.25" customHeight="1" x14ac:dyDescent="0.3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1.25" customHeight="1" x14ac:dyDescent="0.3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1.25" customHeight="1" x14ac:dyDescent="0.3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1.25" customHeight="1" x14ac:dyDescent="0.3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1.25" customHeight="1" x14ac:dyDescent="0.3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1.25" customHeight="1" x14ac:dyDescent="0.3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1.25" customHeight="1" x14ac:dyDescent="0.3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1.25" customHeight="1" x14ac:dyDescent="0.3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1.25" customHeight="1" x14ac:dyDescent="0.3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1.25" customHeight="1" x14ac:dyDescent="0.3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1.25" customHeight="1" x14ac:dyDescent="0.3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1.25" customHeight="1" x14ac:dyDescent="0.3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1.25" customHeight="1" x14ac:dyDescent="0.3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1.25" customHeight="1" x14ac:dyDescent="0.3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1.25" customHeight="1" x14ac:dyDescent="0.3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1.25" customHeight="1" x14ac:dyDescent="0.3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1.25" customHeight="1" x14ac:dyDescent="0.3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1.25" customHeight="1" x14ac:dyDescent="0.3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1.25" customHeight="1" x14ac:dyDescent="0.3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1.25" customHeight="1" x14ac:dyDescent="0.3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1.25" customHeight="1" x14ac:dyDescent="0.3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1.25" customHeight="1" x14ac:dyDescent="0.3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1.25" customHeight="1" x14ac:dyDescent="0.3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1.25" customHeight="1" x14ac:dyDescent="0.3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1.25" customHeight="1" x14ac:dyDescent="0.3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1.25" customHeight="1" x14ac:dyDescent="0.3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1.25" customHeight="1" x14ac:dyDescent="0.3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1.25" customHeight="1" x14ac:dyDescent="0.3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1.25" customHeight="1" x14ac:dyDescent="0.3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1.25" customHeight="1" x14ac:dyDescent="0.3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1.25" customHeight="1" x14ac:dyDescent="0.3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1.25" customHeight="1" x14ac:dyDescent="0.3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1.25" customHeight="1" x14ac:dyDescent="0.3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1.25" customHeight="1" x14ac:dyDescent="0.3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1.25" customHeight="1" x14ac:dyDescent="0.3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1.25" customHeight="1" x14ac:dyDescent="0.3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1.25" customHeight="1" x14ac:dyDescent="0.3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1.25" customHeight="1" x14ac:dyDescent="0.3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1.25" customHeight="1" x14ac:dyDescent="0.3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1.25" customHeight="1" x14ac:dyDescent="0.3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1.25" customHeight="1" x14ac:dyDescent="0.3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1.25" customHeight="1" x14ac:dyDescent="0.3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1.25" customHeight="1" x14ac:dyDescent="0.3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1.25" customHeight="1" x14ac:dyDescent="0.3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1.25" customHeight="1" x14ac:dyDescent="0.3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1.25" customHeight="1" x14ac:dyDescent="0.3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1.25" customHeight="1" x14ac:dyDescent="0.3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1.25" customHeight="1" x14ac:dyDescent="0.3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1.25" customHeight="1" x14ac:dyDescent="0.3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1.25" customHeight="1" x14ac:dyDescent="0.3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1.25" customHeight="1" x14ac:dyDescent="0.3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1.25" customHeight="1" x14ac:dyDescent="0.3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1.25" customHeight="1" x14ac:dyDescent="0.3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1.25" customHeight="1" x14ac:dyDescent="0.3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1.25" customHeight="1" x14ac:dyDescent="0.3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1.25" customHeight="1" x14ac:dyDescent="0.3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1.25" customHeight="1" x14ac:dyDescent="0.3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1.25" customHeight="1" x14ac:dyDescent="0.3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1.25" customHeight="1" x14ac:dyDescent="0.3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1.25" customHeight="1" x14ac:dyDescent="0.3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1.25" customHeight="1" x14ac:dyDescent="0.3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1.25" customHeight="1" x14ac:dyDescent="0.3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1.25" customHeight="1" x14ac:dyDescent="0.3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1.25" customHeight="1" x14ac:dyDescent="0.3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1.25" customHeight="1" x14ac:dyDescent="0.3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1.25" customHeight="1" x14ac:dyDescent="0.3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1.25" customHeight="1" x14ac:dyDescent="0.3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1.25" customHeight="1" x14ac:dyDescent="0.3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1.25" customHeight="1" x14ac:dyDescent="0.3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1.25" customHeight="1" x14ac:dyDescent="0.3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1.25" customHeight="1" x14ac:dyDescent="0.3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1.25" customHeight="1" x14ac:dyDescent="0.3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1.25" customHeight="1" x14ac:dyDescent="0.3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1.25" customHeight="1" x14ac:dyDescent="0.3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1.25" customHeight="1" x14ac:dyDescent="0.3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1.25" customHeight="1" x14ac:dyDescent="0.3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1.25" customHeight="1" x14ac:dyDescent="0.3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1.25" customHeight="1" x14ac:dyDescent="0.3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1.25" customHeight="1" x14ac:dyDescent="0.3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1.25" customHeight="1" x14ac:dyDescent="0.3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1.25" customHeight="1" x14ac:dyDescent="0.3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1.25" customHeight="1" x14ac:dyDescent="0.3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1.25" customHeight="1" x14ac:dyDescent="0.3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1.25" customHeight="1" x14ac:dyDescent="0.3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1.25" customHeight="1" x14ac:dyDescent="0.3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1.25" customHeight="1" x14ac:dyDescent="0.3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1.25" customHeight="1" x14ac:dyDescent="0.3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1.25" customHeight="1" x14ac:dyDescent="0.3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1.25" customHeight="1" x14ac:dyDescent="0.3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1.25" customHeight="1" x14ac:dyDescent="0.3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1.25" customHeight="1" x14ac:dyDescent="0.3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1.25" customHeight="1" x14ac:dyDescent="0.3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1.25" customHeight="1" x14ac:dyDescent="0.3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1.25" customHeight="1" x14ac:dyDescent="0.3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1.25" customHeight="1" x14ac:dyDescent="0.3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1.25" customHeight="1" x14ac:dyDescent="0.3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1.25" customHeight="1" x14ac:dyDescent="0.3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1.25" customHeight="1" x14ac:dyDescent="0.3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1.25" customHeight="1" x14ac:dyDescent="0.3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1.25" customHeight="1" x14ac:dyDescent="0.3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1.25" customHeight="1" x14ac:dyDescent="0.3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1.25" customHeight="1" x14ac:dyDescent="0.3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1.25" customHeight="1" x14ac:dyDescent="0.3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1.25" customHeight="1" x14ac:dyDescent="0.3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1.25" customHeight="1" x14ac:dyDescent="0.3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1.25" customHeight="1" x14ac:dyDescent="0.3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1.25" customHeight="1" x14ac:dyDescent="0.3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1.25" customHeight="1" x14ac:dyDescent="0.3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1.25" customHeight="1" x14ac:dyDescent="0.3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1.25" customHeight="1" x14ac:dyDescent="0.3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1.25" customHeight="1" x14ac:dyDescent="0.3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1.25" customHeight="1" x14ac:dyDescent="0.3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1.25" customHeight="1" x14ac:dyDescent="0.3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1.25" customHeight="1" x14ac:dyDescent="0.3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1.25" customHeight="1" x14ac:dyDescent="0.3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1.25" customHeight="1" x14ac:dyDescent="0.3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1.25" customHeight="1" x14ac:dyDescent="0.3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1.25" customHeight="1" x14ac:dyDescent="0.3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1.25" customHeight="1" x14ac:dyDescent="0.3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1.25" customHeight="1" x14ac:dyDescent="0.3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1.25" customHeight="1" x14ac:dyDescent="0.3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1.25" customHeight="1" x14ac:dyDescent="0.3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1.25" customHeight="1" x14ac:dyDescent="0.3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1.25" customHeight="1" x14ac:dyDescent="0.3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1.25" customHeight="1" x14ac:dyDescent="0.3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1.25" customHeight="1" x14ac:dyDescent="0.3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1.25" customHeight="1" x14ac:dyDescent="0.3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1.25" customHeight="1" x14ac:dyDescent="0.3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1.25" customHeight="1" x14ac:dyDescent="0.3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1.25" customHeight="1" x14ac:dyDescent="0.3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1.25" customHeight="1" x14ac:dyDescent="0.3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1.25" customHeight="1" x14ac:dyDescent="0.3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1.25" customHeight="1" x14ac:dyDescent="0.3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1.25" customHeight="1" x14ac:dyDescent="0.3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1.25" customHeight="1" x14ac:dyDescent="0.3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1.25" customHeight="1" x14ac:dyDescent="0.3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1.25" customHeight="1" x14ac:dyDescent="0.3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1.25" customHeight="1" x14ac:dyDescent="0.3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1.25" customHeight="1" x14ac:dyDescent="0.3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1.25" customHeight="1" x14ac:dyDescent="0.3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1.25" customHeight="1" x14ac:dyDescent="0.3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1.25" customHeight="1" x14ac:dyDescent="0.3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1.25" customHeight="1" x14ac:dyDescent="0.3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1.25" customHeight="1" x14ac:dyDescent="0.3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1.25" customHeight="1" x14ac:dyDescent="0.3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1.25" customHeight="1" x14ac:dyDescent="0.3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1.25" customHeight="1" x14ac:dyDescent="0.3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1.25" customHeight="1" x14ac:dyDescent="0.3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1.25" customHeight="1" x14ac:dyDescent="0.3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1.25" customHeight="1" x14ac:dyDescent="0.3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1.25" customHeight="1" x14ac:dyDescent="0.3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1.25" customHeight="1" x14ac:dyDescent="0.3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1.25" customHeight="1" x14ac:dyDescent="0.3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1.25" customHeight="1" x14ac:dyDescent="0.3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1.25" customHeight="1" x14ac:dyDescent="0.3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1.25" customHeight="1" x14ac:dyDescent="0.3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1.25" customHeight="1" x14ac:dyDescent="0.3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1.25" customHeight="1" x14ac:dyDescent="0.3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1.25" customHeight="1" x14ac:dyDescent="0.3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1.25" customHeight="1" x14ac:dyDescent="0.3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1.25" customHeight="1" x14ac:dyDescent="0.3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1.25" customHeight="1" x14ac:dyDescent="0.3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1.25" customHeight="1" x14ac:dyDescent="0.3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1.25" customHeight="1" x14ac:dyDescent="0.3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1.25" customHeight="1" x14ac:dyDescent="0.3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1.25" customHeight="1" x14ac:dyDescent="0.3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1.25" customHeight="1" x14ac:dyDescent="0.3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1.25" customHeight="1" x14ac:dyDescent="0.3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1.25" customHeight="1" x14ac:dyDescent="0.3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1.25" customHeight="1" x14ac:dyDescent="0.3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1.25" customHeight="1" x14ac:dyDescent="0.3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1.25" customHeight="1" x14ac:dyDescent="0.3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1.25" customHeight="1" x14ac:dyDescent="0.3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1.25" customHeight="1" x14ac:dyDescent="0.3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1.25" customHeight="1" x14ac:dyDescent="0.3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1.25" customHeight="1" x14ac:dyDescent="0.3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1.25" customHeight="1" x14ac:dyDescent="0.3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1.25" customHeight="1" x14ac:dyDescent="0.3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1.25" customHeight="1" x14ac:dyDescent="0.3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1.25" customHeight="1" x14ac:dyDescent="0.3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1.25" customHeight="1" x14ac:dyDescent="0.3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1.25" customHeight="1" x14ac:dyDescent="0.3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1.25" customHeight="1" x14ac:dyDescent="0.3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1.25" customHeight="1" x14ac:dyDescent="0.3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1.25" customHeight="1" x14ac:dyDescent="0.3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1.25" customHeight="1" x14ac:dyDescent="0.3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1.25" customHeight="1" x14ac:dyDescent="0.3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1.25" customHeight="1" x14ac:dyDescent="0.3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1.25" customHeight="1" x14ac:dyDescent="0.3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1.25" customHeight="1" x14ac:dyDescent="0.3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1.25" customHeight="1" x14ac:dyDescent="0.3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1.25" customHeight="1" x14ac:dyDescent="0.3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1.25" customHeight="1" x14ac:dyDescent="0.3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1.25" customHeight="1" x14ac:dyDescent="0.3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1.25" customHeight="1" x14ac:dyDescent="0.3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1.25" customHeight="1" x14ac:dyDescent="0.3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1.25" customHeight="1" x14ac:dyDescent="0.3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1.25" customHeight="1" x14ac:dyDescent="0.3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1.25" customHeight="1" x14ac:dyDescent="0.3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1.25" customHeight="1" x14ac:dyDescent="0.3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1.25" customHeight="1" x14ac:dyDescent="0.3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1.25" customHeight="1" x14ac:dyDescent="0.3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1.25" customHeight="1" x14ac:dyDescent="0.3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1.25" customHeight="1" x14ac:dyDescent="0.3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1.25" customHeight="1" x14ac:dyDescent="0.3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1.25" customHeight="1" x14ac:dyDescent="0.3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1.25" customHeight="1" x14ac:dyDescent="0.3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1.25" customHeight="1" x14ac:dyDescent="0.3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1.25" customHeight="1" x14ac:dyDescent="0.3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1.25" customHeight="1" x14ac:dyDescent="0.3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1.25" customHeight="1" x14ac:dyDescent="0.3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1.25" customHeight="1" x14ac:dyDescent="0.3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1.25" customHeight="1" x14ac:dyDescent="0.3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1.25" customHeight="1" x14ac:dyDescent="0.3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1.25" customHeight="1" x14ac:dyDescent="0.3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1.25" customHeight="1" x14ac:dyDescent="0.3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1.25" customHeight="1" x14ac:dyDescent="0.3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1.25" customHeight="1" x14ac:dyDescent="0.3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1.25" customHeight="1" x14ac:dyDescent="0.3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1.25" customHeight="1" x14ac:dyDescent="0.3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1.25" customHeight="1" x14ac:dyDescent="0.3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1.25" customHeight="1" x14ac:dyDescent="0.3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1.25" customHeight="1" x14ac:dyDescent="0.3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1.25" customHeight="1" x14ac:dyDescent="0.3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1.25" customHeight="1" x14ac:dyDescent="0.3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1.25" customHeight="1" x14ac:dyDescent="0.3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1.25" customHeight="1" x14ac:dyDescent="0.3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1.25" customHeight="1" x14ac:dyDescent="0.3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1.25" customHeight="1" x14ac:dyDescent="0.3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1.25" customHeight="1" x14ac:dyDescent="0.3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1.25" customHeight="1" x14ac:dyDescent="0.3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1.25" customHeight="1" x14ac:dyDescent="0.3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1.25" customHeight="1" x14ac:dyDescent="0.3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1.25" customHeight="1" x14ac:dyDescent="0.3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1.25" customHeight="1" x14ac:dyDescent="0.3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1.25" customHeight="1" x14ac:dyDescent="0.3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1.25" customHeight="1" x14ac:dyDescent="0.3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1.25" customHeight="1" x14ac:dyDescent="0.3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1.25" customHeight="1" x14ac:dyDescent="0.3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1.25" customHeight="1" x14ac:dyDescent="0.3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1.25" customHeight="1" x14ac:dyDescent="0.3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1.25" customHeight="1" x14ac:dyDescent="0.3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1.25" customHeight="1" x14ac:dyDescent="0.3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1.25" customHeight="1" x14ac:dyDescent="0.3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1.25" customHeight="1" x14ac:dyDescent="0.3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1.25" customHeight="1" x14ac:dyDescent="0.3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1.25" customHeight="1" x14ac:dyDescent="0.3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1.25" customHeight="1" x14ac:dyDescent="0.3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1.25" customHeight="1" x14ac:dyDescent="0.3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1.25" customHeight="1" x14ac:dyDescent="0.3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1.25" customHeight="1" x14ac:dyDescent="0.3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1.25" customHeight="1" x14ac:dyDescent="0.3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1.25" customHeight="1" x14ac:dyDescent="0.3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1.25" customHeight="1" x14ac:dyDescent="0.3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1.25" customHeight="1" x14ac:dyDescent="0.3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1.25" customHeight="1" x14ac:dyDescent="0.3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1.25" customHeight="1" x14ac:dyDescent="0.3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1.25" customHeight="1" x14ac:dyDescent="0.3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1.25" customHeight="1" x14ac:dyDescent="0.3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1.25" customHeight="1" x14ac:dyDescent="0.3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1.25" customHeight="1" x14ac:dyDescent="0.3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1.25" customHeight="1" x14ac:dyDescent="0.3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1.25" customHeight="1" x14ac:dyDescent="0.3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1.25" customHeight="1" x14ac:dyDescent="0.3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1.25" customHeight="1" x14ac:dyDescent="0.3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1.25" customHeight="1" x14ac:dyDescent="0.3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1.25" customHeight="1" x14ac:dyDescent="0.3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1.25" customHeight="1" x14ac:dyDescent="0.3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1.25" customHeight="1" x14ac:dyDescent="0.3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1.25" customHeight="1" x14ac:dyDescent="0.3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1.25" customHeight="1" x14ac:dyDescent="0.3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1.25" customHeight="1" x14ac:dyDescent="0.3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1.25" customHeight="1" x14ac:dyDescent="0.3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1.25" customHeight="1" x14ac:dyDescent="0.3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1.25" customHeight="1" x14ac:dyDescent="0.3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1.25" customHeight="1" x14ac:dyDescent="0.3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1.25" customHeight="1" x14ac:dyDescent="0.3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1.25" customHeight="1" x14ac:dyDescent="0.3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1.25" customHeight="1" x14ac:dyDescent="0.3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1.25" customHeight="1" x14ac:dyDescent="0.3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1.25" customHeight="1" x14ac:dyDescent="0.3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1.25" customHeight="1" x14ac:dyDescent="0.3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1.25" customHeight="1" x14ac:dyDescent="0.3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1.25" customHeight="1" x14ac:dyDescent="0.3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1.25" customHeight="1" x14ac:dyDescent="0.3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1.25" customHeight="1" x14ac:dyDescent="0.3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1.25" customHeight="1" x14ac:dyDescent="0.3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1.25" customHeight="1" x14ac:dyDescent="0.3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1.25" customHeight="1" x14ac:dyDescent="0.3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1.25" customHeight="1" x14ac:dyDescent="0.3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1.25" customHeight="1" x14ac:dyDescent="0.3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1.25" customHeight="1" x14ac:dyDescent="0.3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1.25" customHeight="1" x14ac:dyDescent="0.3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1.25" customHeight="1" x14ac:dyDescent="0.3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1.25" customHeight="1" x14ac:dyDescent="0.3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1.25" customHeight="1" x14ac:dyDescent="0.3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1.25" customHeight="1" x14ac:dyDescent="0.3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1.25" customHeight="1" x14ac:dyDescent="0.3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1.25" customHeight="1" x14ac:dyDescent="0.3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1.25" customHeight="1" x14ac:dyDescent="0.3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1.25" customHeight="1" x14ac:dyDescent="0.3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1.25" customHeight="1" x14ac:dyDescent="0.3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1.25" customHeight="1" x14ac:dyDescent="0.3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1.25" customHeight="1" x14ac:dyDescent="0.3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1.25" customHeight="1" x14ac:dyDescent="0.3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1.25" customHeight="1" x14ac:dyDescent="0.3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1.25" customHeight="1" x14ac:dyDescent="0.3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1.25" customHeight="1" x14ac:dyDescent="0.3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1.25" customHeight="1" x14ac:dyDescent="0.3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1.25" customHeight="1" x14ac:dyDescent="0.3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1.25" customHeight="1" x14ac:dyDescent="0.3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1.25" customHeight="1" x14ac:dyDescent="0.3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1.25" customHeight="1" x14ac:dyDescent="0.3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1.25" customHeight="1" x14ac:dyDescent="0.3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1.25" customHeight="1" x14ac:dyDescent="0.3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1.25" customHeight="1" x14ac:dyDescent="0.3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1.25" customHeight="1" x14ac:dyDescent="0.3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1.25" customHeight="1" x14ac:dyDescent="0.3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1.25" customHeight="1" x14ac:dyDescent="0.3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1.25" customHeight="1" x14ac:dyDescent="0.3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1.25" customHeight="1" x14ac:dyDescent="0.3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1.25" customHeight="1" x14ac:dyDescent="0.3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1.25" customHeight="1" x14ac:dyDescent="0.3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1.25" customHeight="1" x14ac:dyDescent="0.3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1.25" customHeight="1" x14ac:dyDescent="0.3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1.25" customHeight="1" x14ac:dyDescent="0.3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1.25" customHeight="1" x14ac:dyDescent="0.3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1.25" customHeight="1" x14ac:dyDescent="0.3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1.25" customHeight="1" x14ac:dyDescent="0.3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1.25" customHeight="1" x14ac:dyDescent="0.3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1.25" customHeight="1" x14ac:dyDescent="0.3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1.25" customHeight="1" x14ac:dyDescent="0.3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1.25" customHeight="1" x14ac:dyDescent="0.3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1.25" customHeight="1" x14ac:dyDescent="0.3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1.25" customHeight="1" x14ac:dyDescent="0.3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1.25" customHeight="1" x14ac:dyDescent="0.3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1.25" customHeight="1" x14ac:dyDescent="0.3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1.25" customHeight="1" x14ac:dyDescent="0.3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1.25" customHeight="1" x14ac:dyDescent="0.3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1.25" customHeight="1" x14ac:dyDescent="0.3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1.25" customHeight="1" x14ac:dyDescent="0.3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1.25" customHeight="1" x14ac:dyDescent="0.3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1.25" customHeight="1" x14ac:dyDescent="0.3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1.25" customHeight="1" x14ac:dyDescent="0.3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1.25" customHeight="1" x14ac:dyDescent="0.3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1.25" customHeight="1" x14ac:dyDescent="0.3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1.25" customHeight="1" x14ac:dyDescent="0.3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1.25" customHeight="1" x14ac:dyDescent="0.3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1.25" customHeight="1" x14ac:dyDescent="0.3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1.25" customHeight="1" x14ac:dyDescent="0.3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1.25" customHeight="1" x14ac:dyDescent="0.3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1.25" customHeight="1" x14ac:dyDescent="0.3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1.25" customHeight="1" x14ac:dyDescent="0.3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1.25" customHeight="1" x14ac:dyDescent="0.3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1.25" customHeight="1" x14ac:dyDescent="0.3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1.25" customHeight="1" x14ac:dyDescent="0.3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1.25" customHeight="1" x14ac:dyDescent="0.3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1.25" customHeight="1" x14ac:dyDescent="0.3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1.25" customHeight="1" x14ac:dyDescent="0.3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1.25" customHeight="1" x14ac:dyDescent="0.3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1.25" customHeight="1" x14ac:dyDescent="0.3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1.25" customHeight="1" x14ac:dyDescent="0.3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1.25" customHeight="1" x14ac:dyDescent="0.3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1.25" customHeight="1" x14ac:dyDescent="0.3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1.25" customHeight="1" x14ac:dyDescent="0.3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1.25" customHeight="1" x14ac:dyDescent="0.3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1.25" customHeight="1" x14ac:dyDescent="0.3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1.25" customHeight="1" x14ac:dyDescent="0.3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1.25" customHeight="1" x14ac:dyDescent="0.3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1.25" customHeight="1" x14ac:dyDescent="0.3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1.25" customHeight="1" x14ac:dyDescent="0.3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1.25" customHeight="1" x14ac:dyDescent="0.3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1.25" customHeight="1" x14ac:dyDescent="0.3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1.25" customHeight="1" x14ac:dyDescent="0.3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1.25" customHeight="1" x14ac:dyDescent="0.3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1.25" customHeight="1" x14ac:dyDescent="0.3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1.25" customHeight="1" x14ac:dyDescent="0.3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1.25" customHeight="1" x14ac:dyDescent="0.3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1.25" customHeight="1" x14ac:dyDescent="0.3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1.25" customHeight="1" x14ac:dyDescent="0.3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1.25" customHeight="1" x14ac:dyDescent="0.3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1.25" customHeight="1" x14ac:dyDescent="0.3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1.25" customHeight="1" x14ac:dyDescent="0.3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1.25" customHeight="1" x14ac:dyDescent="0.3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1.25" customHeight="1" x14ac:dyDescent="0.3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1.25" customHeight="1" x14ac:dyDescent="0.3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1.25" customHeight="1" x14ac:dyDescent="0.3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1.25" customHeight="1" x14ac:dyDescent="0.3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1.25" customHeight="1" x14ac:dyDescent="0.3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1.25" customHeight="1" x14ac:dyDescent="0.3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1.25" customHeight="1" x14ac:dyDescent="0.3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1.25" customHeight="1" x14ac:dyDescent="0.3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1.25" customHeight="1" x14ac:dyDescent="0.3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1.25" customHeight="1" x14ac:dyDescent="0.3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1.25" customHeight="1" x14ac:dyDescent="0.3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1.25" customHeight="1" x14ac:dyDescent="0.3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1.25" customHeight="1" x14ac:dyDescent="0.3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1.25" customHeight="1" x14ac:dyDescent="0.3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1.25" customHeight="1" x14ac:dyDescent="0.3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1.25" customHeight="1" x14ac:dyDescent="0.3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1.25" customHeight="1" x14ac:dyDescent="0.3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1.25" customHeight="1" x14ac:dyDescent="0.3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1.25" customHeight="1" x14ac:dyDescent="0.3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1.25" customHeight="1" x14ac:dyDescent="0.3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1.25" customHeight="1" x14ac:dyDescent="0.3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1.25" customHeight="1" x14ac:dyDescent="0.3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1.25" customHeight="1" x14ac:dyDescent="0.3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1.25" customHeight="1" x14ac:dyDescent="0.3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1.25" customHeight="1" x14ac:dyDescent="0.3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1.25" customHeight="1" x14ac:dyDescent="0.3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1.25" customHeight="1" x14ac:dyDescent="0.3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1.25" customHeight="1" x14ac:dyDescent="0.3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1.25" customHeight="1" x14ac:dyDescent="0.3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1.25" customHeight="1" x14ac:dyDescent="0.3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1.25" customHeight="1" x14ac:dyDescent="0.3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1.25" customHeight="1" x14ac:dyDescent="0.3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1.25" customHeight="1" x14ac:dyDescent="0.3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1.25" customHeight="1" x14ac:dyDescent="0.3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1.25" customHeight="1" x14ac:dyDescent="0.3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1.25" customHeight="1" x14ac:dyDescent="0.3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1.25" customHeight="1" x14ac:dyDescent="0.3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1.25" customHeight="1" x14ac:dyDescent="0.3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1.25" customHeight="1" x14ac:dyDescent="0.3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1.25" customHeight="1" x14ac:dyDescent="0.3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1.25" customHeight="1" x14ac:dyDescent="0.3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1.25" customHeight="1" x14ac:dyDescent="0.3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1.25" customHeight="1" x14ac:dyDescent="0.3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1.25" customHeight="1" x14ac:dyDescent="0.3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1.25" customHeight="1" x14ac:dyDescent="0.3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1.25" customHeight="1" x14ac:dyDescent="0.3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1.25" customHeight="1" x14ac:dyDescent="0.3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1.25" customHeight="1" x14ac:dyDescent="0.3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1.25" customHeight="1" x14ac:dyDescent="0.3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1.25" customHeight="1" x14ac:dyDescent="0.3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1.25" customHeight="1" x14ac:dyDescent="0.3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1.25" customHeight="1" x14ac:dyDescent="0.3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1.25" customHeight="1" x14ac:dyDescent="0.3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1.25" customHeight="1" x14ac:dyDescent="0.3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1.25" customHeight="1" x14ac:dyDescent="0.3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1.25" customHeight="1" x14ac:dyDescent="0.3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1.25" customHeight="1" x14ac:dyDescent="0.3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1.25" customHeight="1" x14ac:dyDescent="0.3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1.25" customHeight="1" x14ac:dyDescent="0.3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1.25" customHeight="1" x14ac:dyDescent="0.3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1.25" customHeight="1" x14ac:dyDescent="0.3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1.25" customHeight="1" x14ac:dyDescent="0.3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1.25" customHeight="1" x14ac:dyDescent="0.3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1.25" customHeight="1" x14ac:dyDescent="0.3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1.25" customHeight="1" x14ac:dyDescent="0.3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1.25" customHeight="1" x14ac:dyDescent="0.3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1.25" customHeight="1" x14ac:dyDescent="0.3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1.25" customHeight="1" x14ac:dyDescent="0.3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1.25" customHeight="1" x14ac:dyDescent="0.3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1.25" customHeight="1" x14ac:dyDescent="0.3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1.25" customHeight="1" x14ac:dyDescent="0.3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1.25" customHeight="1" x14ac:dyDescent="0.3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1.25" customHeight="1" x14ac:dyDescent="0.3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1.25" customHeight="1" x14ac:dyDescent="0.3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1.25" customHeight="1" x14ac:dyDescent="0.3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1.25" customHeight="1" x14ac:dyDescent="0.3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1.25" customHeight="1" x14ac:dyDescent="0.3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1.25" customHeight="1" x14ac:dyDescent="0.3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1.25" customHeight="1" x14ac:dyDescent="0.3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1.25" customHeight="1" x14ac:dyDescent="0.3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1.25" customHeight="1" x14ac:dyDescent="0.3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1.25" customHeight="1" x14ac:dyDescent="0.3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1.25" customHeight="1" x14ac:dyDescent="0.3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1.25" customHeight="1" x14ac:dyDescent="0.3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1.25" customHeight="1" x14ac:dyDescent="0.3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1.25" customHeight="1" x14ac:dyDescent="0.3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1.25" customHeight="1" x14ac:dyDescent="0.3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1.25" customHeight="1" x14ac:dyDescent="0.3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1.25" customHeight="1" x14ac:dyDescent="0.3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1.25" customHeight="1" x14ac:dyDescent="0.3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1.25" customHeight="1" x14ac:dyDescent="0.3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1.25" customHeight="1" x14ac:dyDescent="0.3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1.25" customHeight="1" x14ac:dyDescent="0.3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1.25" customHeight="1" x14ac:dyDescent="0.3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1.25" customHeight="1" x14ac:dyDescent="0.3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1.25" customHeight="1" x14ac:dyDescent="0.3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1.25" customHeight="1" x14ac:dyDescent="0.3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1.25" customHeight="1" x14ac:dyDescent="0.3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1.25" customHeight="1" x14ac:dyDescent="0.3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1.25" customHeight="1" x14ac:dyDescent="0.3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1.25" customHeight="1" x14ac:dyDescent="0.3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1.25" customHeight="1" x14ac:dyDescent="0.3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1.25" customHeight="1" x14ac:dyDescent="0.3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1.25" customHeight="1" x14ac:dyDescent="0.3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1.25" customHeight="1" x14ac:dyDescent="0.3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1.25" customHeight="1" x14ac:dyDescent="0.3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1.25" customHeight="1" x14ac:dyDescent="0.3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1.25" customHeight="1" x14ac:dyDescent="0.3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1.25" customHeight="1" x14ac:dyDescent="0.3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1.25" customHeight="1" x14ac:dyDescent="0.3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1.25" customHeight="1" x14ac:dyDescent="0.3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1.25" customHeight="1" x14ac:dyDescent="0.3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1.25" customHeight="1" x14ac:dyDescent="0.3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1.25" customHeight="1" x14ac:dyDescent="0.3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1.25" customHeight="1" x14ac:dyDescent="0.3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1.25" customHeight="1" x14ac:dyDescent="0.3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1.25" customHeight="1" x14ac:dyDescent="0.3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1.25" customHeight="1" x14ac:dyDescent="0.3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1.25" customHeight="1" x14ac:dyDescent="0.3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1.25" customHeight="1" x14ac:dyDescent="0.3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1.25" customHeight="1" x14ac:dyDescent="0.3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1.25" customHeight="1" x14ac:dyDescent="0.3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1.25" customHeight="1" x14ac:dyDescent="0.3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1.25" customHeight="1" x14ac:dyDescent="0.3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1.25" customHeight="1" x14ac:dyDescent="0.3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1.25" customHeight="1" x14ac:dyDescent="0.3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1.25" customHeight="1" x14ac:dyDescent="0.3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1.25" customHeight="1" x14ac:dyDescent="0.3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1.25" customHeight="1" x14ac:dyDescent="0.3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1.25" customHeight="1" x14ac:dyDescent="0.3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1.25" customHeight="1" x14ac:dyDescent="0.3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1.25" customHeight="1" x14ac:dyDescent="0.3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1.25" customHeight="1" x14ac:dyDescent="0.3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1.25" customHeight="1" x14ac:dyDescent="0.3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1.25" customHeight="1" x14ac:dyDescent="0.3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1.25" customHeight="1" x14ac:dyDescent="0.3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1.25" customHeight="1" x14ac:dyDescent="0.3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1.25" customHeight="1" x14ac:dyDescent="0.3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1.25" customHeight="1" x14ac:dyDescent="0.3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1.25" customHeight="1" x14ac:dyDescent="0.3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1.25" customHeight="1" x14ac:dyDescent="0.3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1.25" customHeight="1" x14ac:dyDescent="0.3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1.25" customHeight="1" x14ac:dyDescent="0.3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1.25" customHeight="1" x14ac:dyDescent="0.3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1.25" customHeight="1" x14ac:dyDescent="0.3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1.25" customHeight="1" x14ac:dyDescent="0.3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1.25" customHeight="1" x14ac:dyDescent="0.3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1.25" customHeight="1" x14ac:dyDescent="0.3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1.25" customHeight="1" x14ac:dyDescent="0.3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1.25" customHeight="1" x14ac:dyDescent="0.3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1.25" customHeight="1" x14ac:dyDescent="0.3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1.25" customHeight="1" x14ac:dyDescent="0.3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1.25" customHeight="1" x14ac:dyDescent="0.3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1.25" customHeight="1" x14ac:dyDescent="0.3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1.25" customHeight="1" x14ac:dyDescent="0.3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1.25" customHeight="1" x14ac:dyDescent="0.3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1.25" customHeight="1" x14ac:dyDescent="0.3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1.25" customHeight="1" x14ac:dyDescent="0.3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1.25" customHeight="1" x14ac:dyDescent="0.3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1.25" customHeight="1" x14ac:dyDescent="0.3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1.25" customHeight="1" x14ac:dyDescent="0.3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1.25" customHeight="1" x14ac:dyDescent="0.3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1.25" customHeight="1" x14ac:dyDescent="0.3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1.25" customHeight="1" x14ac:dyDescent="0.3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1.25" customHeight="1" x14ac:dyDescent="0.3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1.25" customHeight="1" x14ac:dyDescent="0.3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1.25" customHeight="1" x14ac:dyDescent="0.3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1.25" customHeight="1" x14ac:dyDescent="0.3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1.25" customHeight="1" x14ac:dyDescent="0.3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1.25" customHeight="1" x14ac:dyDescent="0.3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1.25" customHeight="1" x14ac:dyDescent="0.3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1.25" customHeight="1" x14ac:dyDescent="0.3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1.25" customHeight="1" x14ac:dyDescent="0.3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1.25" customHeight="1" x14ac:dyDescent="0.3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1.25" customHeight="1" x14ac:dyDescent="0.3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1.25" customHeight="1" x14ac:dyDescent="0.3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1.25" customHeight="1" x14ac:dyDescent="0.3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1.25" customHeight="1" x14ac:dyDescent="0.3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1.25" customHeight="1" x14ac:dyDescent="0.3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1.25" customHeight="1" x14ac:dyDescent="0.3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1.25" customHeight="1" x14ac:dyDescent="0.3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1.25" customHeight="1" x14ac:dyDescent="0.3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1.25" customHeight="1" x14ac:dyDescent="0.3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1.25" customHeight="1" x14ac:dyDescent="0.3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1.25" customHeight="1" x14ac:dyDescent="0.3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1.25" customHeight="1" x14ac:dyDescent="0.3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1.25" customHeight="1" x14ac:dyDescent="0.3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1.25" customHeight="1" x14ac:dyDescent="0.3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1.25" customHeight="1" x14ac:dyDescent="0.3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1.25" customHeight="1" x14ac:dyDescent="0.3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1.25" customHeight="1" x14ac:dyDescent="0.3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1.25" customHeight="1" x14ac:dyDescent="0.3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1.25" customHeight="1" x14ac:dyDescent="0.3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1.25" customHeight="1" x14ac:dyDescent="0.3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1.25" customHeight="1" x14ac:dyDescent="0.3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1.25" customHeight="1" x14ac:dyDescent="0.3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1.25" customHeight="1" x14ac:dyDescent="0.3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1.25" customHeight="1" x14ac:dyDescent="0.3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1.25" customHeight="1" x14ac:dyDescent="0.3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1.25" customHeight="1" x14ac:dyDescent="0.3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1.25" customHeight="1" x14ac:dyDescent="0.3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1.25" customHeight="1" x14ac:dyDescent="0.3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1.25" customHeight="1" x14ac:dyDescent="0.3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1.25" customHeight="1" x14ac:dyDescent="0.3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1.25" customHeight="1" x14ac:dyDescent="0.3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1.25" customHeight="1" x14ac:dyDescent="0.3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1.25" customHeight="1" x14ac:dyDescent="0.3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1.25" customHeight="1" x14ac:dyDescent="0.3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1.25" customHeight="1" x14ac:dyDescent="0.3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1.25" customHeight="1" x14ac:dyDescent="0.3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1.25" customHeight="1" x14ac:dyDescent="0.3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1.25" customHeight="1" x14ac:dyDescent="0.3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1.25" customHeight="1" x14ac:dyDescent="0.3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1.25" customHeight="1" x14ac:dyDescent="0.3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1.25" customHeight="1" x14ac:dyDescent="0.3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1.25" customHeight="1" x14ac:dyDescent="0.3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1.25" customHeight="1" x14ac:dyDescent="0.3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1.25" customHeight="1" x14ac:dyDescent="0.3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1.25" customHeight="1" x14ac:dyDescent="0.3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1.25" customHeight="1" x14ac:dyDescent="0.3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1.25" customHeight="1" x14ac:dyDescent="0.3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1.25" customHeight="1" x14ac:dyDescent="0.3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1.25" customHeight="1" x14ac:dyDescent="0.3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1.25" customHeight="1" x14ac:dyDescent="0.3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1.25" customHeight="1" x14ac:dyDescent="0.3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1.25" customHeight="1" x14ac:dyDescent="0.3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1.25" customHeight="1" x14ac:dyDescent="0.3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1.25" customHeight="1" x14ac:dyDescent="0.3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1.25" customHeight="1" x14ac:dyDescent="0.3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1.25" customHeight="1" x14ac:dyDescent="0.3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1.25" customHeight="1" x14ac:dyDescent="0.3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1.25" customHeight="1" x14ac:dyDescent="0.3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1.25" customHeight="1" x14ac:dyDescent="0.3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1.25" customHeight="1" x14ac:dyDescent="0.3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1.25" customHeight="1" x14ac:dyDescent="0.3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1.25" customHeight="1" x14ac:dyDescent="0.3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1.25" customHeight="1" x14ac:dyDescent="0.3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1.25" customHeight="1" x14ac:dyDescent="0.3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1.25" customHeight="1" x14ac:dyDescent="0.3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1.25" customHeight="1" x14ac:dyDescent="0.3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1.25" customHeight="1" x14ac:dyDescent="0.3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1.25" customHeight="1" x14ac:dyDescent="0.3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1.25" customHeight="1" x14ac:dyDescent="0.3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1.25" customHeight="1" x14ac:dyDescent="0.3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1.25" customHeight="1" x14ac:dyDescent="0.3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1.25" customHeight="1" x14ac:dyDescent="0.3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1.25" customHeight="1" x14ac:dyDescent="0.3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1.25" customHeight="1" x14ac:dyDescent="0.3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1.25" customHeight="1" x14ac:dyDescent="0.3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1.25" customHeight="1" x14ac:dyDescent="0.3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1.25" customHeight="1" x14ac:dyDescent="0.3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1.25" customHeight="1" x14ac:dyDescent="0.3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1.25" customHeight="1" x14ac:dyDescent="0.3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1.25" customHeight="1" x14ac:dyDescent="0.3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1.25" customHeight="1" x14ac:dyDescent="0.3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1.25" customHeight="1" x14ac:dyDescent="0.3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1.25" customHeight="1" x14ac:dyDescent="0.3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1.25" customHeight="1" x14ac:dyDescent="0.3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1.25" customHeight="1" x14ac:dyDescent="0.3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1.25" customHeight="1" x14ac:dyDescent="0.3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1.25" customHeight="1" x14ac:dyDescent="0.3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1.25" customHeight="1" x14ac:dyDescent="0.3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1.25" customHeight="1" x14ac:dyDescent="0.3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1.25" customHeight="1" x14ac:dyDescent="0.3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1.25" customHeight="1" x14ac:dyDescent="0.3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1.25" customHeight="1" x14ac:dyDescent="0.3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1.25" customHeight="1" x14ac:dyDescent="0.3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1.25" customHeight="1" x14ac:dyDescent="0.3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1.25" customHeight="1" x14ac:dyDescent="0.3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1.25" customHeight="1" x14ac:dyDescent="0.3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1.25" customHeight="1" x14ac:dyDescent="0.3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1.25" customHeight="1" x14ac:dyDescent="0.3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1.25" customHeight="1" x14ac:dyDescent="0.3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1.25" customHeight="1" x14ac:dyDescent="0.3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1.25" customHeight="1" x14ac:dyDescent="0.3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1.25" customHeight="1" x14ac:dyDescent="0.3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1.25" customHeight="1" x14ac:dyDescent="0.3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1.25" customHeight="1" x14ac:dyDescent="0.3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1.25" customHeight="1" x14ac:dyDescent="0.3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1.25" customHeight="1" x14ac:dyDescent="0.3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1.25" customHeight="1" x14ac:dyDescent="0.3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1.25" customHeight="1" x14ac:dyDescent="0.3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1.25" customHeight="1" x14ac:dyDescent="0.3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1.25" customHeight="1" x14ac:dyDescent="0.3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1.25" customHeight="1" x14ac:dyDescent="0.3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1.25" customHeight="1" x14ac:dyDescent="0.3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1.25" customHeight="1" x14ac:dyDescent="0.3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1.25" customHeight="1" x14ac:dyDescent="0.3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1.25" customHeight="1" x14ac:dyDescent="0.3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1.25" customHeight="1" x14ac:dyDescent="0.3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1.25" customHeight="1" x14ac:dyDescent="0.3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1.25" customHeight="1" x14ac:dyDescent="0.3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1.25" customHeight="1" x14ac:dyDescent="0.3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1.25" customHeight="1" x14ac:dyDescent="0.3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1.25" customHeight="1" x14ac:dyDescent="0.3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1.25" customHeight="1" x14ac:dyDescent="0.3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1.25" customHeight="1" x14ac:dyDescent="0.3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1.25" customHeight="1" x14ac:dyDescent="0.3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1.25" customHeight="1" x14ac:dyDescent="0.3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1.25" customHeight="1" x14ac:dyDescent="0.3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1.25" customHeight="1" x14ac:dyDescent="0.3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1.25" customHeight="1" x14ac:dyDescent="0.3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1.25" customHeight="1" x14ac:dyDescent="0.3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1.25" customHeight="1" x14ac:dyDescent="0.3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1.25" customHeight="1" x14ac:dyDescent="0.3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1.25" customHeight="1" x14ac:dyDescent="0.3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1.25" customHeight="1" x14ac:dyDescent="0.3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1.25" customHeight="1" x14ac:dyDescent="0.3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1.25" customHeight="1" x14ac:dyDescent="0.3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1.25" customHeight="1" x14ac:dyDescent="0.3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1.25" customHeight="1" x14ac:dyDescent="0.3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1.25" customHeight="1" x14ac:dyDescent="0.3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1.25" customHeight="1" x14ac:dyDescent="0.3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1.25" customHeight="1" x14ac:dyDescent="0.3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1.25" customHeight="1" x14ac:dyDescent="0.3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1.25" customHeight="1" x14ac:dyDescent="0.3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1.25" customHeight="1" x14ac:dyDescent="0.3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1.25" customHeight="1" x14ac:dyDescent="0.3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1.25" customHeight="1" x14ac:dyDescent="0.3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1.25" customHeight="1" x14ac:dyDescent="0.3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1.25" customHeight="1" x14ac:dyDescent="0.3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1.25" customHeight="1" x14ac:dyDescent="0.3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1.25" customHeight="1" x14ac:dyDescent="0.3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1.25" customHeight="1" x14ac:dyDescent="0.3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1.25" customHeight="1" x14ac:dyDescent="0.3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1.25" customHeight="1" x14ac:dyDescent="0.3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1.25" customHeight="1" x14ac:dyDescent="0.3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1.25" customHeight="1" x14ac:dyDescent="0.3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1.25" customHeight="1" x14ac:dyDescent="0.3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1.25" customHeight="1" x14ac:dyDescent="0.3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1.25" customHeight="1" x14ac:dyDescent="0.3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1.25" customHeight="1" x14ac:dyDescent="0.3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1.25" customHeight="1" x14ac:dyDescent="0.3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1.25" customHeight="1" x14ac:dyDescent="0.3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1.25" customHeight="1" x14ac:dyDescent="0.3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1.25" customHeight="1" x14ac:dyDescent="0.3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1.25" customHeight="1" x14ac:dyDescent="0.3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1.25" customHeight="1" x14ac:dyDescent="0.3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1.25" customHeight="1" x14ac:dyDescent="0.3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1.25" customHeight="1" x14ac:dyDescent="0.3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1.25" customHeight="1" x14ac:dyDescent="0.3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1.25" customHeight="1" x14ac:dyDescent="0.3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1.25" customHeight="1" x14ac:dyDescent="0.3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1.25" customHeight="1" x14ac:dyDescent="0.3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1.25" customHeight="1" x14ac:dyDescent="0.3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1.25" customHeight="1" x14ac:dyDescent="0.3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1.25" customHeight="1" x14ac:dyDescent="0.3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1.25" customHeight="1" x14ac:dyDescent="0.3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1.25" customHeight="1" x14ac:dyDescent="0.3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1.25" customHeight="1" x14ac:dyDescent="0.3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1.25" customHeight="1" x14ac:dyDescent="0.3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1.25" customHeight="1" x14ac:dyDescent="0.3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1.25" customHeight="1" x14ac:dyDescent="0.3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1.25" customHeight="1" x14ac:dyDescent="0.3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1.25" customHeight="1" x14ac:dyDescent="0.3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1.25" customHeight="1" x14ac:dyDescent="0.3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1.25" customHeight="1" x14ac:dyDescent="0.3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1.25" customHeight="1" x14ac:dyDescent="0.3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1.25" customHeight="1" x14ac:dyDescent="0.3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1.25" customHeight="1" x14ac:dyDescent="0.3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1.25" customHeight="1" x14ac:dyDescent="0.3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1.25" customHeight="1" x14ac:dyDescent="0.3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1.25" customHeight="1" x14ac:dyDescent="0.3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1.25" customHeight="1" x14ac:dyDescent="0.3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1.25" customHeight="1" x14ac:dyDescent="0.3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1.25" customHeight="1" x14ac:dyDescent="0.3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1.25" customHeight="1" x14ac:dyDescent="0.3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1.25" customHeight="1" x14ac:dyDescent="0.3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1.25" customHeight="1" x14ac:dyDescent="0.3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1.25" customHeight="1" x14ac:dyDescent="0.3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1.25" customHeight="1" x14ac:dyDescent="0.3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1.25" customHeight="1" x14ac:dyDescent="0.3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1.25" customHeight="1" x14ac:dyDescent="0.3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1.25" customHeight="1" x14ac:dyDescent="0.3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1.25" customHeight="1" x14ac:dyDescent="0.3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1.25" customHeight="1" x14ac:dyDescent="0.3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1.25" customHeight="1" x14ac:dyDescent="0.3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1.25" customHeight="1" x14ac:dyDescent="0.3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1.25" customHeight="1" x14ac:dyDescent="0.3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1.25" customHeight="1" x14ac:dyDescent="0.3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1.25" customHeight="1" x14ac:dyDescent="0.3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1.25" customHeight="1" x14ac:dyDescent="0.3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1.25" customHeight="1" x14ac:dyDescent="0.3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1.25" customHeight="1" x14ac:dyDescent="0.3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1.25" customHeight="1" x14ac:dyDescent="0.3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1.25" customHeight="1" x14ac:dyDescent="0.3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1.25" customHeight="1" x14ac:dyDescent="0.3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1.25" customHeight="1" x14ac:dyDescent="0.3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1.25" customHeight="1" x14ac:dyDescent="0.3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1.25" customHeight="1" x14ac:dyDescent="0.3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1.25" customHeight="1" x14ac:dyDescent="0.3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1.25" customHeight="1" x14ac:dyDescent="0.3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1.25" customHeight="1" x14ac:dyDescent="0.3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1.25" customHeight="1" x14ac:dyDescent="0.3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1.25" customHeight="1" x14ac:dyDescent="0.3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1.25" customHeight="1" x14ac:dyDescent="0.3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1.25" customHeight="1" x14ac:dyDescent="0.3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1.25" customHeight="1" x14ac:dyDescent="0.3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1.25" customHeight="1" x14ac:dyDescent="0.3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1.25" customHeight="1" x14ac:dyDescent="0.3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1.25" customHeight="1" x14ac:dyDescent="0.3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1.25" customHeight="1" x14ac:dyDescent="0.3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1.25" customHeight="1" x14ac:dyDescent="0.3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1.25" customHeight="1" x14ac:dyDescent="0.3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1.25" customHeight="1" x14ac:dyDescent="0.3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1.25" customHeight="1" x14ac:dyDescent="0.3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1.25" customHeight="1" x14ac:dyDescent="0.3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1.25" customHeight="1" x14ac:dyDescent="0.3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1.25" customHeight="1" x14ac:dyDescent="0.3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1.25" customHeight="1" x14ac:dyDescent="0.3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1.25" customHeight="1" x14ac:dyDescent="0.3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1.25" customHeight="1" x14ac:dyDescent="0.3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1.25" customHeight="1" x14ac:dyDescent="0.3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1.25" customHeight="1" x14ac:dyDescent="0.3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1.25" customHeight="1" x14ac:dyDescent="0.3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1.25" customHeight="1" x14ac:dyDescent="0.3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1.25" customHeight="1" x14ac:dyDescent="0.3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1.25" customHeight="1" x14ac:dyDescent="0.3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1.25" customHeight="1" x14ac:dyDescent="0.3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1.25" customHeight="1" x14ac:dyDescent="0.3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1.25" customHeight="1" x14ac:dyDescent="0.3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1.25" customHeight="1" x14ac:dyDescent="0.3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1.25" customHeight="1" x14ac:dyDescent="0.3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1.25" customHeight="1" x14ac:dyDescent="0.3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1.25" customHeight="1" x14ac:dyDescent="0.3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1.25" customHeight="1" x14ac:dyDescent="0.3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1.25" customHeight="1" x14ac:dyDescent="0.3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1.25" customHeight="1" x14ac:dyDescent="0.3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1.25" customHeight="1" x14ac:dyDescent="0.3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1.25" customHeight="1" x14ac:dyDescent="0.3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1.25" customHeight="1" x14ac:dyDescent="0.3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1.25" customHeight="1" x14ac:dyDescent="0.3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1.25" customHeight="1" x14ac:dyDescent="0.3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1.25" customHeight="1" x14ac:dyDescent="0.3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1.25" customHeight="1" x14ac:dyDescent="0.3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1.25" customHeight="1" x14ac:dyDescent="0.3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1.25" customHeight="1" x14ac:dyDescent="0.3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1.25" customHeight="1" x14ac:dyDescent="0.3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1.25" customHeight="1" x14ac:dyDescent="0.3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1.25" customHeight="1" x14ac:dyDescent="0.3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1.25" customHeight="1" x14ac:dyDescent="0.3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1.25" customHeight="1" x14ac:dyDescent="0.3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1.25" customHeight="1" x14ac:dyDescent="0.3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1.25" customHeight="1" x14ac:dyDescent="0.3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1.25" customHeight="1" x14ac:dyDescent="0.3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1.25" customHeight="1" x14ac:dyDescent="0.3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1.25" customHeight="1" x14ac:dyDescent="0.3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1.25" customHeight="1" x14ac:dyDescent="0.3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1.25" customHeight="1" x14ac:dyDescent="0.3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1.25" customHeight="1" x14ac:dyDescent="0.3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1.25" customHeight="1" x14ac:dyDescent="0.3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1.25" customHeight="1" x14ac:dyDescent="0.3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1.25" customHeight="1" x14ac:dyDescent="0.3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1.25" customHeight="1" x14ac:dyDescent="0.3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1.25" customHeight="1" x14ac:dyDescent="0.3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1.25" customHeight="1" x14ac:dyDescent="0.3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1.25" customHeight="1" x14ac:dyDescent="0.3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1.25" customHeight="1" x14ac:dyDescent="0.3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1.25" customHeight="1" x14ac:dyDescent="0.3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1.25" customHeight="1" x14ac:dyDescent="0.3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1.25" customHeight="1" x14ac:dyDescent="0.3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1.25" customHeight="1" x14ac:dyDescent="0.3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1.25" customHeight="1" x14ac:dyDescent="0.3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1.25" customHeight="1" x14ac:dyDescent="0.3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1.25" customHeight="1" x14ac:dyDescent="0.3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1.25" customHeight="1" x14ac:dyDescent="0.3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1.25" customHeight="1" x14ac:dyDescent="0.3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1.25" customHeight="1" x14ac:dyDescent="0.3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1.25" customHeight="1" x14ac:dyDescent="0.3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1.25" customHeight="1" x14ac:dyDescent="0.3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1.25" customHeight="1" x14ac:dyDescent="0.3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1.25" customHeight="1" x14ac:dyDescent="0.3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1.25" customHeight="1" x14ac:dyDescent="0.3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1.25" customHeight="1" x14ac:dyDescent="0.3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1.25" customHeight="1" x14ac:dyDescent="0.3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1.25" customHeight="1" x14ac:dyDescent="0.3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1.25" customHeight="1" x14ac:dyDescent="0.3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1.25" customHeight="1" x14ac:dyDescent="0.3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1.25" customHeight="1" x14ac:dyDescent="0.3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1.25" customHeight="1" x14ac:dyDescent="0.3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>
      <pane ySplit="7" topLeftCell="A8" activePane="bottomLeft" state="frozen"/>
      <selection pane="bottomLeft" activeCell="B9" sqref="B9"/>
    </sheetView>
  </sheetViews>
  <sheetFormatPr defaultColWidth="14.453125" defaultRowHeight="15" customHeight="1" x14ac:dyDescent="0.35"/>
  <cols>
    <col min="1" max="1" width="2" customWidth="1"/>
    <col min="2" max="2" width="21.81640625" customWidth="1"/>
    <col min="3" max="3" width="10.54296875" customWidth="1"/>
    <col min="4" max="5" width="9.08984375" customWidth="1"/>
    <col min="6" max="6" width="13.54296875" customWidth="1"/>
    <col min="7" max="11" width="12.54296875" customWidth="1"/>
    <col min="12" max="15" width="13.54296875" customWidth="1"/>
    <col min="16" max="26" width="9.08984375" customWidth="1"/>
  </cols>
  <sheetData>
    <row r="1" spans="1:26" ht="11.25" customHeight="1" x14ac:dyDescent="0.4">
      <c r="A1" s="12"/>
      <c r="B1" s="13" t="s">
        <v>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19.5" customHeight="1" x14ac:dyDescent="0.6">
      <c r="A2" s="12"/>
      <c r="B2" s="14"/>
      <c r="C2" s="12"/>
      <c r="D2" s="12"/>
      <c r="E2" s="12"/>
      <c r="F2" s="15" t="s">
        <v>4</v>
      </c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11.25" customHeight="1" x14ac:dyDescent="0.4">
      <c r="A3" s="12"/>
      <c r="B3" s="16" t="s">
        <v>5</v>
      </c>
      <c r="C3" s="17">
        <v>2</v>
      </c>
      <c r="D3" s="12"/>
      <c r="E3" s="12"/>
      <c r="F3" s="18" t="s">
        <v>6</v>
      </c>
      <c r="G3" s="19" t="s">
        <v>7</v>
      </c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4">
      <c r="A4" s="12"/>
      <c r="B4" s="16"/>
      <c r="C4" s="20">
        <v>3</v>
      </c>
      <c r="D4" s="12"/>
      <c r="E4" s="12"/>
      <c r="F4" s="18" t="s">
        <v>8</v>
      </c>
      <c r="G4" s="19" t="s">
        <v>9</v>
      </c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4">
      <c r="A5" s="12"/>
      <c r="B5" s="16"/>
      <c r="C5" s="20"/>
      <c r="D5" s="12"/>
      <c r="E5" s="12"/>
      <c r="F5" s="18" t="s">
        <v>10</v>
      </c>
      <c r="G5" s="19" t="s">
        <v>11</v>
      </c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21" customHeight="1" x14ac:dyDescent="0.3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1.25" customHeight="1" x14ac:dyDescent="0.35">
      <c r="A7" s="12"/>
      <c r="B7" s="21" t="s">
        <v>12</v>
      </c>
      <c r="C7" s="22" t="s">
        <v>13</v>
      </c>
      <c r="D7" s="22" t="s">
        <v>14</v>
      </c>
      <c r="E7" s="22" t="s">
        <v>15</v>
      </c>
      <c r="F7" s="23" t="s">
        <v>16</v>
      </c>
      <c r="G7" s="23" t="s">
        <v>17</v>
      </c>
      <c r="H7" s="23" t="s">
        <v>18</v>
      </c>
      <c r="I7" s="23" t="s">
        <v>19</v>
      </c>
      <c r="J7" s="23" t="s">
        <v>20</v>
      </c>
      <c r="K7" s="23" t="s">
        <v>21</v>
      </c>
      <c r="L7" s="23" t="s">
        <v>22</v>
      </c>
      <c r="M7" s="23" t="s">
        <v>23</v>
      </c>
      <c r="N7" s="23" t="s">
        <v>24</v>
      </c>
      <c r="O7" s="23" t="s">
        <v>25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9" t="s">
        <v>26</v>
      </c>
      <c r="C8" s="24">
        <f>'P&amp;L source'!C4</f>
        <v>57048.97</v>
      </c>
      <c r="D8" s="24">
        <f>'P&amp;L source'!D4</f>
        <v>82645.960000000006</v>
      </c>
      <c r="E8" s="24">
        <f>'P&amp;L source'!E4</f>
        <v>112473.9</v>
      </c>
      <c r="F8" s="25">
        <f t="shared" ref="F8:O8" si="0">E8*(1+F9)</f>
        <v>157463.46</v>
      </c>
      <c r="G8" s="25">
        <f t="shared" si="0"/>
        <v>220448.84399999998</v>
      </c>
      <c r="H8" s="25">
        <f t="shared" si="0"/>
        <v>308628.38159999996</v>
      </c>
      <c r="I8" s="25">
        <f t="shared" si="0"/>
        <v>432079.7342399999</v>
      </c>
      <c r="J8" s="25">
        <f t="shared" si="0"/>
        <v>604911.62793599977</v>
      </c>
      <c r="K8" s="25">
        <f t="shared" si="0"/>
        <v>846876.27911039966</v>
      </c>
      <c r="L8" s="25">
        <f t="shared" si="0"/>
        <v>1185626.7907545594</v>
      </c>
      <c r="M8" s="25">
        <f t="shared" si="0"/>
        <v>1659877.5070563832</v>
      </c>
      <c r="N8" s="25">
        <f t="shared" si="0"/>
        <v>2323828.5098789362</v>
      </c>
      <c r="O8" s="25">
        <f t="shared" si="0"/>
        <v>3253359.9138305103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1.25" customHeight="1" x14ac:dyDescent="0.35">
      <c r="A9" s="12"/>
      <c r="B9" s="12" t="s">
        <v>27</v>
      </c>
      <c r="C9" s="12"/>
      <c r="D9" s="26">
        <f t="shared" ref="D9:E9" si="1">D8/C8-1</f>
        <v>0.44868452489150989</v>
      </c>
      <c r="E9" s="26">
        <f t="shared" si="1"/>
        <v>0.36091225753805745</v>
      </c>
      <c r="F9" s="27">
        <f t="shared" ref="F9:O9" si="2">CHOOSE($C$3,F10,F11,F12)</f>
        <v>0.4</v>
      </c>
      <c r="G9" s="27">
        <f t="shared" si="2"/>
        <v>0.4</v>
      </c>
      <c r="H9" s="27">
        <f t="shared" si="2"/>
        <v>0.4</v>
      </c>
      <c r="I9" s="27">
        <f t="shared" si="2"/>
        <v>0.4</v>
      </c>
      <c r="J9" s="27">
        <f t="shared" si="2"/>
        <v>0.4</v>
      </c>
      <c r="K9" s="27">
        <f t="shared" si="2"/>
        <v>0.4</v>
      </c>
      <c r="L9" s="27">
        <f t="shared" si="2"/>
        <v>0.4</v>
      </c>
      <c r="M9" s="27">
        <f t="shared" si="2"/>
        <v>0.4</v>
      </c>
      <c r="N9" s="27">
        <f t="shared" si="2"/>
        <v>0.4</v>
      </c>
      <c r="O9" s="27">
        <f t="shared" si="2"/>
        <v>0.4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11.25" customHeight="1" x14ac:dyDescent="0.35">
      <c r="A10" s="12"/>
      <c r="B10" s="12" t="s">
        <v>6</v>
      </c>
      <c r="C10" s="12"/>
      <c r="D10" s="12"/>
      <c r="E10" s="12"/>
      <c r="F10" s="27">
        <v>0.44868452489150989</v>
      </c>
      <c r="G10" s="27">
        <v>0.44868452489150989</v>
      </c>
      <c r="H10" s="27">
        <v>0.44868452489150989</v>
      </c>
      <c r="I10" s="27">
        <v>0.44868452489150989</v>
      </c>
      <c r="J10" s="27">
        <v>0.44868452489150989</v>
      </c>
      <c r="K10" s="27">
        <v>0.44868452489150989</v>
      </c>
      <c r="L10" s="27">
        <v>0.44868452489150989</v>
      </c>
      <c r="M10" s="27">
        <v>0.44868452489150989</v>
      </c>
      <c r="N10" s="27">
        <v>0.44868452489150989</v>
      </c>
      <c r="O10" s="27">
        <v>0.44868452489150989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1.25" customHeight="1" x14ac:dyDescent="0.35">
      <c r="A11" s="12"/>
      <c r="B11" s="12" t="s">
        <v>8</v>
      </c>
      <c r="C11" s="12"/>
      <c r="D11" s="12"/>
      <c r="E11" s="12"/>
      <c r="F11" s="27">
        <v>0.4</v>
      </c>
      <c r="G11" s="27">
        <v>0.4</v>
      </c>
      <c r="H11" s="27">
        <v>0.4</v>
      </c>
      <c r="I11" s="27">
        <v>0.4</v>
      </c>
      <c r="J11" s="27">
        <v>0.4</v>
      </c>
      <c r="K11" s="27">
        <v>0.4</v>
      </c>
      <c r="L11" s="27">
        <v>0.4</v>
      </c>
      <c r="M11" s="27">
        <v>0.4</v>
      </c>
      <c r="N11" s="27">
        <v>0.4</v>
      </c>
      <c r="O11" s="27">
        <v>0.4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12" t="s">
        <v>10</v>
      </c>
      <c r="C12" s="12"/>
      <c r="D12" s="12"/>
      <c r="E12" s="12"/>
      <c r="F12" s="27">
        <v>0.2</v>
      </c>
      <c r="G12" s="27">
        <v>0.2</v>
      </c>
      <c r="H12" s="27">
        <v>0.2</v>
      </c>
      <c r="I12" s="27">
        <v>0.2</v>
      </c>
      <c r="J12" s="27">
        <v>0.2</v>
      </c>
      <c r="K12" s="27">
        <v>0.2</v>
      </c>
      <c r="L12" s="27">
        <v>0.2</v>
      </c>
      <c r="M12" s="27">
        <v>0.2</v>
      </c>
      <c r="N12" s="27">
        <v>0.2</v>
      </c>
      <c r="O12" s="27">
        <v>0.2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1.25" customHeight="1" x14ac:dyDescent="0.35">
      <c r="A13" s="12"/>
      <c r="B13" s="12" t="s">
        <v>28</v>
      </c>
      <c r="C13" s="28">
        <f>'P&amp;L source'!C5</f>
        <v>4148.8</v>
      </c>
      <c r="D13" s="28">
        <f>'P&amp;L source'!D5</f>
        <v>4498.57</v>
      </c>
      <c r="E13" s="28">
        <f>'P&amp;L source'!E5</f>
        <v>3869.59</v>
      </c>
      <c r="F13" s="29">
        <f t="shared" ref="F13:O13" si="3">E13*(1+F14)</f>
        <v>3869.59</v>
      </c>
      <c r="G13" s="29">
        <f t="shared" si="3"/>
        <v>3869.59</v>
      </c>
      <c r="H13" s="29">
        <f t="shared" si="3"/>
        <v>3869.59</v>
      </c>
      <c r="I13" s="29">
        <f t="shared" si="3"/>
        <v>3869.59</v>
      </c>
      <c r="J13" s="29">
        <f t="shared" si="3"/>
        <v>3869.59</v>
      </c>
      <c r="K13" s="29">
        <f t="shared" si="3"/>
        <v>3869.59</v>
      </c>
      <c r="L13" s="29">
        <f t="shared" si="3"/>
        <v>3869.59</v>
      </c>
      <c r="M13" s="29">
        <f t="shared" si="3"/>
        <v>3869.59</v>
      </c>
      <c r="N13" s="29">
        <f t="shared" si="3"/>
        <v>3869.59</v>
      </c>
      <c r="O13" s="29">
        <f t="shared" si="3"/>
        <v>3869.59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12" t="s">
        <v>27</v>
      </c>
      <c r="C14" s="28"/>
      <c r="D14" s="30"/>
      <c r="E14" s="30"/>
      <c r="F14" s="27">
        <f t="shared" ref="F14:O14" si="4">CHOOSE($C$3,F15,F16,F17)</f>
        <v>0</v>
      </c>
      <c r="G14" s="27">
        <f t="shared" si="4"/>
        <v>0</v>
      </c>
      <c r="H14" s="27">
        <f t="shared" si="4"/>
        <v>0</v>
      </c>
      <c r="I14" s="27">
        <f t="shared" si="4"/>
        <v>0</v>
      </c>
      <c r="J14" s="27">
        <f t="shared" si="4"/>
        <v>0</v>
      </c>
      <c r="K14" s="27">
        <f t="shared" si="4"/>
        <v>0</v>
      </c>
      <c r="L14" s="27">
        <f t="shared" si="4"/>
        <v>0</v>
      </c>
      <c r="M14" s="27">
        <f t="shared" si="4"/>
        <v>0</v>
      </c>
      <c r="N14" s="27">
        <f t="shared" si="4"/>
        <v>0</v>
      </c>
      <c r="O14" s="27">
        <f t="shared" si="4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12" t="s">
        <v>6</v>
      </c>
      <c r="C15" s="12"/>
      <c r="D15" s="12"/>
      <c r="E15" s="12"/>
      <c r="F15" s="27">
        <v>0</v>
      </c>
      <c r="G15" s="27">
        <v>0</v>
      </c>
      <c r="H15" s="27">
        <v>0</v>
      </c>
      <c r="I15" s="27">
        <v>0</v>
      </c>
      <c r="J15" s="27">
        <v>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1.25" customHeight="1" x14ac:dyDescent="0.35">
      <c r="A16" s="12"/>
      <c r="B16" s="12" t="s">
        <v>8</v>
      </c>
      <c r="C16" s="12"/>
      <c r="D16" s="12"/>
      <c r="E16" s="12"/>
      <c r="F16" s="27">
        <v>0</v>
      </c>
      <c r="G16" s="27">
        <v>0</v>
      </c>
      <c r="H16" s="27">
        <v>0</v>
      </c>
      <c r="I16" s="27">
        <v>0</v>
      </c>
      <c r="J16" s="27">
        <v>0</v>
      </c>
      <c r="K16" s="27">
        <v>0</v>
      </c>
      <c r="L16" s="27">
        <v>0</v>
      </c>
      <c r="M16" s="27">
        <v>0</v>
      </c>
      <c r="N16" s="27">
        <v>0</v>
      </c>
      <c r="O16" s="27"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1.25" customHeight="1" x14ac:dyDescent="0.35">
      <c r="A17" s="12"/>
      <c r="B17" s="12" t="s">
        <v>10</v>
      </c>
      <c r="C17" s="12"/>
      <c r="D17" s="12"/>
      <c r="E17" s="12"/>
      <c r="F17" s="27">
        <v>0</v>
      </c>
      <c r="G17" s="27">
        <v>0</v>
      </c>
      <c r="H17" s="27">
        <v>0</v>
      </c>
      <c r="I17" s="27">
        <v>0</v>
      </c>
      <c r="J17" s="27">
        <v>0</v>
      </c>
      <c r="K17" s="27">
        <v>0</v>
      </c>
      <c r="L17" s="27">
        <v>0</v>
      </c>
      <c r="M17" s="27">
        <v>0</v>
      </c>
      <c r="N17" s="27">
        <v>0</v>
      </c>
      <c r="O17" s="27"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3.75" customHeight="1" x14ac:dyDescent="0.35">
      <c r="A18" s="12"/>
      <c r="C18" s="28"/>
      <c r="D18" s="28"/>
      <c r="E18" s="28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1.25" customHeight="1" x14ac:dyDescent="0.35">
      <c r="A19" s="12"/>
      <c r="B19" s="12" t="s">
        <v>29</v>
      </c>
      <c r="C19" s="28">
        <f>'P&amp;L source'!C7</f>
        <v>-22680.46</v>
      </c>
      <c r="D19" s="28">
        <f>'P&amp;L source'!D7</f>
        <v>-33808.730000000003</v>
      </c>
      <c r="E19" s="28">
        <f>'P&amp;L source'!E7</f>
        <v>-46041.99</v>
      </c>
      <c r="F19" s="25">
        <f t="shared" ref="F19:O19" si="5">F20*F$8</f>
        <v>-63772.701300000001</v>
      </c>
      <c r="G19" s="25">
        <f t="shared" si="5"/>
        <v>-89281.781820000004</v>
      </c>
      <c r="H19" s="25">
        <f t="shared" si="5"/>
        <v>-124994.49454799999</v>
      </c>
      <c r="I19" s="25">
        <f t="shared" si="5"/>
        <v>-174992.29236719996</v>
      </c>
      <c r="J19" s="25">
        <f t="shared" si="5"/>
        <v>-244989.20931407993</v>
      </c>
      <c r="K19" s="25">
        <f t="shared" si="5"/>
        <v>-342984.89303971187</v>
      </c>
      <c r="L19" s="25">
        <f t="shared" si="5"/>
        <v>-480178.85025559663</v>
      </c>
      <c r="M19" s="25">
        <f t="shared" si="5"/>
        <v>-672250.39035783522</v>
      </c>
      <c r="N19" s="25">
        <f t="shared" si="5"/>
        <v>-941150.54650096921</v>
      </c>
      <c r="O19" s="25">
        <f t="shared" si="5"/>
        <v>-1317610.7651013567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1.25" customHeight="1" x14ac:dyDescent="0.35">
      <c r="A20" s="12"/>
      <c r="B20" s="12" t="s">
        <v>30</v>
      </c>
      <c r="C20" s="26">
        <f t="shared" ref="C20:E20" si="6">C19/C$8</f>
        <v>-0.39756125307783818</v>
      </c>
      <c r="D20" s="26">
        <f t="shared" si="6"/>
        <v>-0.40907904028218683</v>
      </c>
      <c r="E20" s="26">
        <f t="shared" si="6"/>
        <v>-0.40935710418150345</v>
      </c>
      <c r="F20" s="27">
        <f t="shared" ref="F20:O20" si="7">CHOOSE($C$3,F21,F22,F23)</f>
        <v>-0.40500000000000003</v>
      </c>
      <c r="G20" s="27">
        <f t="shared" si="7"/>
        <v>-0.40500000000000003</v>
      </c>
      <c r="H20" s="27">
        <f t="shared" si="7"/>
        <v>-0.40500000000000003</v>
      </c>
      <c r="I20" s="27">
        <f t="shared" si="7"/>
        <v>-0.40500000000000003</v>
      </c>
      <c r="J20" s="27">
        <f t="shared" si="7"/>
        <v>-0.40500000000000003</v>
      </c>
      <c r="K20" s="27">
        <f t="shared" si="7"/>
        <v>-0.40500000000000003</v>
      </c>
      <c r="L20" s="27">
        <f t="shared" si="7"/>
        <v>-0.40500000000000003</v>
      </c>
      <c r="M20" s="27">
        <f t="shared" si="7"/>
        <v>-0.40500000000000003</v>
      </c>
      <c r="N20" s="27">
        <f t="shared" si="7"/>
        <v>-0.40500000000000003</v>
      </c>
      <c r="O20" s="27">
        <f t="shared" si="7"/>
        <v>-0.40500000000000003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12" t="s">
        <v>6</v>
      </c>
      <c r="C21" s="12"/>
      <c r="D21" s="12"/>
      <c r="E21" s="12"/>
      <c r="F21" s="27">
        <v>-0.41</v>
      </c>
      <c r="G21" s="27">
        <v>-0.41</v>
      </c>
      <c r="H21" s="27">
        <v>-0.41</v>
      </c>
      <c r="I21" s="27">
        <v>-0.41</v>
      </c>
      <c r="J21" s="27">
        <v>-0.41</v>
      </c>
      <c r="K21" s="27">
        <v>-0.41</v>
      </c>
      <c r="L21" s="27">
        <v>-0.41</v>
      </c>
      <c r="M21" s="27">
        <v>-0.41</v>
      </c>
      <c r="N21" s="27">
        <v>-0.41</v>
      </c>
      <c r="O21" s="27">
        <v>-0.41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1.25" customHeight="1" x14ac:dyDescent="0.35">
      <c r="A22" s="12"/>
      <c r="B22" s="12" t="s">
        <v>8</v>
      </c>
      <c r="C22" s="12"/>
      <c r="D22" s="12"/>
      <c r="E22" s="12"/>
      <c r="F22" s="31">
        <v>-0.40500000000000003</v>
      </c>
      <c r="G22" s="31">
        <v>-0.40500000000000003</v>
      </c>
      <c r="H22" s="31">
        <v>-0.40500000000000003</v>
      </c>
      <c r="I22" s="31">
        <v>-0.40500000000000003</v>
      </c>
      <c r="J22" s="31">
        <v>-0.40500000000000003</v>
      </c>
      <c r="K22" s="31">
        <v>-0.40500000000000003</v>
      </c>
      <c r="L22" s="31">
        <v>-0.40500000000000003</v>
      </c>
      <c r="M22" s="31">
        <v>-0.40500000000000003</v>
      </c>
      <c r="N22" s="31">
        <v>-0.40500000000000003</v>
      </c>
      <c r="O22" s="31">
        <v>-0.40500000000000003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2" customHeight="1" x14ac:dyDescent="0.35">
      <c r="A23" s="12"/>
      <c r="B23" s="12" t="s">
        <v>10</v>
      </c>
      <c r="C23" s="12"/>
      <c r="D23" s="12"/>
      <c r="E23" s="12"/>
      <c r="F23" s="27">
        <v>-0.4</v>
      </c>
      <c r="G23" s="27">
        <v>-0.4</v>
      </c>
      <c r="H23" s="27">
        <v>-0.4</v>
      </c>
      <c r="I23" s="27">
        <v>-0.4</v>
      </c>
      <c r="J23" s="27">
        <v>-0.4</v>
      </c>
      <c r="K23" s="27">
        <v>-0.4</v>
      </c>
      <c r="L23" s="27">
        <v>-0.4</v>
      </c>
      <c r="M23" s="27">
        <v>-0.4</v>
      </c>
      <c r="N23" s="27">
        <v>-0.4</v>
      </c>
      <c r="O23" s="27">
        <v>-0.4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3.75" customHeight="1" x14ac:dyDescent="0.35">
      <c r="A24" s="12"/>
      <c r="C24" s="28"/>
      <c r="D24" s="28"/>
      <c r="E24" s="28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2" customHeight="1" x14ac:dyDescent="0.35">
      <c r="A25" s="12"/>
      <c r="B25" s="12" t="s">
        <v>31</v>
      </c>
      <c r="C25" s="28">
        <f>SUM('P&amp;L source'!C13:C15)</f>
        <v>-50191.26</v>
      </c>
      <c r="D25" s="28">
        <f>SUM('P&amp;L source'!D13:D15)</f>
        <v>-63246.039999999994</v>
      </c>
      <c r="E25" s="28">
        <f>SUM('P&amp;L source'!E13:E15)</f>
        <v>-55001.380000000005</v>
      </c>
      <c r="F25" s="25">
        <f t="shared" ref="F25:O25" si="8">F26*F$8</f>
        <v>-78731.73</v>
      </c>
      <c r="G25" s="25">
        <f t="shared" si="8"/>
        <v>-110224.42199999999</v>
      </c>
      <c r="H25" s="25">
        <f t="shared" si="8"/>
        <v>-154314.19079999998</v>
      </c>
      <c r="I25" s="25">
        <f t="shared" si="8"/>
        <v>-216039.86711999995</v>
      </c>
      <c r="J25" s="25">
        <f t="shared" si="8"/>
        <v>-302455.81396799989</v>
      </c>
      <c r="K25" s="25">
        <f t="shared" si="8"/>
        <v>-423438.13955519983</v>
      </c>
      <c r="L25" s="25">
        <f t="shared" si="8"/>
        <v>-592813.39537727972</v>
      </c>
      <c r="M25" s="25">
        <f t="shared" si="8"/>
        <v>-829938.75352819159</v>
      </c>
      <c r="N25" s="25">
        <f t="shared" si="8"/>
        <v>-1161914.2549394681</v>
      </c>
      <c r="O25" s="25">
        <f t="shared" si="8"/>
        <v>-1626679.9569152552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2" customHeight="1" x14ac:dyDescent="0.35">
      <c r="A26" s="12"/>
      <c r="B26" s="12" t="s">
        <v>30</v>
      </c>
      <c r="C26" s="30">
        <f t="shared" ref="C26:E26" si="9">C25/C$8</f>
        <v>-0.87979257118927823</v>
      </c>
      <c r="D26" s="30">
        <f t="shared" si="9"/>
        <v>-0.76526475099327285</v>
      </c>
      <c r="E26" s="30">
        <f t="shared" si="9"/>
        <v>-0.48901460694436671</v>
      </c>
      <c r="F26" s="27">
        <f t="shared" ref="F26:O26" si="10">CHOOSE($C$3,F27,F28,F29)</f>
        <v>-0.5</v>
      </c>
      <c r="G26" s="27">
        <f t="shared" si="10"/>
        <v>-0.5</v>
      </c>
      <c r="H26" s="27">
        <f t="shared" si="10"/>
        <v>-0.5</v>
      </c>
      <c r="I26" s="27">
        <f t="shared" si="10"/>
        <v>-0.5</v>
      </c>
      <c r="J26" s="27">
        <f t="shared" si="10"/>
        <v>-0.5</v>
      </c>
      <c r="K26" s="27">
        <f t="shared" si="10"/>
        <v>-0.5</v>
      </c>
      <c r="L26" s="27">
        <f t="shared" si="10"/>
        <v>-0.5</v>
      </c>
      <c r="M26" s="27">
        <f t="shared" si="10"/>
        <v>-0.5</v>
      </c>
      <c r="N26" s="27">
        <f t="shared" si="10"/>
        <v>-0.5</v>
      </c>
      <c r="O26" s="27">
        <f t="shared" si="10"/>
        <v>-0.5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2" t="s">
        <v>6</v>
      </c>
      <c r="C27" s="12"/>
      <c r="D27" s="12"/>
      <c r="E27" s="12"/>
      <c r="F27" s="27">
        <v>-0.45</v>
      </c>
      <c r="G27" s="27">
        <v>-0.45</v>
      </c>
      <c r="H27" s="27">
        <v>-0.45</v>
      </c>
      <c r="I27" s="27">
        <v>-0.45</v>
      </c>
      <c r="J27" s="27">
        <v>-0.45</v>
      </c>
      <c r="K27" s="27">
        <v>-0.45</v>
      </c>
      <c r="L27" s="27">
        <v>-0.45</v>
      </c>
      <c r="M27" s="27">
        <v>-0.45</v>
      </c>
      <c r="N27" s="27">
        <v>-0.45</v>
      </c>
      <c r="O27" s="27">
        <v>-0.45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 t="s">
        <v>8</v>
      </c>
      <c r="C28" s="12"/>
      <c r="D28" s="12"/>
      <c r="E28" s="12"/>
      <c r="F28" s="27">
        <v>-0.5</v>
      </c>
      <c r="G28" s="27">
        <v>-0.5</v>
      </c>
      <c r="H28" s="27">
        <v>-0.5</v>
      </c>
      <c r="I28" s="27">
        <v>-0.5</v>
      </c>
      <c r="J28" s="27">
        <v>-0.5</v>
      </c>
      <c r="K28" s="27">
        <v>-0.5</v>
      </c>
      <c r="L28" s="27">
        <v>-0.5</v>
      </c>
      <c r="M28" s="27">
        <v>-0.5</v>
      </c>
      <c r="N28" s="27">
        <v>-0.5</v>
      </c>
      <c r="O28" s="27">
        <v>-0.5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 t="s">
        <v>10</v>
      </c>
      <c r="C29" s="12"/>
      <c r="D29" s="12"/>
      <c r="E29" s="12"/>
      <c r="F29" s="27">
        <v>-0.55000000000000004</v>
      </c>
      <c r="G29" s="27">
        <v>-0.55000000000000004</v>
      </c>
      <c r="H29" s="27">
        <v>-0.55000000000000004</v>
      </c>
      <c r="I29" s="27">
        <v>-0.55000000000000004</v>
      </c>
      <c r="J29" s="27">
        <v>-0.55000000000000004</v>
      </c>
      <c r="K29" s="27">
        <v>-0.55000000000000004</v>
      </c>
      <c r="L29" s="27">
        <v>-0.55000000000000004</v>
      </c>
      <c r="M29" s="27">
        <v>-0.55000000000000004</v>
      </c>
      <c r="N29" s="27">
        <v>-0.55000000000000004</v>
      </c>
      <c r="O29" s="27">
        <v>-0.55000000000000004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C30" s="28"/>
      <c r="D30" s="28"/>
      <c r="E30" s="28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 t="s">
        <v>32</v>
      </c>
      <c r="C31" s="28">
        <f>'P&amp;L source'!C18</f>
        <v>-1700.3</v>
      </c>
      <c r="D31" s="28">
        <f>'P&amp;L source'!D18</f>
        <v>-2857.85</v>
      </c>
      <c r="E31" s="28">
        <f>'P&amp;L source'!E18</f>
        <v>-4205.8500000000004</v>
      </c>
      <c r="F31" s="25">
        <f t="shared" ref="F31:O31" si="11">F32*F$8</f>
        <v>-4723.9037999999991</v>
      </c>
      <c r="G31" s="25">
        <f t="shared" si="11"/>
        <v>-6613.4653199999993</v>
      </c>
      <c r="H31" s="25">
        <f t="shared" si="11"/>
        <v>-9258.8514479999994</v>
      </c>
      <c r="I31" s="25">
        <f t="shared" si="11"/>
        <v>-12962.392027199996</v>
      </c>
      <c r="J31" s="25">
        <f t="shared" si="11"/>
        <v>-18147.348838079994</v>
      </c>
      <c r="K31" s="25">
        <f t="shared" si="11"/>
        <v>-25406.288373311989</v>
      </c>
      <c r="L31" s="25">
        <f t="shared" si="11"/>
        <v>-35568.803722636781</v>
      </c>
      <c r="M31" s="25">
        <f t="shared" si="11"/>
        <v>-49796.325211691495</v>
      </c>
      <c r="N31" s="25">
        <f t="shared" si="11"/>
        <v>-69714.855296368085</v>
      </c>
      <c r="O31" s="25">
        <f t="shared" si="11"/>
        <v>-97600.797414915301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 t="s">
        <v>30</v>
      </c>
      <c r="C32" s="30">
        <f t="shared" ref="C32:E32" si="12">C31/C$8</f>
        <v>-2.9804219077049068E-2</v>
      </c>
      <c r="D32" s="30">
        <f t="shared" si="12"/>
        <v>-3.4579427717942895E-2</v>
      </c>
      <c r="E32" s="30">
        <f t="shared" si="12"/>
        <v>-3.7394008743361795E-2</v>
      </c>
      <c r="F32" s="27">
        <f t="shared" ref="F32:O32" si="13">CHOOSE($C$3,F33,F34,F35)</f>
        <v>-0.03</v>
      </c>
      <c r="G32" s="27">
        <f t="shared" si="13"/>
        <v>-0.03</v>
      </c>
      <c r="H32" s="27">
        <f t="shared" si="13"/>
        <v>-0.03</v>
      </c>
      <c r="I32" s="27">
        <f t="shared" si="13"/>
        <v>-0.03</v>
      </c>
      <c r="J32" s="27">
        <f t="shared" si="13"/>
        <v>-0.03</v>
      </c>
      <c r="K32" s="27">
        <f t="shared" si="13"/>
        <v>-0.03</v>
      </c>
      <c r="L32" s="27">
        <f t="shared" si="13"/>
        <v>-0.03</v>
      </c>
      <c r="M32" s="27">
        <f t="shared" si="13"/>
        <v>-0.03</v>
      </c>
      <c r="N32" s="27">
        <f t="shared" si="13"/>
        <v>-0.03</v>
      </c>
      <c r="O32" s="27">
        <f t="shared" si="13"/>
        <v>-0.03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 t="s">
        <v>6</v>
      </c>
      <c r="C33" s="12"/>
      <c r="D33" s="12"/>
      <c r="E33" s="12"/>
      <c r="F33" s="27">
        <v>-0.02</v>
      </c>
      <c r="G33" s="27">
        <v>-0.02</v>
      </c>
      <c r="H33" s="27">
        <v>-0.02</v>
      </c>
      <c r="I33" s="27">
        <v>-0.02</v>
      </c>
      <c r="J33" s="27">
        <v>-0.02</v>
      </c>
      <c r="K33" s="27">
        <v>-0.02</v>
      </c>
      <c r="L33" s="27">
        <v>-0.02</v>
      </c>
      <c r="M33" s="27">
        <v>-0.02</v>
      </c>
      <c r="N33" s="27">
        <v>-0.02</v>
      </c>
      <c r="O33" s="27">
        <v>-0.02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 t="s">
        <v>8</v>
      </c>
      <c r="C34" s="12"/>
      <c r="D34" s="12"/>
      <c r="E34" s="12"/>
      <c r="F34" s="27">
        <v>-0.03</v>
      </c>
      <c r="G34" s="27">
        <v>-0.03</v>
      </c>
      <c r="H34" s="27">
        <v>-0.03</v>
      </c>
      <c r="I34" s="27">
        <v>-0.03</v>
      </c>
      <c r="J34" s="27">
        <v>-0.03</v>
      </c>
      <c r="K34" s="27">
        <v>-0.03</v>
      </c>
      <c r="L34" s="27">
        <v>-0.03</v>
      </c>
      <c r="M34" s="27">
        <v>-0.03</v>
      </c>
      <c r="N34" s="27">
        <v>-0.03</v>
      </c>
      <c r="O34" s="27">
        <v>-0.03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 t="s">
        <v>10</v>
      </c>
      <c r="C35" s="12"/>
      <c r="D35" s="12"/>
      <c r="E35" s="12"/>
      <c r="F35" s="27">
        <v>-0.04</v>
      </c>
      <c r="G35" s="27">
        <v>-0.04</v>
      </c>
      <c r="H35" s="27">
        <v>-0.04</v>
      </c>
      <c r="I35" s="27">
        <v>-0.04</v>
      </c>
      <c r="J35" s="27">
        <v>-0.04</v>
      </c>
      <c r="K35" s="27">
        <v>-0.04</v>
      </c>
      <c r="L35" s="27">
        <v>-0.04</v>
      </c>
      <c r="M35" s="27">
        <v>-0.04</v>
      </c>
      <c r="N35" s="27">
        <v>-0.04</v>
      </c>
      <c r="O35" s="27">
        <v>-0.04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C36" s="28"/>
      <c r="D36" s="28"/>
      <c r="E36" s="28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 t="s">
        <v>33</v>
      </c>
      <c r="C37" s="28">
        <f>'P&amp;L source'!C19</f>
        <v>-483.76</v>
      </c>
      <c r="D37" s="28">
        <f>'P&amp;L source'!D19</f>
        <v>-581.91999999999996</v>
      </c>
      <c r="E37" s="28">
        <f>'P&amp;L source'!E19</f>
        <v>-714.03</v>
      </c>
      <c r="F37" s="25">
        <f t="shared" ref="F37:O37" si="14">E37*(1+F38)</f>
        <v>-714.03</v>
      </c>
      <c r="G37" s="25">
        <f t="shared" si="14"/>
        <v>-714.03</v>
      </c>
      <c r="H37" s="25">
        <f t="shared" si="14"/>
        <v>-714.03</v>
      </c>
      <c r="I37" s="25">
        <f t="shared" si="14"/>
        <v>-714.03</v>
      </c>
      <c r="J37" s="25">
        <f t="shared" si="14"/>
        <v>-714.03</v>
      </c>
      <c r="K37" s="25">
        <f t="shared" si="14"/>
        <v>-714.03</v>
      </c>
      <c r="L37" s="25">
        <f t="shared" si="14"/>
        <v>-714.03</v>
      </c>
      <c r="M37" s="25">
        <f t="shared" si="14"/>
        <v>-714.03</v>
      </c>
      <c r="N37" s="25">
        <f t="shared" si="14"/>
        <v>-714.03</v>
      </c>
      <c r="O37" s="25">
        <f t="shared" si="14"/>
        <v>-714.03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 t="s">
        <v>27</v>
      </c>
      <c r="C38" s="32">
        <f t="shared" ref="C38:E38" si="15">C37/C$8</f>
        <v>-8.4797324123467958E-3</v>
      </c>
      <c r="D38" s="32">
        <f t="shared" si="15"/>
        <v>-7.0411185253338449E-3</v>
      </c>
      <c r="E38" s="32">
        <f t="shared" si="15"/>
        <v>-6.3484061635632801E-3</v>
      </c>
      <c r="F38" s="27">
        <f t="shared" ref="F38:O38" si="16">CHOOSE($C$3,F39,F40,F41)</f>
        <v>0</v>
      </c>
      <c r="G38" s="27">
        <f t="shared" si="16"/>
        <v>0</v>
      </c>
      <c r="H38" s="27">
        <f t="shared" si="16"/>
        <v>0</v>
      </c>
      <c r="I38" s="27">
        <f t="shared" si="16"/>
        <v>0</v>
      </c>
      <c r="J38" s="27">
        <f t="shared" si="16"/>
        <v>0</v>
      </c>
      <c r="K38" s="27">
        <f t="shared" si="16"/>
        <v>0</v>
      </c>
      <c r="L38" s="27">
        <f t="shared" si="16"/>
        <v>0</v>
      </c>
      <c r="M38" s="27">
        <f t="shared" si="16"/>
        <v>0</v>
      </c>
      <c r="N38" s="27">
        <f t="shared" si="16"/>
        <v>0</v>
      </c>
      <c r="O38" s="27">
        <f t="shared" si="16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 t="s">
        <v>6</v>
      </c>
      <c r="C39" s="12"/>
      <c r="D39" s="12"/>
      <c r="E39" s="12"/>
      <c r="F39" s="27">
        <v>0</v>
      </c>
      <c r="G39" s="27">
        <v>0</v>
      </c>
      <c r="H39" s="27">
        <v>0</v>
      </c>
      <c r="I39" s="27">
        <v>0</v>
      </c>
      <c r="J39" s="27">
        <v>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 t="s">
        <v>8</v>
      </c>
      <c r="C40" s="12"/>
      <c r="D40" s="12"/>
      <c r="E40" s="12"/>
      <c r="F40" s="27">
        <v>0</v>
      </c>
      <c r="G40" s="27">
        <v>0</v>
      </c>
      <c r="H40" s="27">
        <v>0</v>
      </c>
      <c r="I40" s="27">
        <v>0</v>
      </c>
      <c r="J40" s="27">
        <v>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 t="s">
        <v>10</v>
      </c>
      <c r="C41" s="12"/>
      <c r="D41" s="12"/>
      <c r="E41" s="12"/>
      <c r="F41" s="27">
        <v>0</v>
      </c>
      <c r="G41" s="27">
        <v>0</v>
      </c>
      <c r="H41" s="27">
        <v>0</v>
      </c>
      <c r="I41" s="27">
        <v>0</v>
      </c>
      <c r="J41" s="27">
        <v>0</v>
      </c>
      <c r="K41" s="27">
        <v>0</v>
      </c>
      <c r="L41" s="27">
        <v>0</v>
      </c>
      <c r="M41" s="27">
        <v>0</v>
      </c>
      <c r="N41" s="27">
        <v>0</v>
      </c>
      <c r="O41" s="27"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C42" s="28"/>
      <c r="D42" s="28"/>
      <c r="E42" s="28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 t="s">
        <v>34</v>
      </c>
      <c r="C43" s="28">
        <f>'P&amp;L source'!C21</f>
        <v>-1732.04</v>
      </c>
      <c r="D43" s="28">
        <f>'P&amp;L source'!D21</f>
        <v>-92.56</v>
      </c>
      <c r="E43" s="28">
        <f>'P&amp;L source'!E21</f>
        <v>-305.94</v>
      </c>
      <c r="F43" s="25">
        <f t="shared" ref="F43:O43" si="17">F44*F$8</f>
        <v>0</v>
      </c>
      <c r="G43" s="25">
        <f t="shared" si="17"/>
        <v>0</v>
      </c>
      <c r="H43" s="25">
        <f t="shared" si="17"/>
        <v>0</v>
      </c>
      <c r="I43" s="25">
        <f t="shared" si="17"/>
        <v>0</v>
      </c>
      <c r="J43" s="25">
        <f t="shared" si="17"/>
        <v>0</v>
      </c>
      <c r="K43" s="25">
        <f t="shared" si="17"/>
        <v>0</v>
      </c>
      <c r="L43" s="25">
        <f t="shared" si="17"/>
        <v>0</v>
      </c>
      <c r="M43" s="25">
        <f t="shared" si="17"/>
        <v>0</v>
      </c>
      <c r="N43" s="25">
        <f t="shared" si="17"/>
        <v>0</v>
      </c>
      <c r="O43" s="25">
        <f t="shared" si="17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 t="s">
        <v>27</v>
      </c>
      <c r="C44" s="30">
        <f t="shared" ref="C44:E44" si="18">C43/C$8</f>
        <v>-3.0360583197207591E-2</v>
      </c>
      <c r="D44" s="30">
        <f t="shared" si="18"/>
        <v>-1.1199579507576655E-3</v>
      </c>
      <c r="E44" s="30">
        <f t="shared" si="18"/>
        <v>-2.7200977293398735E-3</v>
      </c>
      <c r="F44" s="27">
        <f t="shared" ref="F44:O44" si="19">CHOOSE($C$3,F45,F46,F47)</f>
        <v>0</v>
      </c>
      <c r="G44" s="27">
        <f t="shared" si="19"/>
        <v>0</v>
      </c>
      <c r="H44" s="27">
        <f t="shared" si="19"/>
        <v>0</v>
      </c>
      <c r="I44" s="27">
        <f t="shared" si="19"/>
        <v>0</v>
      </c>
      <c r="J44" s="27">
        <f t="shared" si="19"/>
        <v>0</v>
      </c>
      <c r="K44" s="27">
        <f t="shared" si="19"/>
        <v>0</v>
      </c>
      <c r="L44" s="27">
        <f t="shared" si="19"/>
        <v>0</v>
      </c>
      <c r="M44" s="27">
        <f t="shared" si="19"/>
        <v>0</v>
      </c>
      <c r="N44" s="27">
        <f t="shared" si="19"/>
        <v>0</v>
      </c>
      <c r="O44" s="27">
        <f t="shared" si="19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 t="s">
        <v>6</v>
      </c>
      <c r="C45" s="12"/>
      <c r="D45" s="12"/>
      <c r="E45" s="12"/>
      <c r="F45" s="27">
        <v>0</v>
      </c>
      <c r="G45" s="27">
        <v>0</v>
      </c>
      <c r="H45" s="27">
        <v>0</v>
      </c>
      <c r="I45" s="27">
        <v>0</v>
      </c>
      <c r="J45" s="27">
        <v>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 t="s">
        <v>8</v>
      </c>
      <c r="C46" s="12"/>
      <c r="D46" s="12"/>
      <c r="E46" s="12"/>
      <c r="F46" s="27">
        <v>0</v>
      </c>
      <c r="G46" s="27">
        <v>0</v>
      </c>
      <c r="H46" s="27">
        <v>0</v>
      </c>
      <c r="I46" s="27">
        <v>0</v>
      </c>
      <c r="J46" s="27">
        <v>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 t="s">
        <v>10</v>
      </c>
      <c r="C47" s="12"/>
      <c r="D47" s="12"/>
      <c r="E47" s="12"/>
      <c r="F47" s="27">
        <v>0</v>
      </c>
      <c r="G47" s="27">
        <v>0</v>
      </c>
      <c r="H47" s="27">
        <v>0</v>
      </c>
      <c r="I47" s="27">
        <v>0</v>
      </c>
      <c r="J47" s="27">
        <v>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C48" s="28"/>
      <c r="D48" s="28"/>
      <c r="E48" s="28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28"/>
      <c r="D49" s="28"/>
      <c r="E49" s="28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33"/>
      <c r="D50" s="33"/>
      <c r="E50" s="33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34"/>
      <c r="D51" s="34"/>
      <c r="E51" s="34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34"/>
      <c r="D52" s="34"/>
      <c r="E52" s="34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34"/>
      <c r="D53" s="34"/>
      <c r="E53" s="34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23.453125" customWidth="1"/>
    <col min="3" max="3" width="12.453125" customWidth="1"/>
    <col min="4" max="4" width="9.08984375" customWidth="1"/>
    <col min="5" max="5" width="10" customWidth="1"/>
    <col min="6" max="6" width="11" customWidth="1"/>
    <col min="7" max="26" width="9.08984375" customWidth="1"/>
  </cols>
  <sheetData>
    <row r="1" spans="1:26" ht="11.25" customHeight="1" x14ac:dyDescent="0.35">
      <c r="A1" s="12"/>
      <c r="B1" s="35" t="s">
        <v>35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11.25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3.75" customHeight="1" x14ac:dyDescent="0.3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35">
      <c r="A4" s="12"/>
      <c r="B4" s="36" t="s">
        <v>36</v>
      </c>
      <c r="C4" s="22" t="s">
        <v>13</v>
      </c>
      <c r="D4" s="22" t="s">
        <v>14</v>
      </c>
      <c r="E4" s="22" t="s">
        <v>15</v>
      </c>
      <c r="F4" s="23" t="s">
        <v>16</v>
      </c>
      <c r="G4" s="23" t="s">
        <v>17</v>
      </c>
      <c r="H4" s="23" t="s">
        <v>18</v>
      </c>
      <c r="I4" s="23" t="s">
        <v>19</v>
      </c>
      <c r="J4" s="23" t="s">
        <v>20</v>
      </c>
      <c r="K4" s="23" t="s">
        <v>21</v>
      </c>
      <c r="L4" s="23" t="s">
        <v>22</v>
      </c>
      <c r="M4" s="23" t="s">
        <v>23</v>
      </c>
      <c r="N4" s="23" t="s">
        <v>24</v>
      </c>
      <c r="O4" s="23" t="s">
        <v>25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35">
      <c r="A5" s="12"/>
      <c r="B5" s="12" t="s">
        <v>37</v>
      </c>
      <c r="C5" s="28">
        <f>'BS source'!C19</f>
        <v>11119.32</v>
      </c>
      <c r="D5" s="28">
        <f>'BS source'!D19</f>
        <v>10623.49</v>
      </c>
      <c r="E5" s="28">
        <f>'BS source'!E19</f>
        <v>9638.5</v>
      </c>
      <c r="F5" s="29">
        <f>'BS assumptions'!F6*'P&amp;L assumptions'!F8/360</f>
        <v>13493.899999999998</v>
      </c>
      <c r="G5" s="29">
        <f>'BS assumptions'!G6*'P&amp;L assumptions'!G8/360</f>
        <v>18891.459999999995</v>
      </c>
      <c r="H5" s="29">
        <f>'BS assumptions'!H6*'P&amp;L assumptions'!H8/360</f>
        <v>26448.043999999994</v>
      </c>
      <c r="I5" s="29">
        <f>'BS assumptions'!I6*'P&amp;L assumptions'!I8/360</f>
        <v>37027.261599999991</v>
      </c>
      <c r="J5" s="29">
        <f>'BS assumptions'!J6*'P&amp;L assumptions'!J8/360</f>
        <v>51838.166239999977</v>
      </c>
      <c r="K5" s="29">
        <f>'BS assumptions'!K6*'P&amp;L assumptions'!K8/360</f>
        <v>72573.432735999959</v>
      </c>
      <c r="L5" s="29">
        <f>'BS assumptions'!L6*'P&amp;L assumptions'!L8/360</f>
        <v>101602.80583039994</v>
      </c>
      <c r="M5" s="29">
        <f>'BS assumptions'!M6*'P&amp;L assumptions'!M8/360</f>
        <v>142243.92816255993</v>
      </c>
      <c r="N5" s="29">
        <f>'BS assumptions'!N6*'P&amp;L assumptions'!N8/360</f>
        <v>199141.49942758385</v>
      </c>
      <c r="O5" s="29">
        <f>'BS assumptions'!O6*'P&amp;L assumptions'!O8/360</f>
        <v>278798.09919861739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1.25" customHeight="1" x14ac:dyDescent="0.35">
      <c r="A6" s="12"/>
      <c r="B6" s="37" t="s">
        <v>38</v>
      </c>
      <c r="C6" s="37">
        <f>C5/'P&amp;L assumptions'!C8*360</f>
        <v>70.167002138688915</v>
      </c>
      <c r="D6" s="37">
        <f>D5/'P&amp;L assumptions'!D8*360</f>
        <v>46.275176669252794</v>
      </c>
      <c r="E6" s="37">
        <f>E5/'P&amp;L assumptions'!E8*360</f>
        <v>30.850357282889629</v>
      </c>
      <c r="F6" s="38">
        <f t="shared" ref="F6:O6" si="0">$E$6</f>
        <v>30.850357282889629</v>
      </c>
      <c r="G6" s="38">
        <f t="shared" si="0"/>
        <v>30.850357282889629</v>
      </c>
      <c r="H6" s="38">
        <f t="shared" si="0"/>
        <v>30.850357282889629</v>
      </c>
      <c r="I6" s="38">
        <f t="shared" si="0"/>
        <v>30.850357282889629</v>
      </c>
      <c r="J6" s="38">
        <f t="shared" si="0"/>
        <v>30.850357282889629</v>
      </c>
      <c r="K6" s="38">
        <f t="shared" si="0"/>
        <v>30.850357282889629</v>
      </c>
      <c r="L6" s="38">
        <f t="shared" si="0"/>
        <v>30.850357282889629</v>
      </c>
      <c r="M6" s="38">
        <f t="shared" si="0"/>
        <v>30.850357282889629</v>
      </c>
      <c r="N6" s="38">
        <f t="shared" si="0"/>
        <v>30.850357282889629</v>
      </c>
      <c r="O6" s="38">
        <f t="shared" si="0"/>
        <v>30.850357282889629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1.25" customHeight="1" x14ac:dyDescent="0.35">
      <c r="A7" s="12"/>
      <c r="B7" s="12"/>
      <c r="C7" s="28"/>
      <c r="D7" s="28"/>
      <c r="E7" s="28"/>
      <c r="F7" s="39"/>
      <c r="G7" s="39"/>
      <c r="H7" s="39"/>
      <c r="I7" s="39"/>
      <c r="J7" s="39"/>
      <c r="K7" s="29"/>
      <c r="L7" s="29"/>
      <c r="M7" s="29"/>
      <c r="N7" s="29"/>
      <c r="O7" s="29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2" t="s">
        <v>39</v>
      </c>
      <c r="C8" s="28">
        <f>'BS source'!C17</f>
        <v>177.4</v>
      </c>
      <c r="D8" s="28">
        <f>'BS source'!D17</f>
        <v>106.41</v>
      </c>
      <c r="E8" s="28">
        <f>'BS source'!E17</f>
        <v>486.9</v>
      </c>
      <c r="F8" s="29">
        <f>-F9*'P&amp;L assumptions'!F19/360</f>
        <v>674.40456554918683</v>
      </c>
      <c r="G8" s="29">
        <f>-G9*'P&amp;L assumptions'!G19/360</f>
        <v>944.16639176886156</v>
      </c>
      <c r="H8" s="29">
        <f>-H9*'P&amp;L assumptions'!H19/360</f>
        <v>1321.832948476406</v>
      </c>
      <c r="I8" s="29">
        <f>-I9*'P&amp;L assumptions'!I19/360</f>
        <v>1850.5661278669681</v>
      </c>
      <c r="J8" s="29">
        <f>-J9*'P&amp;L assumptions'!J19/360</f>
        <v>2590.7925790137551</v>
      </c>
      <c r="K8" s="29">
        <f>-K9*'P&amp;L assumptions'!K19/360</f>
        <v>3627.1096106192567</v>
      </c>
      <c r="L8" s="29">
        <f>-L9*'P&amp;L assumptions'!L19/360</f>
        <v>5077.9534548669599</v>
      </c>
      <c r="M8" s="29">
        <f>-M9*'P&amp;L assumptions'!M19/360</f>
        <v>7109.1348368137424</v>
      </c>
      <c r="N8" s="29">
        <f>-N9*'P&amp;L assumptions'!N19/360</f>
        <v>9952.788771539239</v>
      </c>
      <c r="O8" s="29">
        <f>-O9*'P&amp;L assumptions'!O19/360</f>
        <v>13933.904280154933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1.25" customHeight="1" x14ac:dyDescent="0.35">
      <c r="A9" s="12"/>
      <c r="B9" s="37" t="s">
        <v>40</v>
      </c>
      <c r="C9" s="37">
        <f>-C8/'P&amp;L assumptions'!C19*360</f>
        <v>2.8158159049684177</v>
      </c>
      <c r="D9" s="37">
        <f>-D8/'P&amp;L assumptions'!D19*360</f>
        <v>1.133068293307675</v>
      </c>
      <c r="E9" s="37">
        <f>-E8/'P&amp;L assumptions'!E19*360</f>
        <v>3.8070465677091718</v>
      </c>
      <c r="F9" s="38">
        <f t="shared" ref="F9:O9" si="1">$E$9</f>
        <v>3.8070465677091718</v>
      </c>
      <c r="G9" s="38">
        <f t="shared" si="1"/>
        <v>3.8070465677091718</v>
      </c>
      <c r="H9" s="38">
        <f t="shared" si="1"/>
        <v>3.8070465677091718</v>
      </c>
      <c r="I9" s="38">
        <f t="shared" si="1"/>
        <v>3.8070465677091718</v>
      </c>
      <c r="J9" s="38">
        <f t="shared" si="1"/>
        <v>3.8070465677091718</v>
      </c>
      <c r="K9" s="38">
        <f t="shared" si="1"/>
        <v>3.8070465677091718</v>
      </c>
      <c r="L9" s="38">
        <f t="shared" si="1"/>
        <v>3.8070465677091718</v>
      </c>
      <c r="M9" s="38">
        <f t="shared" si="1"/>
        <v>3.8070465677091718</v>
      </c>
      <c r="N9" s="38">
        <f t="shared" si="1"/>
        <v>3.8070465677091718</v>
      </c>
      <c r="O9" s="38">
        <f t="shared" si="1"/>
        <v>3.8070465677091718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11.25" customHeight="1" x14ac:dyDescent="0.35">
      <c r="A10" s="12"/>
      <c r="B10" s="12"/>
      <c r="C10" s="28"/>
      <c r="D10" s="28"/>
      <c r="E10" s="28"/>
      <c r="F10" s="39"/>
      <c r="G10" s="39"/>
      <c r="H10" s="39"/>
      <c r="I10" s="39"/>
      <c r="J10" s="39"/>
      <c r="K10" s="29"/>
      <c r="L10" s="29"/>
      <c r="M10" s="29"/>
      <c r="N10" s="29"/>
      <c r="O10" s="29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1.25" customHeight="1" x14ac:dyDescent="0.35">
      <c r="A11" s="12"/>
      <c r="B11" s="12" t="s">
        <v>41</v>
      </c>
      <c r="C11" s="28">
        <f>'BS source'!H22</f>
        <v>9561.42</v>
      </c>
      <c r="D11" s="28">
        <f>'BS source'!I22</f>
        <v>8731.74</v>
      </c>
      <c r="E11" s="28">
        <f>'BS source'!J22</f>
        <v>8808.98</v>
      </c>
      <c r="F11" s="29">
        <f>-F12*'P&amp;L assumptions'!F19/360</f>
        <v>12201.306900454869</v>
      </c>
      <c r="G11" s="29">
        <f>-G12*'P&amp;L assumptions'!G19/360</f>
        <v>17081.829660636817</v>
      </c>
      <c r="H11" s="29">
        <f>-H12*'P&amp;L assumptions'!H19/360</f>
        <v>23914.561524891538</v>
      </c>
      <c r="I11" s="29">
        <f>-I12*'P&amp;L assumptions'!I19/360</f>
        <v>33480.386134848151</v>
      </c>
      <c r="J11" s="29">
        <f>-J12*'P&amp;L assumptions'!J19/360</f>
        <v>46872.540588787408</v>
      </c>
      <c r="K11" s="29">
        <f>-K12*'P&amp;L assumptions'!K19/360</f>
        <v>65621.556824302359</v>
      </c>
      <c r="L11" s="29">
        <f>-L12*'P&amp;L assumptions'!L19/360</f>
        <v>91870.179554023314</v>
      </c>
      <c r="M11" s="29">
        <f>-M12*'P&amp;L assumptions'!M19/360</f>
        <v>128618.25137563262</v>
      </c>
      <c r="N11" s="29">
        <f>-N12*'P&amp;L assumptions'!N19/360</f>
        <v>180065.55192588567</v>
      </c>
      <c r="O11" s="29">
        <f>-O12*'P&amp;L assumptions'!O19/360</f>
        <v>252091.77269623987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37" t="s">
        <v>42</v>
      </c>
      <c r="C12" s="37">
        <f>-C11/'P&amp;L assumptions'!C19*360</f>
        <v>151.7654932924641</v>
      </c>
      <c r="D12" s="37">
        <f>-D11/'P&amp;L assumptions'!D19*360</f>
        <v>92.976766651690241</v>
      </c>
      <c r="E12" s="37">
        <f>-E11/'P&amp;L assumptions'!E19*360</f>
        <v>68.876970782540027</v>
      </c>
      <c r="F12" s="38">
        <f t="shared" ref="F12:O12" si="2">$E$12</f>
        <v>68.876970782540027</v>
      </c>
      <c r="G12" s="38">
        <f t="shared" si="2"/>
        <v>68.876970782540027</v>
      </c>
      <c r="H12" s="38">
        <f t="shared" si="2"/>
        <v>68.876970782540027</v>
      </c>
      <c r="I12" s="38">
        <f t="shared" si="2"/>
        <v>68.876970782540027</v>
      </c>
      <c r="J12" s="38">
        <f t="shared" si="2"/>
        <v>68.876970782540027</v>
      </c>
      <c r="K12" s="38">
        <f t="shared" si="2"/>
        <v>68.876970782540027</v>
      </c>
      <c r="L12" s="38">
        <f t="shared" si="2"/>
        <v>68.876970782540027</v>
      </c>
      <c r="M12" s="38">
        <f t="shared" si="2"/>
        <v>68.876970782540027</v>
      </c>
      <c r="N12" s="38">
        <f t="shared" si="2"/>
        <v>68.876970782540027</v>
      </c>
      <c r="O12" s="38">
        <f t="shared" si="2"/>
        <v>68.876970782540027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1.25" customHeight="1" x14ac:dyDescent="0.35">
      <c r="A13" s="12"/>
      <c r="B13" s="12"/>
      <c r="C13" s="28"/>
      <c r="D13" s="28"/>
      <c r="E13" s="28"/>
      <c r="F13" s="39"/>
      <c r="G13" s="39"/>
      <c r="H13" s="39"/>
      <c r="I13" s="39"/>
      <c r="J13" s="39"/>
      <c r="K13" s="29"/>
      <c r="L13" s="29"/>
      <c r="M13" s="29"/>
      <c r="N13" s="29"/>
      <c r="O13" s="29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12" t="s">
        <v>43</v>
      </c>
      <c r="C14" s="28">
        <f>SUM('BS source'!C6:C7)</f>
        <v>7738</v>
      </c>
      <c r="D14" s="28">
        <f>SUM('BS source'!D6:D7)</f>
        <v>8595.74</v>
      </c>
      <c r="E14" s="28">
        <f>SUM('BS source'!E6:E7)</f>
        <v>10405.84</v>
      </c>
      <c r="F14" s="29">
        <f>F15*'P&amp;L assumptions'!F$8</f>
        <v>17434.483091349426</v>
      </c>
      <c r="G14" s="29">
        <f>G15*'P&amp;L assumptions'!G$8</f>
        <v>24408.276327889198</v>
      </c>
      <c r="H14" s="29">
        <f>H15*'P&amp;L assumptions'!H$8</f>
        <v>34171.586859044874</v>
      </c>
      <c r="I14" s="29">
        <f>I15*'P&amp;L assumptions'!I$8</f>
        <v>47840.221602662816</v>
      </c>
      <c r="J14" s="29">
        <f>J15*'P&amp;L assumptions'!J$8</f>
        <v>66976.31024372793</v>
      </c>
      <c r="K14" s="29">
        <f>K15*'P&amp;L assumptions'!K$8</f>
        <v>93766.834341219102</v>
      </c>
      <c r="L14" s="29">
        <f>L15*'P&amp;L assumptions'!L$8</f>
        <v>131273.56807770673</v>
      </c>
      <c r="M14" s="29">
        <f>M15*'P&amp;L assumptions'!M$8</f>
        <v>183782.99530878942</v>
      </c>
      <c r="N14" s="29">
        <f>N15*'P&amp;L assumptions'!N$8</f>
        <v>257296.19343230518</v>
      </c>
      <c r="O14" s="29">
        <f>O15*'P&amp;L assumptions'!O$8</f>
        <v>360214.67080522719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37" t="s">
        <v>44</v>
      </c>
      <c r="C15" s="40">
        <f>C14/'P&amp;L assumptions'!C$8</f>
        <v>0.13563785638899353</v>
      </c>
      <c r="D15" s="40">
        <f>D14/'P&amp;L assumptions'!D$8</f>
        <v>0.10400677782676854</v>
      </c>
      <c r="E15" s="40">
        <f>E14/'P&amp;L assumptions'!E$8</f>
        <v>9.2517819689723571E-2</v>
      </c>
      <c r="F15" s="41">
        <f t="shared" ref="F15:O15" si="3">AVERAGE($C15:$E15)</f>
        <v>0.11072081796849521</v>
      </c>
      <c r="G15" s="41">
        <f t="shared" si="3"/>
        <v>0.11072081796849521</v>
      </c>
      <c r="H15" s="41">
        <f t="shared" si="3"/>
        <v>0.11072081796849521</v>
      </c>
      <c r="I15" s="41">
        <f t="shared" si="3"/>
        <v>0.11072081796849521</v>
      </c>
      <c r="J15" s="41">
        <f t="shared" si="3"/>
        <v>0.11072081796849521</v>
      </c>
      <c r="K15" s="41">
        <f t="shared" si="3"/>
        <v>0.11072081796849521</v>
      </c>
      <c r="L15" s="41">
        <f t="shared" si="3"/>
        <v>0.11072081796849521</v>
      </c>
      <c r="M15" s="41">
        <f t="shared" si="3"/>
        <v>0.11072081796849521</v>
      </c>
      <c r="N15" s="41">
        <f t="shared" si="3"/>
        <v>0.11072081796849521</v>
      </c>
      <c r="O15" s="41">
        <f t="shared" si="3"/>
        <v>0.11072081796849521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1.25" customHeight="1" x14ac:dyDescent="0.35">
      <c r="A16" s="12"/>
      <c r="B16" s="12"/>
      <c r="C16" s="28"/>
      <c r="D16" s="28"/>
      <c r="E16" s="28"/>
      <c r="F16" s="41"/>
      <c r="G16" s="41"/>
      <c r="H16" s="41"/>
      <c r="I16" s="41"/>
      <c r="J16" s="41"/>
      <c r="K16" s="29"/>
      <c r="L16" s="29"/>
      <c r="M16" s="29"/>
      <c r="N16" s="29"/>
      <c r="O16" s="29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1.25" customHeight="1" x14ac:dyDescent="0.35">
      <c r="A17" s="12"/>
      <c r="B17" s="12" t="s">
        <v>45</v>
      </c>
      <c r="C17" s="28">
        <f>SUM('BS source'!C13:C14,'BS source'!C23)</f>
        <v>6460.55</v>
      </c>
      <c r="D17" s="28">
        <f>SUM('BS source'!D13:D14,'BS source'!D23)</f>
        <v>5657.14</v>
      </c>
      <c r="E17" s="28">
        <f>SUM('BS source'!E13:E14,'BS source'!E23)</f>
        <v>4918.67</v>
      </c>
      <c r="F17" s="29">
        <f>F18*'P&amp;L assumptions'!F$8</f>
        <v>11832.205297457158</v>
      </c>
      <c r="G17" s="29">
        <f>G18*'P&amp;L assumptions'!G$8</f>
        <v>16565.087416440023</v>
      </c>
      <c r="H17" s="29">
        <f>H18*'P&amp;L assumptions'!H$8</f>
        <v>23191.122383016031</v>
      </c>
      <c r="I17" s="29">
        <f>I18*'P&amp;L assumptions'!I$8</f>
        <v>32467.571336222438</v>
      </c>
      <c r="J17" s="29">
        <f>J18*'P&amp;L assumptions'!J$8</f>
        <v>45454.599870711405</v>
      </c>
      <c r="K17" s="29">
        <f>K18*'P&amp;L assumptions'!K$8</f>
        <v>63636.439818995968</v>
      </c>
      <c r="L17" s="29">
        <f>L18*'P&amp;L assumptions'!L$8</f>
        <v>89091.015746594348</v>
      </c>
      <c r="M17" s="29">
        <f>M18*'P&amp;L assumptions'!M$8</f>
        <v>124727.42204523207</v>
      </c>
      <c r="N17" s="29">
        <f>N18*'P&amp;L assumptions'!N$8</f>
        <v>174618.39086332489</v>
      </c>
      <c r="O17" s="29">
        <f>O18*'P&amp;L assumptions'!O$8</f>
        <v>244465.74720865482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1.25" customHeight="1" x14ac:dyDescent="0.35">
      <c r="A18" s="12"/>
      <c r="B18" s="37" t="s">
        <v>44</v>
      </c>
      <c r="C18" s="40">
        <f>C17/'P&amp;L assumptions'!C$8</f>
        <v>0.11324569050063481</v>
      </c>
      <c r="D18" s="40">
        <f>D17/'P&amp;L assumptions'!D$8</f>
        <v>6.8450290855112575E-2</v>
      </c>
      <c r="E18" s="40">
        <f>E17/'P&amp;L assumptions'!E$8</f>
        <v>4.3731656855501587E-2</v>
      </c>
      <c r="F18" s="41">
        <f t="shared" ref="F18:O18" si="4">AVERAGE($C18:$E18)</f>
        <v>7.514254607041633E-2</v>
      </c>
      <c r="G18" s="41">
        <f t="shared" si="4"/>
        <v>7.514254607041633E-2</v>
      </c>
      <c r="H18" s="41">
        <f t="shared" si="4"/>
        <v>7.514254607041633E-2</v>
      </c>
      <c r="I18" s="41">
        <f t="shared" si="4"/>
        <v>7.514254607041633E-2</v>
      </c>
      <c r="J18" s="41">
        <f t="shared" si="4"/>
        <v>7.514254607041633E-2</v>
      </c>
      <c r="K18" s="29">
        <f t="shared" si="4"/>
        <v>7.514254607041633E-2</v>
      </c>
      <c r="L18" s="29">
        <f t="shared" si="4"/>
        <v>7.514254607041633E-2</v>
      </c>
      <c r="M18" s="29">
        <f t="shared" si="4"/>
        <v>7.514254607041633E-2</v>
      </c>
      <c r="N18" s="29">
        <f t="shared" si="4"/>
        <v>7.514254607041633E-2</v>
      </c>
      <c r="O18" s="29">
        <f t="shared" si="4"/>
        <v>7.514254607041633E-2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1.25" customHeight="1" x14ac:dyDescent="0.35">
      <c r="A19" s="12"/>
      <c r="B19" s="12"/>
      <c r="C19" s="28"/>
      <c r="D19" s="28"/>
      <c r="E19" s="28"/>
      <c r="F19" s="41"/>
      <c r="G19" s="41"/>
      <c r="H19" s="41"/>
      <c r="I19" s="41"/>
      <c r="J19" s="41"/>
      <c r="K19" s="29"/>
      <c r="L19" s="29"/>
      <c r="M19" s="29"/>
      <c r="N19" s="29"/>
      <c r="O19" s="29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1.25" customHeight="1" x14ac:dyDescent="0.35">
      <c r="A20" s="12"/>
      <c r="B20" s="12" t="s">
        <v>46</v>
      </c>
      <c r="C20" s="28">
        <f>SUM('BS source'!H16:H17,'BS source'!H24:H26)</f>
        <v>2731.5099999999779</v>
      </c>
      <c r="D20" s="28">
        <f>SUM('BS source'!I16:I17,'BS source'!I24:I26)</f>
        <v>3221.66</v>
      </c>
      <c r="E20" s="28">
        <f>SUM('BS source'!J16:J17,'BS source'!J24:J26)</f>
        <v>3534.56</v>
      </c>
      <c r="F20" s="29">
        <f>F21*'P&amp;L assumptions'!F$8</f>
        <v>6208.6347853019188</v>
      </c>
      <c r="G20" s="29">
        <f>G21*'P&amp;L assumptions'!G$8</f>
        <v>8692.0886994226857</v>
      </c>
      <c r="H20" s="29">
        <f>H21*'P&amp;L assumptions'!H$8</f>
        <v>12168.924179191761</v>
      </c>
      <c r="I20" s="29">
        <f>I21*'P&amp;L assumptions'!I$8</f>
        <v>17036.493850868465</v>
      </c>
      <c r="J20" s="29">
        <f>J21*'P&amp;L assumptions'!J$8</f>
        <v>23851.091391215843</v>
      </c>
      <c r="K20" s="29">
        <f>K21*'P&amp;L assumptions'!K$8</f>
        <v>33391.527947702183</v>
      </c>
      <c r="L20" s="29">
        <f>L21*'P&amp;L assumptions'!L$8</f>
        <v>46748.139126783048</v>
      </c>
      <c r="M20" s="29">
        <f>M21*'P&amp;L assumptions'!M$8</f>
        <v>65447.394777496273</v>
      </c>
      <c r="N20" s="29">
        <f>N21*'P&amp;L assumptions'!N$8</f>
        <v>91626.352688494764</v>
      </c>
      <c r="O20" s="29">
        <f>O21*'P&amp;L assumptions'!O$8</f>
        <v>128276.89376389266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37" t="s">
        <v>44</v>
      </c>
      <c r="C21" s="40">
        <f>C20/'P&amp;L assumptions'!C$8</f>
        <v>4.7880093190113299E-2</v>
      </c>
      <c r="D21" s="40">
        <f>D20/'P&amp;L assumptions'!D$8</f>
        <v>3.8981457774826499E-2</v>
      </c>
      <c r="E21" s="40">
        <f>E20/'P&amp;L assumptions'!E$8</f>
        <v>3.1425601850740482E-2</v>
      </c>
      <c r="F21" s="41">
        <f t="shared" ref="F21:O21" si="5">AVERAGE($C21:$E21)</f>
        <v>3.9429050938560091E-2</v>
      </c>
      <c r="G21" s="41">
        <f t="shared" si="5"/>
        <v>3.9429050938560091E-2</v>
      </c>
      <c r="H21" s="41">
        <f t="shared" si="5"/>
        <v>3.9429050938560091E-2</v>
      </c>
      <c r="I21" s="41">
        <f t="shared" si="5"/>
        <v>3.9429050938560091E-2</v>
      </c>
      <c r="J21" s="41">
        <f t="shared" si="5"/>
        <v>3.9429050938560091E-2</v>
      </c>
      <c r="K21" s="29">
        <f t="shared" si="5"/>
        <v>3.9429050938560091E-2</v>
      </c>
      <c r="L21" s="29">
        <f t="shared" si="5"/>
        <v>3.9429050938560091E-2</v>
      </c>
      <c r="M21" s="29">
        <f t="shared" si="5"/>
        <v>3.9429050938560091E-2</v>
      </c>
      <c r="N21" s="29">
        <f t="shared" si="5"/>
        <v>3.9429050938560091E-2</v>
      </c>
      <c r="O21" s="29">
        <f t="shared" si="5"/>
        <v>3.9429050938560091E-2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1.25" customHeight="1" x14ac:dyDescent="0.3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1.25" customHeight="1" x14ac:dyDescent="0.3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1.25" customHeight="1" x14ac:dyDescent="0.3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1.25" customHeight="1" x14ac:dyDescent="0.3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1.25" customHeight="1" x14ac:dyDescent="0.3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6" width="9.08984375" customWidth="1"/>
  </cols>
  <sheetData>
    <row r="1" spans="1:26" ht="11.25" customHeight="1" x14ac:dyDescent="0.35">
      <c r="A1" s="9"/>
      <c r="B1" s="10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1.25" customHeight="1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1.25" customHeigh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1.25" customHeight="1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1.25" customHeight="1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1.25" customHeight="1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1.25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1.25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1.25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1.25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1.25" customHeight="1" x14ac:dyDescent="1">
      <c r="A11" s="9"/>
      <c r="B11" s="11" t="s">
        <v>47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1.25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1.25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1.25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1.25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1.25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1.25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1.25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1.25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1.2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1.25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1.25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1.25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1.25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1.25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1.25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1.25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1.25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1.25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1.25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1.25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1.25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1.25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1.25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1.25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1.25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1.25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1.25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1.25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1.25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1.25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1.25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1.25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1.25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1.25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1.25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1.25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1.25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1.25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1.25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1.25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1.25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1.25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1.25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1.25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1.25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1.25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1.25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1.25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1.25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1.25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1.25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1.25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1.25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1.25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1.25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1.25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1.25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1.25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1.25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1.25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1.25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1.25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1.25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1.25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1.25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1.25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1.25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1.25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1.25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1.25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1.25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1.25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1.25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1.25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1.25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1.25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1.25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1.25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1.25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1.25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1.25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1.25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1.25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1.25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1.25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1.25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1.25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1.25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1.25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1.25" customHeight="1" x14ac:dyDescent="0.3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1.25" customHeight="1" x14ac:dyDescent="0.3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1.25" customHeight="1" x14ac:dyDescent="0.3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1.25" customHeight="1" x14ac:dyDescent="0.3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1.25" customHeight="1" x14ac:dyDescent="0.3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1.25" customHeight="1" x14ac:dyDescent="0.3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1.25" customHeight="1" x14ac:dyDescent="0.3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1.25" customHeight="1" x14ac:dyDescent="0.3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1.25" customHeight="1" x14ac:dyDescent="0.3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1.25" customHeight="1" x14ac:dyDescent="0.3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1.25" customHeight="1" x14ac:dyDescent="0.3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1.25" customHeight="1" x14ac:dyDescent="0.3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1.25" customHeight="1" x14ac:dyDescent="0.3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1.25" customHeight="1" x14ac:dyDescent="0.3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1.25" customHeight="1" x14ac:dyDescent="0.3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1.25" customHeight="1" x14ac:dyDescent="0.3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1.25" customHeight="1" x14ac:dyDescent="0.3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1.25" customHeight="1" x14ac:dyDescent="0.3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1.25" customHeight="1" x14ac:dyDescent="0.3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1.25" customHeight="1" x14ac:dyDescent="0.3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1.25" customHeight="1" x14ac:dyDescent="0.3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1.25" customHeight="1" x14ac:dyDescent="0.3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1.25" customHeight="1" x14ac:dyDescent="0.3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1.25" customHeight="1" x14ac:dyDescent="0.3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1.25" customHeight="1" x14ac:dyDescent="0.3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1.25" customHeight="1" x14ac:dyDescent="0.3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1.25" customHeight="1" x14ac:dyDescent="0.3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1.25" customHeight="1" x14ac:dyDescent="0.3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1.25" customHeight="1" x14ac:dyDescent="0.3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1.25" customHeight="1" x14ac:dyDescent="0.3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1.25" customHeight="1" x14ac:dyDescent="0.3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1.25" customHeight="1" x14ac:dyDescent="0.3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1.25" customHeight="1" x14ac:dyDescent="0.3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1.25" customHeight="1" x14ac:dyDescent="0.3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1.25" customHeight="1" x14ac:dyDescent="0.3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1.25" customHeight="1" x14ac:dyDescent="0.3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1.25" customHeight="1" x14ac:dyDescent="0.3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1.25" customHeight="1" x14ac:dyDescent="0.3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1.25" customHeight="1" x14ac:dyDescent="0.3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1.25" customHeight="1" x14ac:dyDescent="0.3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1.25" customHeight="1" x14ac:dyDescent="0.3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1.25" customHeight="1" x14ac:dyDescent="0.3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1.25" customHeight="1" x14ac:dyDescent="0.3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1.25" customHeight="1" x14ac:dyDescent="0.3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1.25" customHeight="1" x14ac:dyDescent="0.3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1.25" customHeight="1" x14ac:dyDescent="0.3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1.25" customHeight="1" x14ac:dyDescent="0.3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1.25" customHeight="1" x14ac:dyDescent="0.3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1.25" customHeight="1" x14ac:dyDescent="0.3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1.25" customHeight="1" x14ac:dyDescent="0.3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1.25" customHeight="1" x14ac:dyDescent="0.3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1.25" customHeight="1" x14ac:dyDescent="0.3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1.25" customHeight="1" x14ac:dyDescent="0.3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1.25" customHeight="1" x14ac:dyDescent="0.3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1.25" customHeight="1" x14ac:dyDescent="0.3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1.25" customHeight="1" x14ac:dyDescent="0.3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1.25" customHeight="1" x14ac:dyDescent="0.3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1.25" customHeight="1" x14ac:dyDescent="0.3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1.25" customHeight="1" x14ac:dyDescent="0.3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1.25" customHeight="1" x14ac:dyDescent="0.3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1.25" customHeight="1" x14ac:dyDescent="0.3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1.25" customHeight="1" x14ac:dyDescent="0.3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1.25" customHeight="1" x14ac:dyDescent="0.3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1.25" customHeight="1" x14ac:dyDescent="0.3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1.25" customHeight="1" x14ac:dyDescent="0.3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1.25" customHeight="1" x14ac:dyDescent="0.3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1.25" customHeight="1" x14ac:dyDescent="0.3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1.25" customHeight="1" x14ac:dyDescent="0.3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1.25" customHeight="1" x14ac:dyDescent="0.3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1.25" customHeight="1" x14ac:dyDescent="0.3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1.25" customHeight="1" x14ac:dyDescent="0.3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1.25" customHeight="1" x14ac:dyDescent="0.3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1.25" customHeight="1" x14ac:dyDescent="0.3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1.25" customHeight="1" x14ac:dyDescent="0.3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1.25" customHeight="1" x14ac:dyDescent="0.3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1.25" customHeight="1" x14ac:dyDescent="0.3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1.25" customHeight="1" x14ac:dyDescent="0.3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1.25" customHeight="1" x14ac:dyDescent="0.3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1.25" customHeight="1" x14ac:dyDescent="0.3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1.25" customHeight="1" x14ac:dyDescent="0.3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1.25" customHeight="1" x14ac:dyDescent="0.3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1.25" customHeight="1" x14ac:dyDescent="0.3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1.25" customHeight="1" x14ac:dyDescent="0.3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1.25" customHeight="1" x14ac:dyDescent="0.3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1.25" customHeight="1" x14ac:dyDescent="0.3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1.25" customHeight="1" x14ac:dyDescent="0.3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1.25" customHeight="1" x14ac:dyDescent="0.3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1.25" customHeight="1" x14ac:dyDescent="0.3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1.25" customHeight="1" x14ac:dyDescent="0.3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1.25" customHeight="1" x14ac:dyDescent="0.3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1.25" customHeight="1" x14ac:dyDescent="0.3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1.25" customHeight="1" x14ac:dyDescent="0.3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1.25" customHeight="1" x14ac:dyDescent="0.3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1.25" customHeight="1" x14ac:dyDescent="0.3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1.25" customHeight="1" x14ac:dyDescent="0.3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1.25" customHeight="1" x14ac:dyDescent="0.3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1.25" customHeight="1" x14ac:dyDescent="0.3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1.25" customHeight="1" x14ac:dyDescent="0.3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1.25" customHeight="1" x14ac:dyDescent="0.3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1.25" customHeight="1" x14ac:dyDescent="0.3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1.25" customHeight="1" x14ac:dyDescent="0.3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1.25" customHeight="1" x14ac:dyDescent="0.3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1.25" customHeight="1" x14ac:dyDescent="0.3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1.25" customHeight="1" x14ac:dyDescent="0.3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1.25" customHeight="1" x14ac:dyDescent="0.3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1.25" customHeight="1" x14ac:dyDescent="0.3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1.25" customHeight="1" x14ac:dyDescent="0.3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1.25" customHeight="1" x14ac:dyDescent="0.3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1.25" customHeight="1" x14ac:dyDescent="0.3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1.25" customHeight="1" x14ac:dyDescent="0.3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1.25" customHeight="1" x14ac:dyDescent="0.3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1.25" customHeight="1" x14ac:dyDescent="0.3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1.25" customHeight="1" x14ac:dyDescent="0.3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1.25" customHeight="1" x14ac:dyDescent="0.3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1.25" customHeight="1" x14ac:dyDescent="0.3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1.25" customHeight="1" x14ac:dyDescent="0.3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1.25" customHeight="1" x14ac:dyDescent="0.3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1.25" customHeight="1" x14ac:dyDescent="0.3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1.25" customHeight="1" x14ac:dyDescent="0.3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1.25" customHeight="1" x14ac:dyDescent="0.3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1.25" customHeight="1" x14ac:dyDescent="0.3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1.25" customHeight="1" x14ac:dyDescent="0.3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1.25" customHeight="1" x14ac:dyDescent="0.3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1.25" customHeight="1" x14ac:dyDescent="0.3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1.25" customHeight="1" x14ac:dyDescent="0.3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1.25" customHeight="1" x14ac:dyDescent="0.3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1.25" customHeight="1" x14ac:dyDescent="0.3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1.25" customHeight="1" x14ac:dyDescent="0.3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1.25" customHeight="1" x14ac:dyDescent="0.3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1.25" customHeight="1" x14ac:dyDescent="0.3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1.25" customHeight="1" x14ac:dyDescent="0.3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1.25" customHeight="1" x14ac:dyDescent="0.3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1.25" customHeight="1" x14ac:dyDescent="0.3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1.25" customHeight="1" x14ac:dyDescent="0.3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1.25" customHeight="1" x14ac:dyDescent="0.3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1.25" customHeight="1" x14ac:dyDescent="0.3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1.25" customHeight="1" x14ac:dyDescent="0.3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1.25" customHeight="1" x14ac:dyDescent="0.3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1.25" customHeight="1" x14ac:dyDescent="0.3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1.25" customHeight="1" x14ac:dyDescent="0.3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1.25" customHeight="1" x14ac:dyDescent="0.3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1.25" customHeight="1" x14ac:dyDescent="0.3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1.25" customHeight="1" x14ac:dyDescent="0.3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1.25" customHeight="1" x14ac:dyDescent="0.3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1.25" customHeight="1" x14ac:dyDescent="0.3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1.25" customHeight="1" x14ac:dyDescent="0.3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1.25" customHeight="1" x14ac:dyDescent="0.3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1.25" customHeight="1" x14ac:dyDescent="0.3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1.25" customHeight="1" x14ac:dyDescent="0.3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1.25" customHeight="1" x14ac:dyDescent="0.3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1.25" customHeight="1" x14ac:dyDescent="0.3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1.25" customHeight="1" x14ac:dyDescent="0.3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1.25" customHeight="1" x14ac:dyDescent="0.3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1.25" customHeight="1" x14ac:dyDescent="0.3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1.25" customHeight="1" x14ac:dyDescent="0.3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1.25" customHeight="1" x14ac:dyDescent="0.3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1.25" customHeight="1" x14ac:dyDescent="0.3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1.25" customHeight="1" x14ac:dyDescent="0.3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1.25" customHeight="1" x14ac:dyDescent="0.3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1.25" customHeight="1" x14ac:dyDescent="0.3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1.25" customHeight="1" x14ac:dyDescent="0.3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1.25" customHeight="1" x14ac:dyDescent="0.3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1.25" customHeight="1" x14ac:dyDescent="0.3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1.25" customHeight="1" x14ac:dyDescent="0.3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1.25" customHeight="1" x14ac:dyDescent="0.3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1.25" customHeight="1" x14ac:dyDescent="0.3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1.25" customHeight="1" x14ac:dyDescent="0.3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1.25" customHeight="1" x14ac:dyDescent="0.3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1.25" customHeight="1" x14ac:dyDescent="0.3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1.25" customHeight="1" x14ac:dyDescent="0.3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1.25" customHeight="1" x14ac:dyDescent="0.3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1.25" customHeight="1" x14ac:dyDescent="0.3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1.25" customHeight="1" x14ac:dyDescent="0.3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1.25" customHeight="1" x14ac:dyDescent="0.3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1.25" customHeight="1" x14ac:dyDescent="0.3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1.25" customHeight="1" x14ac:dyDescent="0.3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1.25" customHeight="1" x14ac:dyDescent="0.3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1.25" customHeight="1" x14ac:dyDescent="0.3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1.25" customHeight="1" x14ac:dyDescent="0.3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1.25" customHeight="1" x14ac:dyDescent="0.3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1.25" customHeight="1" x14ac:dyDescent="0.3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1.25" customHeight="1" x14ac:dyDescent="0.3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1.25" customHeight="1" x14ac:dyDescent="0.3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1.25" customHeight="1" x14ac:dyDescent="0.3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1.25" customHeight="1" x14ac:dyDescent="0.3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1.25" customHeight="1" x14ac:dyDescent="0.3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1.25" customHeight="1" x14ac:dyDescent="0.3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1.25" customHeight="1" x14ac:dyDescent="0.3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1.25" customHeight="1" x14ac:dyDescent="0.3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1.25" customHeight="1" x14ac:dyDescent="0.3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1.25" customHeight="1" x14ac:dyDescent="0.3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1.25" customHeight="1" x14ac:dyDescent="0.3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1.25" customHeight="1" x14ac:dyDescent="0.3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1.25" customHeight="1" x14ac:dyDescent="0.3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1.25" customHeight="1" x14ac:dyDescent="0.3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1.25" customHeight="1" x14ac:dyDescent="0.3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1.25" customHeight="1" x14ac:dyDescent="0.3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1.25" customHeight="1" x14ac:dyDescent="0.3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1.25" customHeight="1" x14ac:dyDescent="0.3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1.25" customHeight="1" x14ac:dyDescent="0.3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1.25" customHeight="1" x14ac:dyDescent="0.3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1.25" customHeight="1" x14ac:dyDescent="0.3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1.25" customHeight="1" x14ac:dyDescent="0.3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1.25" customHeight="1" x14ac:dyDescent="0.3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1.25" customHeight="1" x14ac:dyDescent="0.3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1.25" customHeight="1" x14ac:dyDescent="0.3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1.25" customHeight="1" x14ac:dyDescent="0.3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1.25" customHeight="1" x14ac:dyDescent="0.3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1.25" customHeight="1" x14ac:dyDescent="0.3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1.25" customHeight="1" x14ac:dyDescent="0.3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1.25" customHeight="1" x14ac:dyDescent="0.3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1.25" customHeight="1" x14ac:dyDescent="0.3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1.25" customHeight="1" x14ac:dyDescent="0.3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1.25" customHeight="1" x14ac:dyDescent="0.3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1.25" customHeight="1" x14ac:dyDescent="0.3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1.25" customHeight="1" x14ac:dyDescent="0.3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1.25" customHeight="1" x14ac:dyDescent="0.3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1.25" customHeight="1" x14ac:dyDescent="0.3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1.25" customHeight="1" x14ac:dyDescent="0.3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1.25" customHeight="1" x14ac:dyDescent="0.3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1.25" customHeight="1" x14ac:dyDescent="0.3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1.25" customHeight="1" x14ac:dyDescent="0.3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1.25" customHeight="1" x14ac:dyDescent="0.3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1.25" customHeight="1" x14ac:dyDescent="0.3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1.25" customHeight="1" x14ac:dyDescent="0.3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1.25" customHeight="1" x14ac:dyDescent="0.3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1.25" customHeight="1" x14ac:dyDescent="0.3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1.25" customHeight="1" x14ac:dyDescent="0.3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1.25" customHeight="1" x14ac:dyDescent="0.3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1.25" customHeight="1" x14ac:dyDescent="0.3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1.25" customHeight="1" x14ac:dyDescent="0.3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1.25" customHeight="1" x14ac:dyDescent="0.3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1.25" customHeight="1" x14ac:dyDescent="0.3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1.25" customHeight="1" x14ac:dyDescent="0.3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1.25" customHeight="1" x14ac:dyDescent="0.3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1.25" customHeight="1" x14ac:dyDescent="0.3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1.25" customHeight="1" x14ac:dyDescent="0.3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1.25" customHeight="1" x14ac:dyDescent="0.3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1.25" customHeight="1" x14ac:dyDescent="0.3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1.25" customHeight="1" x14ac:dyDescent="0.3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1.25" customHeight="1" x14ac:dyDescent="0.3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1.25" customHeight="1" x14ac:dyDescent="0.3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1.25" customHeight="1" x14ac:dyDescent="0.3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1.25" customHeight="1" x14ac:dyDescent="0.3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1.25" customHeight="1" x14ac:dyDescent="0.3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1.25" customHeight="1" x14ac:dyDescent="0.3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1.25" customHeight="1" x14ac:dyDescent="0.3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1.25" customHeight="1" x14ac:dyDescent="0.3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1.25" customHeight="1" x14ac:dyDescent="0.3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1.25" customHeight="1" x14ac:dyDescent="0.3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1.25" customHeight="1" x14ac:dyDescent="0.3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1.25" customHeight="1" x14ac:dyDescent="0.3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1.25" customHeight="1" x14ac:dyDescent="0.3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1.25" customHeight="1" x14ac:dyDescent="0.3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1.25" customHeight="1" x14ac:dyDescent="0.3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1.25" customHeight="1" x14ac:dyDescent="0.3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1.25" customHeight="1" x14ac:dyDescent="0.3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1.25" customHeight="1" x14ac:dyDescent="0.3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1.25" customHeight="1" x14ac:dyDescent="0.3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1.25" customHeight="1" x14ac:dyDescent="0.3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1.25" customHeight="1" x14ac:dyDescent="0.3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1.25" customHeight="1" x14ac:dyDescent="0.3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1.25" customHeight="1" x14ac:dyDescent="0.3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1.25" customHeight="1" x14ac:dyDescent="0.3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1.25" customHeight="1" x14ac:dyDescent="0.3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1.25" customHeight="1" x14ac:dyDescent="0.3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1.25" customHeight="1" x14ac:dyDescent="0.3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1.25" customHeight="1" x14ac:dyDescent="0.3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1.25" customHeight="1" x14ac:dyDescent="0.3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1.25" customHeight="1" x14ac:dyDescent="0.3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1.25" customHeight="1" x14ac:dyDescent="0.3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1.25" customHeight="1" x14ac:dyDescent="0.3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1.25" customHeight="1" x14ac:dyDescent="0.3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1.25" customHeight="1" x14ac:dyDescent="0.3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1.25" customHeight="1" x14ac:dyDescent="0.3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1.25" customHeight="1" x14ac:dyDescent="0.3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1.25" customHeight="1" x14ac:dyDescent="0.3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1.25" customHeight="1" x14ac:dyDescent="0.3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1.25" customHeight="1" x14ac:dyDescent="0.3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1.25" customHeight="1" x14ac:dyDescent="0.3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1.25" customHeight="1" x14ac:dyDescent="0.3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1.25" customHeight="1" x14ac:dyDescent="0.3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1.25" customHeight="1" x14ac:dyDescent="0.3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1.25" customHeight="1" x14ac:dyDescent="0.3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1.25" customHeight="1" x14ac:dyDescent="0.3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1.25" customHeight="1" x14ac:dyDescent="0.3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1.25" customHeight="1" x14ac:dyDescent="0.3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1.25" customHeight="1" x14ac:dyDescent="0.3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1.25" customHeight="1" x14ac:dyDescent="0.3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1.25" customHeight="1" x14ac:dyDescent="0.3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1.25" customHeight="1" x14ac:dyDescent="0.3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1.25" customHeight="1" x14ac:dyDescent="0.3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1.25" customHeight="1" x14ac:dyDescent="0.3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1.25" customHeight="1" x14ac:dyDescent="0.3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1.25" customHeight="1" x14ac:dyDescent="0.3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1.25" customHeight="1" x14ac:dyDescent="0.3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1.25" customHeight="1" x14ac:dyDescent="0.3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1.25" customHeight="1" x14ac:dyDescent="0.3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1.25" customHeight="1" x14ac:dyDescent="0.3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1.25" customHeight="1" x14ac:dyDescent="0.3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1.25" customHeight="1" x14ac:dyDescent="0.3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1.25" customHeight="1" x14ac:dyDescent="0.3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1.25" customHeight="1" x14ac:dyDescent="0.3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1.25" customHeight="1" x14ac:dyDescent="0.3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1.25" customHeight="1" x14ac:dyDescent="0.3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1.25" customHeight="1" x14ac:dyDescent="0.3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1.25" customHeight="1" x14ac:dyDescent="0.3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1.25" customHeight="1" x14ac:dyDescent="0.3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1.25" customHeight="1" x14ac:dyDescent="0.3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1.25" customHeight="1" x14ac:dyDescent="0.3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1.25" customHeight="1" x14ac:dyDescent="0.3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1.25" customHeight="1" x14ac:dyDescent="0.3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1.25" customHeight="1" x14ac:dyDescent="0.3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1.25" customHeight="1" x14ac:dyDescent="0.3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1.25" customHeight="1" x14ac:dyDescent="0.3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1.25" customHeight="1" x14ac:dyDescent="0.3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1.25" customHeight="1" x14ac:dyDescent="0.3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1.25" customHeight="1" x14ac:dyDescent="0.3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1.25" customHeight="1" x14ac:dyDescent="0.3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1.25" customHeight="1" x14ac:dyDescent="0.3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1.25" customHeight="1" x14ac:dyDescent="0.3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1.25" customHeight="1" x14ac:dyDescent="0.3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1.25" customHeight="1" x14ac:dyDescent="0.3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1.25" customHeight="1" x14ac:dyDescent="0.3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1.25" customHeight="1" x14ac:dyDescent="0.3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1.25" customHeight="1" x14ac:dyDescent="0.3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1.25" customHeight="1" x14ac:dyDescent="0.3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1.25" customHeight="1" x14ac:dyDescent="0.3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1.25" customHeight="1" x14ac:dyDescent="0.3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1.25" customHeight="1" x14ac:dyDescent="0.3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1.25" customHeight="1" x14ac:dyDescent="0.3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1.25" customHeight="1" x14ac:dyDescent="0.3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1.25" customHeight="1" x14ac:dyDescent="0.3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1.25" customHeight="1" x14ac:dyDescent="0.3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1.25" customHeight="1" x14ac:dyDescent="0.3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1.25" customHeight="1" x14ac:dyDescent="0.3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1.25" customHeight="1" x14ac:dyDescent="0.3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1.25" customHeight="1" x14ac:dyDescent="0.3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1.25" customHeight="1" x14ac:dyDescent="0.3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1.25" customHeight="1" x14ac:dyDescent="0.3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1.25" customHeight="1" x14ac:dyDescent="0.3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1.25" customHeight="1" x14ac:dyDescent="0.3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1.25" customHeight="1" x14ac:dyDescent="0.3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1.25" customHeight="1" x14ac:dyDescent="0.3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1.25" customHeight="1" x14ac:dyDescent="0.3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1.25" customHeight="1" x14ac:dyDescent="0.3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1.25" customHeight="1" x14ac:dyDescent="0.3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1.25" customHeight="1" x14ac:dyDescent="0.3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1.25" customHeight="1" x14ac:dyDescent="0.3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1.25" customHeight="1" x14ac:dyDescent="0.3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1.25" customHeight="1" x14ac:dyDescent="0.3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1.25" customHeight="1" x14ac:dyDescent="0.3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1.25" customHeight="1" x14ac:dyDescent="0.3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1.25" customHeight="1" x14ac:dyDescent="0.3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1.25" customHeight="1" x14ac:dyDescent="0.3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1.25" customHeight="1" x14ac:dyDescent="0.3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1.25" customHeight="1" x14ac:dyDescent="0.3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1.25" customHeight="1" x14ac:dyDescent="0.3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1.25" customHeight="1" x14ac:dyDescent="0.3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1.25" customHeight="1" x14ac:dyDescent="0.3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1.25" customHeight="1" x14ac:dyDescent="0.3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1.25" customHeight="1" x14ac:dyDescent="0.3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1.25" customHeight="1" x14ac:dyDescent="0.3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1.25" customHeight="1" x14ac:dyDescent="0.3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1.25" customHeight="1" x14ac:dyDescent="0.3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1.25" customHeight="1" x14ac:dyDescent="0.3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1.25" customHeight="1" x14ac:dyDescent="0.3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1.25" customHeight="1" x14ac:dyDescent="0.3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1.25" customHeight="1" x14ac:dyDescent="0.3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1.25" customHeight="1" x14ac:dyDescent="0.3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1.25" customHeight="1" x14ac:dyDescent="0.3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1.25" customHeight="1" x14ac:dyDescent="0.3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1.25" customHeight="1" x14ac:dyDescent="0.3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1.25" customHeight="1" x14ac:dyDescent="0.3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1.25" customHeight="1" x14ac:dyDescent="0.3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1.25" customHeight="1" x14ac:dyDescent="0.3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1.25" customHeight="1" x14ac:dyDescent="0.3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1.25" customHeight="1" x14ac:dyDescent="0.3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1.25" customHeight="1" x14ac:dyDescent="0.3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1.25" customHeight="1" x14ac:dyDescent="0.3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1.25" customHeight="1" x14ac:dyDescent="0.3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1.25" customHeight="1" x14ac:dyDescent="0.3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1.25" customHeight="1" x14ac:dyDescent="0.3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1.25" customHeight="1" x14ac:dyDescent="0.3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1.25" customHeight="1" x14ac:dyDescent="0.3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1.25" customHeight="1" x14ac:dyDescent="0.3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1.25" customHeight="1" x14ac:dyDescent="0.3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1.25" customHeight="1" x14ac:dyDescent="0.3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1.25" customHeight="1" x14ac:dyDescent="0.3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1.25" customHeight="1" x14ac:dyDescent="0.3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1.25" customHeight="1" x14ac:dyDescent="0.3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1.25" customHeight="1" x14ac:dyDescent="0.3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1.25" customHeight="1" x14ac:dyDescent="0.3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1.25" customHeight="1" x14ac:dyDescent="0.3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1.25" customHeight="1" x14ac:dyDescent="0.3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1.25" customHeight="1" x14ac:dyDescent="0.3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1.25" customHeight="1" x14ac:dyDescent="0.3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1.25" customHeight="1" x14ac:dyDescent="0.3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1.25" customHeight="1" x14ac:dyDescent="0.3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1.25" customHeight="1" x14ac:dyDescent="0.3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1.25" customHeight="1" x14ac:dyDescent="0.3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1.25" customHeight="1" x14ac:dyDescent="0.3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1.25" customHeight="1" x14ac:dyDescent="0.3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1.25" customHeight="1" x14ac:dyDescent="0.3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1.25" customHeight="1" x14ac:dyDescent="0.3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1.25" customHeight="1" x14ac:dyDescent="0.3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1.25" customHeight="1" x14ac:dyDescent="0.3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1.25" customHeight="1" x14ac:dyDescent="0.3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1.25" customHeight="1" x14ac:dyDescent="0.3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1.25" customHeight="1" x14ac:dyDescent="0.3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1.25" customHeight="1" x14ac:dyDescent="0.3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1.25" customHeight="1" x14ac:dyDescent="0.3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1.25" customHeight="1" x14ac:dyDescent="0.3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1.25" customHeight="1" x14ac:dyDescent="0.3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1.25" customHeight="1" x14ac:dyDescent="0.3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1.25" customHeight="1" x14ac:dyDescent="0.3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1.25" customHeight="1" x14ac:dyDescent="0.3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1.25" customHeight="1" x14ac:dyDescent="0.3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1.25" customHeight="1" x14ac:dyDescent="0.3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1.25" customHeight="1" x14ac:dyDescent="0.3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1.25" customHeight="1" x14ac:dyDescent="0.3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1.25" customHeight="1" x14ac:dyDescent="0.3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1.25" customHeight="1" x14ac:dyDescent="0.3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1.25" customHeight="1" x14ac:dyDescent="0.3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1.25" customHeight="1" x14ac:dyDescent="0.3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1.25" customHeight="1" x14ac:dyDescent="0.3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1.25" customHeight="1" x14ac:dyDescent="0.3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1.25" customHeight="1" x14ac:dyDescent="0.3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1.25" customHeight="1" x14ac:dyDescent="0.3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1.25" customHeight="1" x14ac:dyDescent="0.3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1.25" customHeight="1" x14ac:dyDescent="0.3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1.25" customHeight="1" x14ac:dyDescent="0.3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1.25" customHeight="1" x14ac:dyDescent="0.3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1.25" customHeight="1" x14ac:dyDescent="0.3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1.25" customHeight="1" x14ac:dyDescent="0.3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1.25" customHeight="1" x14ac:dyDescent="0.3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1.25" customHeight="1" x14ac:dyDescent="0.3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1.25" customHeight="1" x14ac:dyDescent="0.3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1.25" customHeight="1" x14ac:dyDescent="0.3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1.25" customHeight="1" x14ac:dyDescent="0.3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1.25" customHeight="1" x14ac:dyDescent="0.3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1.25" customHeight="1" x14ac:dyDescent="0.3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1.25" customHeight="1" x14ac:dyDescent="0.3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1.25" customHeight="1" x14ac:dyDescent="0.3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1.25" customHeight="1" x14ac:dyDescent="0.3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1.25" customHeight="1" x14ac:dyDescent="0.3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1.25" customHeight="1" x14ac:dyDescent="0.3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1.25" customHeight="1" x14ac:dyDescent="0.3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1.25" customHeight="1" x14ac:dyDescent="0.3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1.25" customHeight="1" x14ac:dyDescent="0.3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1.25" customHeight="1" x14ac:dyDescent="0.3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1.25" customHeight="1" x14ac:dyDescent="0.3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1.25" customHeight="1" x14ac:dyDescent="0.3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1.25" customHeight="1" x14ac:dyDescent="0.3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1.25" customHeight="1" x14ac:dyDescent="0.3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1.25" customHeight="1" x14ac:dyDescent="0.3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1.25" customHeight="1" x14ac:dyDescent="0.3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1.25" customHeight="1" x14ac:dyDescent="0.3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1.25" customHeight="1" x14ac:dyDescent="0.3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1.25" customHeight="1" x14ac:dyDescent="0.3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1.25" customHeight="1" x14ac:dyDescent="0.3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1.25" customHeight="1" x14ac:dyDescent="0.3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1.25" customHeight="1" x14ac:dyDescent="0.3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1.25" customHeight="1" x14ac:dyDescent="0.3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1.25" customHeight="1" x14ac:dyDescent="0.3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1.25" customHeight="1" x14ac:dyDescent="0.3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1.25" customHeight="1" x14ac:dyDescent="0.3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1.25" customHeight="1" x14ac:dyDescent="0.3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1.25" customHeight="1" x14ac:dyDescent="0.3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1.25" customHeight="1" x14ac:dyDescent="0.3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1.25" customHeight="1" x14ac:dyDescent="0.3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1.25" customHeight="1" x14ac:dyDescent="0.3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1.25" customHeight="1" x14ac:dyDescent="0.3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1.25" customHeight="1" x14ac:dyDescent="0.3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1.25" customHeight="1" x14ac:dyDescent="0.3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1.25" customHeight="1" x14ac:dyDescent="0.3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1.25" customHeight="1" x14ac:dyDescent="0.3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1.25" customHeight="1" x14ac:dyDescent="0.3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1.25" customHeight="1" x14ac:dyDescent="0.3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1.25" customHeight="1" x14ac:dyDescent="0.3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1.25" customHeight="1" x14ac:dyDescent="0.3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1.25" customHeight="1" x14ac:dyDescent="0.3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1.25" customHeight="1" x14ac:dyDescent="0.3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1.25" customHeight="1" x14ac:dyDescent="0.3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1.25" customHeight="1" x14ac:dyDescent="0.3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1.25" customHeight="1" x14ac:dyDescent="0.3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1.25" customHeight="1" x14ac:dyDescent="0.3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1.25" customHeight="1" x14ac:dyDescent="0.3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1.25" customHeight="1" x14ac:dyDescent="0.3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1.25" customHeight="1" x14ac:dyDescent="0.3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1.25" customHeight="1" x14ac:dyDescent="0.3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1.25" customHeight="1" x14ac:dyDescent="0.3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1.25" customHeight="1" x14ac:dyDescent="0.3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1.25" customHeight="1" x14ac:dyDescent="0.3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1.25" customHeight="1" x14ac:dyDescent="0.3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1.25" customHeight="1" x14ac:dyDescent="0.3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1.25" customHeight="1" x14ac:dyDescent="0.3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1.25" customHeight="1" x14ac:dyDescent="0.3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1.25" customHeight="1" x14ac:dyDescent="0.3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1.25" customHeight="1" x14ac:dyDescent="0.3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1.25" customHeight="1" x14ac:dyDescent="0.3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1.25" customHeight="1" x14ac:dyDescent="0.3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1.25" customHeight="1" x14ac:dyDescent="0.3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1.25" customHeight="1" x14ac:dyDescent="0.3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1.25" customHeight="1" x14ac:dyDescent="0.3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1.25" customHeight="1" x14ac:dyDescent="0.3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1.25" customHeight="1" x14ac:dyDescent="0.3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1.25" customHeight="1" x14ac:dyDescent="0.3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1.25" customHeight="1" x14ac:dyDescent="0.3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1.25" customHeight="1" x14ac:dyDescent="0.3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1.25" customHeight="1" x14ac:dyDescent="0.3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1.25" customHeight="1" x14ac:dyDescent="0.3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1.25" customHeight="1" x14ac:dyDescent="0.3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1.25" customHeight="1" x14ac:dyDescent="0.3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1.25" customHeight="1" x14ac:dyDescent="0.3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1.25" customHeight="1" x14ac:dyDescent="0.3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1.25" customHeight="1" x14ac:dyDescent="0.3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1.25" customHeight="1" x14ac:dyDescent="0.3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1.25" customHeight="1" x14ac:dyDescent="0.3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1.25" customHeight="1" x14ac:dyDescent="0.3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1.25" customHeight="1" x14ac:dyDescent="0.3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1.25" customHeight="1" x14ac:dyDescent="0.3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1.25" customHeight="1" x14ac:dyDescent="0.3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1.25" customHeight="1" x14ac:dyDescent="0.3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1.25" customHeight="1" x14ac:dyDescent="0.3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1.25" customHeight="1" x14ac:dyDescent="0.3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1.25" customHeight="1" x14ac:dyDescent="0.3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1.25" customHeight="1" x14ac:dyDescent="0.3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1.25" customHeight="1" x14ac:dyDescent="0.3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1.25" customHeight="1" x14ac:dyDescent="0.3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1.25" customHeight="1" x14ac:dyDescent="0.3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1.25" customHeight="1" x14ac:dyDescent="0.3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1.25" customHeight="1" x14ac:dyDescent="0.3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1.25" customHeight="1" x14ac:dyDescent="0.3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1.25" customHeight="1" x14ac:dyDescent="0.3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1.25" customHeight="1" x14ac:dyDescent="0.3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1.25" customHeight="1" x14ac:dyDescent="0.3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1.25" customHeight="1" x14ac:dyDescent="0.3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1.25" customHeight="1" x14ac:dyDescent="0.3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1.25" customHeight="1" x14ac:dyDescent="0.3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1.25" customHeight="1" x14ac:dyDescent="0.3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1.25" customHeight="1" x14ac:dyDescent="0.3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1.25" customHeight="1" x14ac:dyDescent="0.3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1.25" customHeight="1" x14ac:dyDescent="0.3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1.25" customHeight="1" x14ac:dyDescent="0.3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1.25" customHeight="1" x14ac:dyDescent="0.3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1.25" customHeight="1" x14ac:dyDescent="0.3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1.25" customHeight="1" x14ac:dyDescent="0.3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1.25" customHeight="1" x14ac:dyDescent="0.3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1.25" customHeight="1" x14ac:dyDescent="0.3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1.25" customHeight="1" x14ac:dyDescent="0.3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1.25" customHeight="1" x14ac:dyDescent="0.3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1.25" customHeight="1" x14ac:dyDescent="0.3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1.25" customHeight="1" x14ac:dyDescent="0.3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1.25" customHeight="1" x14ac:dyDescent="0.3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1.25" customHeight="1" x14ac:dyDescent="0.3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1.25" customHeight="1" x14ac:dyDescent="0.3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1.25" customHeight="1" x14ac:dyDescent="0.3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1.25" customHeight="1" x14ac:dyDescent="0.3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1.25" customHeight="1" x14ac:dyDescent="0.3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1.25" customHeight="1" x14ac:dyDescent="0.3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1.25" customHeight="1" x14ac:dyDescent="0.3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1.25" customHeight="1" x14ac:dyDescent="0.3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1.25" customHeight="1" x14ac:dyDescent="0.3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1.25" customHeight="1" x14ac:dyDescent="0.3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1.25" customHeight="1" x14ac:dyDescent="0.3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1.25" customHeight="1" x14ac:dyDescent="0.3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1.25" customHeight="1" x14ac:dyDescent="0.3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1.25" customHeight="1" x14ac:dyDescent="0.3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1.25" customHeight="1" x14ac:dyDescent="0.3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1.25" customHeight="1" x14ac:dyDescent="0.3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1.25" customHeight="1" x14ac:dyDescent="0.3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1.25" customHeight="1" x14ac:dyDescent="0.3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1.25" customHeight="1" x14ac:dyDescent="0.3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1.25" customHeight="1" x14ac:dyDescent="0.3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1.25" customHeight="1" x14ac:dyDescent="0.3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1.25" customHeight="1" x14ac:dyDescent="0.3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1.25" customHeight="1" x14ac:dyDescent="0.3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1.25" customHeight="1" x14ac:dyDescent="0.3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1.25" customHeight="1" x14ac:dyDescent="0.3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1.25" customHeight="1" x14ac:dyDescent="0.3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1.25" customHeight="1" x14ac:dyDescent="0.3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1.25" customHeight="1" x14ac:dyDescent="0.3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1.25" customHeight="1" x14ac:dyDescent="0.3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1.25" customHeight="1" x14ac:dyDescent="0.3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1.25" customHeight="1" x14ac:dyDescent="0.3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1.25" customHeight="1" x14ac:dyDescent="0.3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1.25" customHeight="1" x14ac:dyDescent="0.3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1.25" customHeight="1" x14ac:dyDescent="0.3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1.25" customHeight="1" x14ac:dyDescent="0.3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1.25" customHeight="1" x14ac:dyDescent="0.3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1.25" customHeight="1" x14ac:dyDescent="0.3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1.25" customHeight="1" x14ac:dyDescent="0.3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1.25" customHeight="1" x14ac:dyDescent="0.3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1.25" customHeight="1" x14ac:dyDescent="0.3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1.25" customHeight="1" x14ac:dyDescent="0.3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1.25" customHeight="1" x14ac:dyDescent="0.3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1.25" customHeight="1" x14ac:dyDescent="0.3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1.25" customHeight="1" x14ac:dyDescent="0.3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1.25" customHeight="1" x14ac:dyDescent="0.3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1.25" customHeight="1" x14ac:dyDescent="0.3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1.25" customHeight="1" x14ac:dyDescent="0.3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1.25" customHeight="1" x14ac:dyDescent="0.3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1.25" customHeight="1" x14ac:dyDescent="0.3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1.25" customHeight="1" x14ac:dyDescent="0.3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1.25" customHeight="1" x14ac:dyDescent="0.3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1.25" customHeight="1" x14ac:dyDescent="0.3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1.25" customHeight="1" x14ac:dyDescent="0.3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1.25" customHeight="1" x14ac:dyDescent="0.3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1.25" customHeight="1" x14ac:dyDescent="0.3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1.25" customHeight="1" x14ac:dyDescent="0.3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1.25" customHeight="1" x14ac:dyDescent="0.3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1.25" customHeight="1" x14ac:dyDescent="0.3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1.25" customHeight="1" x14ac:dyDescent="0.3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1.25" customHeight="1" x14ac:dyDescent="0.3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1.25" customHeight="1" x14ac:dyDescent="0.3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1.25" customHeight="1" x14ac:dyDescent="0.3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1.25" customHeight="1" x14ac:dyDescent="0.3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1.25" customHeight="1" x14ac:dyDescent="0.3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1.25" customHeight="1" x14ac:dyDescent="0.3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1.25" customHeight="1" x14ac:dyDescent="0.3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1.25" customHeight="1" x14ac:dyDescent="0.3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1.25" customHeight="1" x14ac:dyDescent="0.3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1.25" customHeight="1" x14ac:dyDescent="0.3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1.25" customHeight="1" x14ac:dyDescent="0.3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1.25" customHeight="1" x14ac:dyDescent="0.3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1.25" customHeight="1" x14ac:dyDescent="0.3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1.25" customHeight="1" x14ac:dyDescent="0.3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1.25" customHeight="1" x14ac:dyDescent="0.3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1.25" customHeight="1" x14ac:dyDescent="0.3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1.25" customHeight="1" x14ac:dyDescent="0.3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1.25" customHeight="1" x14ac:dyDescent="0.3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1.25" customHeight="1" x14ac:dyDescent="0.3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1.25" customHeight="1" x14ac:dyDescent="0.3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1.25" customHeight="1" x14ac:dyDescent="0.3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1.25" customHeight="1" x14ac:dyDescent="0.3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1.25" customHeight="1" x14ac:dyDescent="0.3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1.25" customHeight="1" x14ac:dyDescent="0.3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1.25" customHeight="1" x14ac:dyDescent="0.3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1.25" customHeight="1" x14ac:dyDescent="0.3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1.25" customHeight="1" x14ac:dyDescent="0.3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1.25" customHeight="1" x14ac:dyDescent="0.3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1.25" customHeight="1" x14ac:dyDescent="0.3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1.25" customHeight="1" x14ac:dyDescent="0.3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1.25" customHeight="1" x14ac:dyDescent="0.3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1.25" customHeight="1" x14ac:dyDescent="0.3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1.25" customHeight="1" x14ac:dyDescent="0.3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1.25" customHeight="1" x14ac:dyDescent="0.3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1.25" customHeight="1" x14ac:dyDescent="0.3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1.25" customHeight="1" x14ac:dyDescent="0.3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1.25" customHeight="1" x14ac:dyDescent="0.3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1.25" customHeight="1" x14ac:dyDescent="0.3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1.25" customHeight="1" x14ac:dyDescent="0.3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1.25" customHeight="1" x14ac:dyDescent="0.3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1.25" customHeight="1" x14ac:dyDescent="0.3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1.25" customHeight="1" x14ac:dyDescent="0.3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1.25" customHeight="1" x14ac:dyDescent="0.3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1.25" customHeight="1" x14ac:dyDescent="0.3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1.25" customHeight="1" x14ac:dyDescent="0.3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1.25" customHeight="1" x14ac:dyDescent="0.3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1.25" customHeight="1" x14ac:dyDescent="0.3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1.25" customHeight="1" x14ac:dyDescent="0.3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1.25" customHeight="1" x14ac:dyDescent="0.3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1.25" customHeight="1" x14ac:dyDescent="0.3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1.25" customHeight="1" x14ac:dyDescent="0.3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1.25" customHeight="1" x14ac:dyDescent="0.3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1.25" customHeight="1" x14ac:dyDescent="0.3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1.25" customHeight="1" x14ac:dyDescent="0.3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1.25" customHeight="1" x14ac:dyDescent="0.3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1.25" customHeight="1" x14ac:dyDescent="0.3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1.25" customHeight="1" x14ac:dyDescent="0.3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1.25" customHeight="1" x14ac:dyDescent="0.3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1.25" customHeight="1" x14ac:dyDescent="0.3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1.25" customHeight="1" x14ac:dyDescent="0.3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1.25" customHeight="1" x14ac:dyDescent="0.3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1.25" customHeight="1" x14ac:dyDescent="0.3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1.25" customHeight="1" x14ac:dyDescent="0.3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1.25" customHeight="1" x14ac:dyDescent="0.3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1.25" customHeight="1" x14ac:dyDescent="0.3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1.25" customHeight="1" x14ac:dyDescent="0.3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1.25" customHeight="1" x14ac:dyDescent="0.3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1.25" customHeight="1" x14ac:dyDescent="0.3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1.25" customHeight="1" x14ac:dyDescent="0.3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1.25" customHeight="1" x14ac:dyDescent="0.3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1.25" customHeight="1" x14ac:dyDescent="0.3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1.25" customHeight="1" x14ac:dyDescent="0.3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1.25" customHeight="1" x14ac:dyDescent="0.3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1.25" customHeight="1" x14ac:dyDescent="0.3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1.25" customHeight="1" x14ac:dyDescent="0.3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1.25" customHeight="1" x14ac:dyDescent="0.3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1.25" customHeight="1" x14ac:dyDescent="0.3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1.25" customHeight="1" x14ac:dyDescent="0.3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1.25" customHeight="1" x14ac:dyDescent="0.3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1.25" customHeight="1" x14ac:dyDescent="0.3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1.25" customHeight="1" x14ac:dyDescent="0.3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1.25" customHeight="1" x14ac:dyDescent="0.3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1.25" customHeight="1" x14ac:dyDescent="0.3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1.25" customHeight="1" x14ac:dyDescent="0.3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1.25" customHeight="1" x14ac:dyDescent="0.3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1.25" customHeight="1" x14ac:dyDescent="0.3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1.25" customHeight="1" x14ac:dyDescent="0.3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1.25" customHeight="1" x14ac:dyDescent="0.3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1.25" customHeight="1" x14ac:dyDescent="0.3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1.25" customHeight="1" x14ac:dyDescent="0.3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1.25" customHeight="1" x14ac:dyDescent="0.3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1.25" customHeight="1" x14ac:dyDescent="0.3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1.25" customHeight="1" x14ac:dyDescent="0.3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1.25" customHeight="1" x14ac:dyDescent="0.3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1.25" customHeight="1" x14ac:dyDescent="0.3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1.25" customHeight="1" x14ac:dyDescent="0.3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1.25" customHeight="1" x14ac:dyDescent="0.3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1.25" customHeight="1" x14ac:dyDescent="0.3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1.25" customHeight="1" x14ac:dyDescent="0.3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1.25" customHeight="1" x14ac:dyDescent="0.3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1.25" customHeight="1" x14ac:dyDescent="0.3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1.25" customHeight="1" x14ac:dyDescent="0.3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1.25" customHeight="1" x14ac:dyDescent="0.3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1.25" customHeight="1" x14ac:dyDescent="0.3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1.25" customHeight="1" x14ac:dyDescent="0.3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1.25" customHeight="1" x14ac:dyDescent="0.3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1.25" customHeight="1" x14ac:dyDescent="0.3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1.25" customHeight="1" x14ac:dyDescent="0.3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1.25" customHeight="1" x14ac:dyDescent="0.3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1.25" customHeight="1" x14ac:dyDescent="0.3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1.25" customHeight="1" x14ac:dyDescent="0.3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1.25" customHeight="1" x14ac:dyDescent="0.3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1.25" customHeight="1" x14ac:dyDescent="0.3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1.25" customHeight="1" x14ac:dyDescent="0.3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1.25" customHeight="1" x14ac:dyDescent="0.3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1.25" customHeight="1" x14ac:dyDescent="0.3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1.25" customHeight="1" x14ac:dyDescent="0.3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1.25" customHeight="1" x14ac:dyDescent="0.3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1.25" customHeight="1" x14ac:dyDescent="0.3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1.25" customHeight="1" x14ac:dyDescent="0.3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1.25" customHeight="1" x14ac:dyDescent="0.3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1.25" customHeight="1" x14ac:dyDescent="0.3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1.25" customHeight="1" x14ac:dyDescent="0.3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1.25" customHeight="1" x14ac:dyDescent="0.3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1.25" customHeight="1" x14ac:dyDescent="0.3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1.25" customHeight="1" x14ac:dyDescent="0.3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1.25" customHeight="1" x14ac:dyDescent="0.3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1.25" customHeight="1" x14ac:dyDescent="0.3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1.25" customHeight="1" x14ac:dyDescent="0.3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1.25" customHeight="1" x14ac:dyDescent="0.3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1.25" customHeight="1" x14ac:dyDescent="0.3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1.25" customHeight="1" x14ac:dyDescent="0.3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1.25" customHeight="1" x14ac:dyDescent="0.3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1.25" customHeight="1" x14ac:dyDescent="0.3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1.25" customHeight="1" x14ac:dyDescent="0.3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1.25" customHeight="1" x14ac:dyDescent="0.3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1.25" customHeight="1" x14ac:dyDescent="0.3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1.25" customHeight="1" x14ac:dyDescent="0.3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1.25" customHeight="1" x14ac:dyDescent="0.3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1.25" customHeight="1" x14ac:dyDescent="0.3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1.25" customHeight="1" x14ac:dyDescent="0.3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1.25" customHeight="1" x14ac:dyDescent="0.3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1.25" customHeight="1" x14ac:dyDescent="0.3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1.25" customHeight="1" x14ac:dyDescent="0.3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1.25" customHeight="1" x14ac:dyDescent="0.3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1.25" customHeight="1" x14ac:dyDescent="0.3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1.25" customHeight="1" x14ac:dyDescent="0.3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1.25" customHeight="1" x14ac:dyDescent="0.3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1.25" customHeight="1" x14ac:dyDescent="0.3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1.25" customHeight="1" x14ac:dyDescent="0.3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1.25" customHeight="1" x14ac:dyDescent="0.3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1.25" customHeight="1" x14ac:dyDescent="0.3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1.25" customHeight="1" x14ac:dyDescent="0.3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1.25" customHeight="1" x14ac:dyDescent="0.3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1.25" customHeight="1" x14ac:dyDescent="0.3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1.25" customHeight="1" x14ac:dyDescent="0.3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1.25" customHeight="1" x14ac:dyDescent="0.3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1.25" customHeight="1" x14ac:dyDescent="0.3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1.25" customHeight="1" x14ac:dyDescent="0.3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1.25" customHeight="1" x14ac:dyDescent="0.3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1.25" customHeight="1" x14ac:dyDescent="0.3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1.25" customHeight="1" x14ac:dyDescent="0.3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1.25" customHeight="1" x14ac:dyDescent="0.3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1.25" customHeight="1" x14ac:dyDescent="0.3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1.25" customHeight="1" x14ac:dyDescent="0.3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1.25" customHeight="1" x14ac:dyDescent="0.3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1.25" customHeight="1" x14ac:dyDescent="0.3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1.25" customHeight="1" x14ac:dyDescent="0.3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1.25" customHeight="1" x14ac:dyDescent="0.3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1.25" customHeight="1" x14ac:dyDescent="0.3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1.25" customHeight="1" x14ac:dyDescent="0.3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1.25" customHeight="1" x14ac:dyDescent="0.3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1.25" customHeight="1" x14ac:dyDescent="0.3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1.25" customHeight="1" x14ac:dyDescent="0.3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1.25" customHeight="1" x14ac:dyDescent="0.3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1.25" customHeight="1" x14ac:dyDescent="0.3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1.25" customHeight="1" x14ac:dyDescent="0.3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1.25" customHeight="1" x14ac:dyDescent="0.3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1.25" customHeight="1" x14ac:dyDescent="0.3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1.25" customHeight="1" x14ac:dyDescent="0.3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1.25" customHeight="1" x14ac:dyDescent="0.3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1.25" customHeight="1" x14ac:dyDescent="0.3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1.25" customHeight="1" x14ac:dyDescent="0.3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1.25" customHeight="1" x14ac:dyDescent="0.3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1.25" customHeight="1" x14ac:dyDescent="0.3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1.25" customHeight="1" x14ac:dyDescent="0.3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1.25" customHeight="1" x14ac:dyDescent="0.3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1.25" customHeight="1" x14ac:dyDescent="0.3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1.25" customHeight="1" x14ac:dyDescent="0.3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1.25" customHeight="1" x14ac:dyDescent="0.3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1.25" customHeight="1" x14ac:dyDescent="0.3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1.25" customHeight="1" x14ac:dyDescent="0.3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1.25" customHeight="1" x14ac:dyDescent="0.3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1.25" customHeight="1" x14ac:dyDescent="0.3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1.25" customHeight="1" x14ac:dyDescent="0.3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1.25" customHeight="1" x14ac:dyDescent="0.3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1.25" customHeight="1" x14ac:dyDescent="0.3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1.25" customHeight="1" x14ac:dyDescent="0.3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1.25" customHeight="1" x14ac:dyDescent="0.3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1.25" customHeight="1" x14ac:dyDescent="0.3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1.25" customHeight="1" x14ac:dyDescent="0.3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1.25" customHeight="1" x14ac:dyDescent="0.3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1.25" customHeight="1" x14ac:dyDescent="0.3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1.25" customHeight="1" x14ac:dyDescent="0.3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1.25" customHeight="1" x14ac:dyDescent="0.3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1.25" customHeight="1" x14ac:dyDescent="0.3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1.25" customHeight="1" x14ac:dyDescent="0.3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1.25" customHeight="1" x14ac:dyDescent="0.3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1.25" customHeight="1" x14ac:dyDescent="0.3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1.25" customHeight="1" x14ac:dyDescent="0.3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1.25" customHeight="1" x14ac:dyDescent="0.3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1.25" customHeight="1" x14ac:dyDescent="0.3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1.25" customHeight="1" x14ac:dyDescent="0.3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1.25" customHeight="1" x14ac:dyDescent="0.3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1.25" customHeight="1" x14ac:dyDescent="0.3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1.25" customHeight="1" x14ac:dyDescent="0.3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1.25" customHeight="1" x14ac:dyDescent="0.3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1.25" customHeight="1" x14ac:dyDescent="0.3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1.25" customHeight="1" x14ac:dyDescent="0.3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1.25" customHeight="1" x14ac:dyDescent="0.3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1.25" customHeight="1" x14ac:dyDescent="0.3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1.25" customHeight="1" x14ac:dyDescent="0.3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1.25" customHeight="1" x14ac:dyDescent="0.3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1.25" customHeight="1" x14ac:dyDescent="0.3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1.25" customHeight="1" x14ac:dyDescent="0.3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1.25" customHeight="1" x14ac:dyDescent="0.3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1.25" customHeight="1" x14ac:dyDescent="0.3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1.25" customHeight="1" x14ac:dyDescent="0.3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1.25" customHeight="1" x14ac:dyDescent="0.3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1.25" customHeight="1" x14ac:dyDescent="0.3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1.25" customHeight="1" x14ac:dyDescent="0.3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1.25" customHeight="1" x14ac:dyDescent="0.3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1.25" customHeight="1" x14ac:dyDescent="0.3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1.25" customHeight="1" x14ac:dyDescent="0.3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1.25" customHeight="1" x14ac:dyDescent="0.3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1.25" customHeight="1" x14ac:dyDescent="0.3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1.25" customHeight="1" x14ac:dyDescent="0.3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1.25" customHeight="1" x14ac:dyDescent="0.3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1.25" customHeight="1" x14ac:dyDescent="0.3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1.25" customHeight="1" x14ac:dyDescent="0.3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1.25" customHeight="1" x14ac:dyDescent="0.3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1.25" customHeight="1" x14ac:dyDescent="0.3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1.25" customHeight="1" x14ac:dyDescent="0.3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1.25" customHeight="1" x14ac:dyDescent="0.3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1.25" customHeight="1" x14ac:dyDescent="0.3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1.25" customHeight="1" x14ac:dyDescent="0.3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1.25" customHeight="1" x14ac:dyDescent="0.3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1.25" customHeight="1" x14ac:dyDescent="0.3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1.25" customHeight="1" x14ac:dyDescent="0.3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1.25" customHeight="1" x14ac:dyDescent="0.3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1.25" customHeight="1" x14ac:dyDescent="0.3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1.25" customHeight="1" x14ac:dyDescent="0.3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1.25" customHeight="1" x14ac:dyDescent="0.3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1.25" customHeight="1" x14ac:dyDescent="0.3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1.25" customHeight="1" x14ac:dyDescent="0.3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1.25" customHeight="1" x14ac:dyDescent="0.3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1.25" customHeight="1" x14ac:dyDescent="0.3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1.25" customHeight="1" x14ac:dyDescent="0.3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1.25" customHeight="1" x14ac:dyDescent="0.3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1.25" customHeight="1" x14ac:dyDescent="0.3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1.25" customHeight="1" x14ac:dyDescent="0.3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1.25" customHeight="1" x14ac:dyDescent="0.3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1.25" customHeight="1" x14ac:dyDescent="0.3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1.25" customHeight="1" x14ac:dyDescent="0.3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1.25" customHeight="1" x14ac:dyDescent="0.3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1.25" customHeight="1" x14ac:dyDescent="0.3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1.25" customHeight="1" x14ac:dyDescent="0.3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1.25" customHeight="1" x14ac:dyDescent="0.3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1.25" customHeight="1" x14ac:dyDescent="0.3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1.25" customHeight="1" x14ac:dyDescent="0.3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1.25" customHeight="1" x14ac:dyDescent="0.3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1.25" customHeight="1" x14ac:dyDescent="0.3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1.25" customHeight="1" x14ac:dyDescent="0.3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1.25" customHeight="1" x14ac:dyDescent="0.3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1.25" customHeight="1" x14ac:dyDescent="0.3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1.25" customHeight="1" x14ac:dyDescent="0.3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1.25" customHeight="1" x14ac:dyDescent="0.3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1.25" customHeight="1" x14ac:dyDescent="0.3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1.25" customHeight="1" x14ac:dyDescent="0.3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1.25" customHeight="1" x14ac:dyDescent="0.3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1.25" customHeight="1" x14ac:dyDescent="0.3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1.25" customHeight="1" x14ac:dyDescent="0.3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1.25" customHeight="1" x14ac:dyDescent="0.3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1.25" customHeight="1" x14ac:dyDescent="0.3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1.25" customHeight="1" x14ac:dyDescent="0.3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1.25" customHeight="1" x14ac:dyDescent="0.3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workbookViewId="0"/>
  </sheetViews>
  <sheetFormatPr defaultColWidth="14.453125" defaultRowHeight="15" customHeight="1" x14ac:dyDescent="0.35"/>
  <cols>
    <col min="1" max="1" width="5.54296875" customWidth="1"/>
    <col min="2" max="2" width="18.453125" customWidth="1"/>
    <col min="3" max="3" width="10.54296875" customWidth="1"/>
    <col min="4" max="5" width="9.08984375" customWidth="1"/>
    <col min="6" max="6" width="10.54296875" customWidth="1"/>
    <col min="7" max="11" width="9.08984375" customWidth="1"/>
    <col min="12" max="14" width="9.7265625" customWidth="1"/>
    <col min="15" max="15" width="10.54296875" customWidth="1"/>
    <col min="16" max="16" width="2" customWidth="1"/>
    <col min="17" max="26" width="9.08984375" customWidth="1"/>
  </cols>
  <sheetData>
    <row r="1" spans="1:26" ht="11.25" customHeight="1" x14ac:dyDescent="0.35">
      <c r="A1" s="12"/>
      <c r="B1" s="35" t="s">
        <v>48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11.25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11.25" customHeight="1" x14ac:dyDescent="0.35">
      <c r="A3" s="12"/>
      <c r="B3" s="36" t="s">
        <v>36</v>
      </c>
      <c r="C3" s="22" t="s">
        <v>13</v>
      </c>
      <c r="D3" s="22" t="s">
        <v>14</v>
      </c>
      <c r="E3" s="22" t="s">
        <v>15</v>
      </c>
      <c r="F3" s="23" t="s">
        <v>16</v>
      </c>
      <c r="G3" s="23" t="s">
        <v>17</v>
      </c>
      <c r="H3" s="23" t="s">
        <v>18</v>
      </c>
      <c r="I3" s="23" t="s">
        <v>19</v>
      </c>
      <c r="J3" s="23" t="s">
        <v>20</v>
      </c>
      <c r="K3" s="23" t="s">
        <v>21</v>
      </c>
      <c r="L3" s="23" t="s">
        <v>22</v>
      </c>
      <c r="M3" s="23" t="s">
        <v>23</v>
      </c>
      <c r="N3" s="23" t="s">
        <v>24</v>
      </c>
      <c r="O3" s="23" t="s">
        <v>25</v>
      </c>
      <c r="P3" s="12"/>
      <c r="Q3" s="42" t="s">
        <v>49</v>
      </c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35">
      <c r="A4" s="12"/>
      <c r="B4" s="12" t="s">
        <v>26</v>
      </c>
      <c r="C4" s="28">
        <f>SUMIF('P&amp;L assumptions'!$B:$B,'P&amp;L'!B4,'P&amp;L assumptions'!C:C)</f>
        <v>57048.97</v>
      </c>
      <c r="D4" s="28">
        <f>SUMIF('P&amp;L assumptions'!$B:$B,'P&amp;L'!$B4,'P&amp;L assumptions'!D:D)</f>
        <v>82645.960000000006</v>
      </c>
      <c r="E4" s="28">
        <f>SUMIF('P&amp;L assumptions'!$B:$B,'P&amp;L'!$B4,'P&amp;L assumptions'!E:E)</f>
        <v>112473.9</v>
      </c>
      <c r="F4" s="43">
        <f>SUMIF('P&amp;L assumptions'!$B:$B,'P&amp;L'!$B4,'P&amp;L assumptions'!F:F)</f>
        <v>157463.46</v>
      </c>
      <c r="G4" s="43">
        <f>SUMIF('P&amp;L assumptions'!$B:$B,'P&amp;L'!$B4,'P&amp;L assumptions'!G:G)</f>
        <v>220448.84399999998</v>
      </c>
      <c r="H4" s="43">
        <f>SUMIF('P&amp;L assumptions'!$B:$B,'P&amp;L'!$B4,'P&amp;L assumptions'!H:H)</f>
        <v>308628.38159999996</v>
      </c>
      <c r="I4" s="43">
        <f>SUMIF('P&amp;L assumptions'!$B:$B,'P&amp;L'!$B4,'P&amp;L assumptions'!I:I)</f>
        <v>432079.7342399999</v>
      </c>
      <c r="J4" s="43">
        <f>SUMIF('P&amp;L assumptions'!$B:$B,'P&amp;L'!$B4,'P&amp;L assumptions'!J:J)</f>
        <v>604911.62793599977</v>
      </c>
      <c r="K4" s="43">
        <f>SUMIF('P&amp;L assumptions'!$B:$B,'P&amp;L'!$B4,'P&amp;L assumptions'!K:K)</f>
        <v>846876.27911039966</v>
      </c>
      <c r="L4" s="43">
        <f>SUMIF('P&amp;L assumptions'!$B:$B,'P&amp;L'!$B4,'P&amp;L assumptions'!L:L)</f>
        <v>1185626.7907545594</v>
      </c>
      <c r="M4" s="43">
        <f>SUMIF('P&amp;L assumptions'!$B:$B,'P&amp;L'!$B4,'P&amp;L assumptions'!M:M)</f>
        <v>1659877.5070563832</v>
      </c>
      <c r="N4" s="43">
        <f>SUMIF('P&amp;L assumptions'!$B:$B,'P&amp;L'!$B4,'P&amp;L assumptions'!N:N)</f>
        <v>2323828.5098789362</v>
      </c>
      <c r="O4" s="43">
        <f>SUMIF('P&amp;L assumptions'!$B:$B,'P&amp;L'!$B4,'P&amp;L assumptions'!O:O)</f>
        <v>3253359.9138305103</v>
      </c>
      <c r="P4" s="12"/>
      <c r="Q4" s="12" t="s">
        <v>50</v>
      </c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35">
      <c r="A5" s="12"/>
      <c r="B5" s="12" t="s">
        <v>28</v>
      </c>
      <c r="C5" s="28">
        <f>SUMIF('P&amp;L assumptions'!$B:$B,'P&amp;L'!B5,'P&amp;L assumptions'!C:C)</f>
        <v>4148.8</v>
      </c>
      <c r="D5" s="28">
        <f>SUMIF('P&amp;L assumptions'!$B:$B,'P&amp;L'!$B5,'P&amp;L assumptions'!D:D)</f>
        <v>4498.57</v>
      </c>
      <c r="E5" s="28">
        <f>SUMIF('P&amp;L assumptions'!$B:$B,'P&amp;L'!$B5,'P&amp;L assumptions'!E:E)</f>
        <v>3869.59</v>
      </c>
      <c r="F5" s="43">
        <f>SUMIF('P&amp;L assumptions'!$B:$B,'P&amp;L'!$B5,'P&amp;L assumptions'!F:F)</f>
        <v>3869.59</v>
      </c>
      <c r="G5" s="43">
        <f>SUMIF('P&amp;L assumptions'!$B:$B,'P&amp;L'!$B5,'P&amp;L assumptions'!G:G)</f>
        <v>3869.59</v>
      </c>
      <c r="H5" s="43">
        <f>SUMIF('P&amp;L assumptions'!$B:$B,'P&amp;L'!$B5,'P&amp;L assumptions'!H:H)</f>
        <v>3869.59</v>
      </c>
      <c r="I5" s="43">
        <f>SUMIF('P&amp;L assumptions'!$B:$B,'P&amp;L'!$B5,'P&amp;L assumptions'!I:I)</f>
        <v>3869.59</v>
      </c>
      <c r="J5" s="43">
        <f>SUMIF('P&amp;L assumptions'!$B:$B,'P&amp;L'!$B5,'P&amp;L assumptions'!J:J)</f>
        <v>3869.59</v>
      </c>
      <c r="K5" s="43">
        <f>SUMIF('P&amp;L assumptions'!$B:$B,'P&amp;L'!$B5,'P&amp;L assumptions'!K:K)</f>
        <v>3869.59</v>
      </c>
      <c r="L5" s="43">
        <f>SUMIF('P&amp;L assumptions'!$B:$B,'P&amp;L'!$B5,'P&amp;L assumptions'!L:L)</f>
        <v>3869.59</v>
      </c>
      <c r="M5" s="43">
        <f>SUMIF('P&amp;L assumptions'!$B:$B,'P&amp;L'!$B5,'P&amp;L assumptions'!M:M)</f>
        <v>3869.59</v>
      </c>
      <c r="N5" s="43">
        <f>SUMIF('P&amp;L assumptions'!$B:$B,'P&amp;L'!$B5,'P&amp;L assumptions'!N:N)</f>
        <v>3869.59</v>
      </c>
      <c r="O5" s="43">
        <f>SUMIF('P&amp;L assumptions'!$B:$B,'P&amp;L'!$B5,'P&amp;L assumptions'!O:O)</f>
        <v>3869.59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1.25" customHeight="1" x14ac:dyDescent="0.35">
      <c r="A6" s="12"/>
      <c r="B6" s="44" t="s">
        <v>51</v>
      </c>
      <c r="C6" s="45">
        <f t="shared" ref="C6:O6" si="0">C4+C5</f>
        <v>61197.770000000004</v>
      </c>
      <c r="D6" s="45">
        <f t="shared" si="0"/>
        <v>87144.53</v>
      </c>
      <c r="E6" s="45">
        <f t="shared" si="0"/>
        <v>116343.48999999999</v>
      </c>
      <c r="F6" s="45">
        <f t="shared" si="0"/>
        <v>161333.04999999999</v>
      </c>
      <c r="G6" s="45">
        <f t="shared" si="0"/>
        <v>224318.43399999998</v>
      </c>
      <c r="H6" s="45">
        <f t="shared" si="0"/>
        <v>312497.97159999999</v>
      </c>
      <c r="I6" s="45">
        <f t="shared" si="0"/>
        <v>435949.32423999993</v>
      </c>
      <c r="J6" s="45">
        <f t="shared" si="0"/>
        <v>608781.21793599974</v>
      </c>
      <c r="K6" s="45">
        <f t="shared" si="0"/>
        <v>850745.86911039962</v>
      </c>
      <c r="L6" s="45">
        <f t="shared" si="0"/>
        <v>1189496.3807545595</v>
      </c>
      <c r="M6" s="45">
        <f t="shared" si="0"/>
        <v>1663747.0970563833</v>
      </c>
      <c r="N6" s="45">
        <f t="shared" si="0"/>
        <v>2327698.0998789361</v>
      </c>
      <c r="O6" s="45">
        <f t="shared" si="0"/>
        <v>3257229.5038305102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3.75" customHeight="1" x14ac:dyDescent="0.35">
      <c r="A7" s="12"/>
      <c r="B7" s="46"/>
      <c r="C7" s="47"/>
      <c r="D7" s="47"/>
      <c r="E7" s="47"/>
      <c r="F7" s="43"/>
      <c r="G7" s="43"/>
      <c r="H7" s="43"/>
      <c r="I7" s="43"/>
      <c r="J7" s="43"/>
      <c r="K7" s="43"/>
      <c r="L7" s="43"/>
      <c r="M7" s="43"/>
      <c r="N7" s="43"/>
      <c r="O7" s="43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2" t="s">
        <v>29</v>
      </c>
      <c r="C8" s="28">
        <f>SUMIF('P&amp;L assumptions'!$B:$B,'P&amp;L'!B8,'P&amp;L assumptions'!C:C)</f>
        <v>-22680.46</v>
      </c>
      <c r="D8" s="28">
        <f>SUMIF('P&amp;L assumptions'!$B:$B,'P&amp;L'!$B8,'P&amp;L assumptions'!D:D)</f>
        <v>-33808.730000000003</v>
      </c>
      <c r="E8" s="28">
        <f>SUMIF('P&amp;L assumptions'!$B:$B,'P&amp;L'!$B8,'P&amp;L assumptions'!E:E)</f>
        <v>-46041.99</v>
      </c>
      <c r="F8" s="43">
        <f>SUMIF('P&amp;L assumptions'!$B:$B,'P&amp;L'!$B8,'P&amp;L assumptions'!F:F)</f>
        <v>-63772.701300000001</v>
      </c>
      <c r="G8" s="43">
        <f>SUMIF('P&amp;L assumptions'!$B:$B,'P&amp;L'!$B8,'P&amp;L assumptions'!G:G)</f>
        <v>-89281.781820000004</v>
      </c>
      <c r="H8" s="43">
        <f>SUMIF('P&amp;L assumptions'!$B:$B,'P&amp;L'!$B8,'P&amp;L assumptions'!H:H)</f>
        <v>-124994.49454799999</v>
      </c>
      <c r="I8" s="43">
        <f>SUMIF('P&amp;L assumptions'!$B:$B,'P&amp;L'!$B8,'P&amp;L assumptions'!I:I)</f>
        <v>-174992.29236719996</v>
      </c>
      <c r="J8" s="43">
        <f>SUMIF('P&amp;L assumptions'!$B:$B,'P&amp;L'!$B8,'P&amp;L assumptions'!J:J)</f>
        <v>-244989.20931407993</v>
      </c>
      <c r="K8" s="43">
        <f>SUMIF('P&amp;L assumptions'!$B:$B,'P&amp;L'!$B8,'P&amp;L assumptions'!K:K)</f>
        <v>-342984.89303971187</v>
      </c>
      <c r="L8" s="43">
        <f>SUMIF('P&amp;L assumptions'!$B:$B,'P&amp;L'!$B8,'P&amp;L assumptions'!L:L)</f>
        <v>-480178.85025559663</v>
      </c>
      <c r="M8" s="43">
        <f>SUMIF('P&amp;L assumptions'!$B:$B,'P&amp;L'!$B8,'P&amp;L assumptions'!M:M)</f>
        <v>-672250.39035783522</v>
      </c>
      <c r="N8" s="43">
        <f>SUMIF('P&amp;L assumptions'!$B:$B,'P&amp;L'!$B8,'P&amp;L assumptions'!N:N)</f>
        <v>-941150.54650096921</v>
      </c>
      <c r="O8" s="43">
        <f>SUMIF('P&amp;L assumptions'!$B:$B,'P&amp;L'!$B8,'P&amp;L assumptions'!O:O)</f>
        <v>-1317610.7651013567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1.25" customHeight="1" x14ac:dyDescent="0.35">
      <c r="A9" s="12"/>
      <c r="B9" s="44" t="s">
        <v>52</v>
      </c>
      <c r="C9" s="45">
        <f t="shared" ref="C9:O9" si="1">C6+C8</f>
        <v>38517.310000000005</v>
      </c>
      <c r="D9" s="45">
        <f t="shared" si="1"/>
        <v>53335.799999999996</v>
      </c>
      <c r="E9" s="45">
        <f t="shared" si="1"/>
        <v>70301.5</v>
      </c>
      <c r="F9" s="45">
        <f t="shared" si="1"/>
        <v>97560.348699999988</v>
      </c>
      <c r="G9" s="45">
        <f t="shared" si="1"/>
        <v>135036.65217999998</v>
      </c>
      <c r="H9" s="45">
        <f t="shared" si="1"/>
        <v>187503.477052</v>
      </c>
      <c r="I9" s="45">
        <f t="shared" si="1"/>
        <v>260957.03187279997</v>
      </c>
      <c r="J9" s="45">
        <f t="shared" si="1"/>
        <v>363792.00862191978</v>
      </c>
      <c r="K9" s="45">
        <f t="shared" si="1"/>
        <v>507760.97607068776</v>
      </c>
      <c r="L9" s="45">
        <f t="shared" si="1"/>
        <v>709317.53049896285</v>
      </c>
      <c r="M9" s="45">
        <f t="shared" si="1"/>
        <v>991496.70669854805</v>
      </c>
      <c r="N9" s="45">
        <f t="shared" si="1"/>
        <v>1386547.5533779669</v>
      </c>
      <c r="O9" s="45">
        <f t="shared" si="1"/>
        <v>1939618.7387291535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3.75" customHeight="1" x14ac:dyDescent="0.35">
      <c r="A10" s="12"/>
      <c r="B10" s="12"/>
      <c r="C10" s="12"/>
      <c r="D10" s="12"/>
      <c r="E10" s="12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1.25" customHeight="1" x14ac:dyDescent="0.35">
      <c r="A11" s="12"/>
      <c r="B11" s="12" t="s">
        <v>31</v>
      </c>
      <c r="C11" s="28">
        <f>SUMIF('P&amp;L assumptions'!$B:$B,'P&amp;L'!B11,'P&amp;L assumptions'!C:C)</f>
        <v>-50191.26</v>
      </c>
      <c r="D11" s="28">
        <f>SUMIF('P&amp;L assumptions'!$B:$B,'P&amp;L'!$B11,'P&amp;L assumptions'!D:D)</f>
        <v>-63246.039999999994</v>
      </c>
      <c r="E11" s="28">
        <f>SUMIF('P&amp;L assumptions'!$B:$B,'P&amp;L'!$B11,'P&amp;L assumptions'!E:E)</f>
        <v>-55001.380000000005</v>
      </c>
      <c r="F11" s="43">
        <f>SUMIF('P&amp;L assumptions'!$B:$B,'P&amp;L'!$B11,'P&amp;L assumptions'!F:F)</f>
        <v>-78731.73</v>
      </c>
      <c r="G11" s="43">
        <f>SUMIF('P&amp;L assumptions'!$B:$B,'P&amp;L'!$B11,'P&amp;L assumptions'!G:G)</f>
        <v>-110224.42199999999</v>
      </c>
      <c r="H11" s="43">
        <f>SUMIF('P&amp;L assumptions'!$B:$B,'P&amp;L'!$B11,'P&amp;L assumptions'!H:H)</f>
        <v>-154314.19079999998</v>
      </c>
      <c r="I11" s="43">
        <f>SUMIF('P&amp;L assumptions'!$B:$B,'P&amp;L'!$B11,'P&amp;L assumptions'!I:I)</f>
        <v>-216039.86711999995</v>
      </c>
      <c r="J11" s="43">
        <f>SUMIF('P&amp;L assumptions'!$B:$B,'P&amp;L'!$B11,'P&amp;L assumptions'!J:J)</f>
        <v>-302455.81396799989</v>
      </c>
      <c r="K11" s="43">
        <f>SUMIF('P&amp;L assumptions'!$B:$B,'P&amp;L'!$B11,'P&amp;L assumptions'!K:K)</f>
        <v>-423438.13955519983</v>
      </c>
      <c r="L11" s="43">
        <f>SUMIF('P&amp;L assumptions'!$B:$B,'P&amp;L'!$B11,'P&amp;L assumptions'!L:L)</f>
        <v>-592813.39537727972</v>
      </c>
      <c r="M11" s="43">
        <f>SUMIF('P&amp;L assumptions'!$B:$B,'P&amp;L'!$B11,'P&amp;L assumptions'!M:M)</f>
        <v>-829938.75352819159</v>
      </c>
      <c r="N11" s="43">
        <f>SUMIF('P&amp;L assumptions'!$B:$B,'P&amp;L'!$B11,'P&amp;L assumptions'!N:N)</f>
        <v>-1161914.2549394681</v>
      </c>
      <c r="O11" s="43">
        <f>SUMIF('P&amp;L assumptions'!$B:$B,'P&amp;L'!$B11,'P&amp;L assumptions'!O:O)</f>
        <v>-1626679.9569152552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44" t="s">
        <v>53</v>
      </c>
      <c r="C12" s="45">
        <f t="shared" ref="C12:O12" si="2">C9+C11</f>
        <v>-11673.949999999997</v>
      </c>
      <c r="D12" s="45">
        <f t="shared" si="2"/>
        <v>-9910.239999999998</v>
      </c>
      <c r="E12" s="45">
        <f t="shared" si="2"/>
        <v>15300.119999999995</v>
      </c>
      <c r="F12" s="45">
        <f t="shared" si="2"/>
        <v>18828.618699999992</v>
      </c>
      <c r="G12" s="45">
        <f t="shared" si="2"/>
        <v>24812.230179999984</v>
      </c>
      <c r="H12" s="45">
        <f t="shared" si="2"/>
        <v>33189.28625200002</v>
      </c>
      <c r="I12" s="45">
        <f t="shared" si="2"/>
        <v>44917.164752800018</v>
      </c>
      <c r="J12" s="45">
        <f t="shared" si="2"/>
        <v>61336.194653919898</v>
      </c>
      <c r="K12" s="45">
        <f t="shared" si="2"/>
        <v>84322.836515487928</v>
      </c>
      <c r="L12" s="45">
        <f t="shared" si="2"/>
        <v>116504.13512168312</v>
      </c>
      <c r="M12" s="45">
        <f t="shared" si="2"/>
        <v>161557.95317035646</v>
      </c>
      <c r="N12" s="45">
        <f t="shared" si="2"/>
        <v>224633.29843849875</v>
      </c>
      <c r="O12" s="45">
        <f t="shared" si="2"/>
        <v>312938.78181389836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3.75" customHeight="1" x14ac:dyDescent="0.35">
      <c r="A13" s="12"/>
      <c r="B13" s="12"/>
      <c r="C13" s="28"/>
      <c r="D13" s="28"/>
      <c r="E13" s="28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12" t="s">
        <v>32</v>
      </c>
      <c r="C14" s="28">
        <f>SUMIF('P&amp;L assumptions'!$B:$B,'P&amp;L'!B14,'P&amp;L assumptions'!C:C)</f>
        <v>-1700.3</v>
      </c>
      <c r="D14" s="28">
        <f>SUMIF('P&amp;L assumptions'!$B:$B,'P&amp;L'!$B14,'P&amp;L assumptions'!D:D)</f>
        <v>-2857.85</v>
      </c>
      <c r="E14" s="28">
        <f>SUMIF('P&amp;L assumptions'!$B:$B,'P&amp;L'!$B14,'P&amp;L assumptions'!E:E)</f>
        <v>-4205.8500000000004</v>
      </c>
      <c r="F14" s="43">
        <f>SUMIF('P&amp;L assumptions'!$B:$B,'P&amp;L'!$B14,'P&amp;L assumptions'!F:F)</f>
        <v>-4723.9037999999991</v>
      </c>
      <c r="G14" s="43">
        <f>SUMIF('P&amp;L assumptions'!$B:$B,'P&amp;L'!$B14,'P&amp;L assumptions'!G:G)</f>
        <v>-6613.4653199999993</v>
      </c>
      <c r="H14" s="43">
        <f>SUMIF('P&amp;L assumptions'!$B:$B,'P&amp;L'!$B14,'P&amp;L assumptions'!H:H)</f>
        <v>-9258.8514479999994</v>
      </c>
      <c r="I14" s="43">
        <f>SUMIF('P&amp;L assumptions'!$B:$B,'P&amp;L'!$B14,'P&amp;L assumptions'!I:I)</f>
        <v>-12962.392027199996</v>
      </c>
      <c r="J14" s="43">
        <f>SUMIF('P&amp;L assumptions'!$B:$B,'P&amp;L'!$B14,'P&amp;L assumptions'!J:J)</f>
        <v>-18147.348838079994</v>
      </c>
      <c r="K14" s="43">
        <f>SUMIF('P&amp;L assumptions'!$B:$B,'P&amp;L'!$B14,'P&amp;L assumptions'!K:K)</f>
        <v>-25406.288373311989</v>
      </c>
      <c r="L14" s="43">
        <f>SUMIF('P&amp;L assumptions'!$B:$B,'P&amp;L'!$B14,'P&amp;L assumptions'!L:L)</f>
        <v>-35568.803722636781</v>
      </c>
      <c r="M14" s="43">
        <f>SUMIF('P&amp;L assumptions'!$B:$B,'P&amp;L'!$B14,'P&amp;L assumptions'!M:M)</f>
        <v>-49796.325211691495</v>
      </c>
      <c r="N14" s="43">
        <f>SUMIF('P&amp;L assumptions'!$B:$B,'P&amp;L'!$B14,'P&amp;L assumptions'!N:N)</f>
        <v>-69714.855296368085</v>
      </c>
      <c r="O14" s="43">
        <f>SUMIF('P&amp;L assumptions'!$B:$B,'P&amp;L'!$B14,'P&amp;L assumptions'!O:O)</f>
        <v>-97600.797414915301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44" t="s">
        <v>54</v>
      </c>
      <c r="C15" s="45">
        <f t="shared" ref="C15:O15" si="3">C12+C14</f>
        <v>-13374.249999999996</v>
      </c>
      <c r="D15" s="45">
        <f t="shared" si="3"/>
        <v>-12768.089999999998</v>
      </c>
      <c r="E15" s="45">
        <f t="shared" si="3"/>
        <v>11094.269999999995</v>
      </c>
      <c r="F15" s="45">
        <f t="shared" si="3"/>
        <v>14104.714899999992</v>
      </c>
      <c r="G15" s="45">
        <f t="shared" si="3"/>
        <v>18198.764859999985</v>
      </c>
      <c r="H15" s="45">
        <f t="shared" si="3"/>
        <v>23930.434804000019</v>
      </c>
      <c r="I15" s="45">
        <f t="shared" si="3"/>
        <v>31954.772725600022</v>
      </c>
      <c r="J15" s="45">
        <f t="shared" si="3"/>
        <v>43188.845815839901</v>
      </c>
      <c r="K15" s="45">
        <f t="shared" si="3"/>
        <v>58916.54814217594</v>
      </c>
      <c r="L15" s="45">
        <f t="shared" si="3"/>
        <v>80935.33139904635</v>
      </c>
      <c r="M15" s="45">
        <f t="shared" si="3"/>
        <v>111761.62795866496</v>
      </c>
      <c r="N15" s="45">
        <f t="shared" si="3"/>
        <v>154918.44314213068</v>
      </c>
      <c r="O15" s="45">
        <f t="shared" si="3"/>
        <v>215337.98439898307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3.75" customHeight="1" x14ac:dyDescent="0.35">
      <c r="A16" s="12"/>
      <c r="B16" s="46"/>
      <c r="C16" s="48"/>
      <c r="D16" s="48"/>
      <c r="E16" s="48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2" customHeight="1" x14ac:dyDescent="0.35">
      <c r="A17" s="12"/>
      <c r="B17" s="12" t="s">
        <v>33</v>
      </c>
      <c r="C17" s="28">
        <f>SUMIF('P&amp;L assumptions'!$B:$B,'P&amp;L'!B17,'P&amp;L assumptions'!C:C)</f>
        <v>-483.76</v>
      </c>
      <c r="D17" s="28">
        <f>SUMIF('P&amp;L assumptions'!$B:$B,'P&amp;L'!$B17,'P&amp;L assumptions'!D:D)</f>
        <v>-581.91999999999996</v>
      </c>
      <c r="E17" s="28">
        <f>SUMIF('P&amp;L assumptions'!$B:$B,'P&amp;L'!$B17,'P&amp;L assumptions'!E:E)</f>
        <v>-714.03</v>
      </c>
      <c r="F17" s="43">
        <f>SUMIF('P&amp;L assumptions'!$B:$B,'P&amp;L'!$B17,'P&amp;L assumptions'!F:F)</f>
        <v>-714.03</v>
      </c>
      <c r="G17" s="43">
        <f>SUMIF('P&amp;L assumptions'!$B:$B,'P&amp;L'!$B17,'P&amp;L assumptions'!G:G)</f>
        <v>-714.03</v>
      </c>
      <c r="H17" s="43">
        <f>SUMIF('P&amp;L assumptions'!$B:$B,'P&amp;L'!$B17,'P&amp;L assumptions'!H:H)</f>
        <v>-714.03</v>
      </c>
      <c r="I17" s="43">
        <f>SUMIF('P&amp;L assumptions'!$B:$B,'P&amp;L'!$B17,'P&amp;L assumptions'!I:I)</f>
        <v>-714.03</v>
      </c>
      <c r="J17" s="43">
        <f>SUMIF('P&amp;L assumptions'!$B:$B,'P&amp;L'!$B17,'P&amp;L assumptions'!J:J)</f>
        <v>-714.03</v>
      </c>
      <c r="K17" s="43">
        <f>SUMIF('P&amp;L assumptions'!$B:$B,'P&amp;L'!$B17,'P&amp;L assumptions'!K:K)</f>
        <v>-714.03</v>
      </c>
      <c r="L17" s="43">
        <f>SUMIF('P&amp;L assumptions'!$B:$B,'P&amp;L'!$B17,'P&amp;L assumptions'!L:L)</f>
        <v>-714.03</v>
      </c>
      <c r="M17" s="43">
        <f>SUMIF('P&amp;L assumptions'!$B:$B,'P&amp;L'!$B17,'P&amp;L assumptions'!M:M)</f>
        <v>-714.03</v>
      </c>
      <c r="N17" s="43">
        <f>SUMIF('P&amp;L assumptions'!$B:$B,'P&amp;L'!$B17,'P&amp;L assumptions'!N:N)</f>
        <v>-714.03</v>
      </c>
      <c r="O17" s="43">
        <f>SUMIF('P&amp;L assumptions'!$B:$B,'P&amp;L'!$B17,'P&amp;L assumptions'!O:O)</f>
        <v>-714.03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2" customHeight="1" x14ac:dyDescent="0.35">
      <c r="A18" s="12"/>
      <c r="B18" s="12" t="s">
        <v>34</v>
      </c>
      <c r="C18" s="28">
        <f>SUMIF('P&amp;L assumptions'!$B:$B,'P&amp;L'!B18,'P&amp;L assumptions'!C:C)</f>
        <v>-1732.04</v>
      </c>
      <c r="D18" s="28">
        <f>SUMIF('P&amp;L assumptions'!$B:$B,'P&amp;L'!$B18,'P&amp;L assumptions'!D:D)</f>
        <v>-92.56</v>
      </c>
      <c r="E18" s="28">
        <f>SUMIF('P&amp;L assumptions'!$B:$B,'P&amp;L'!$B18,'P&amp;L assumptions'!E:E)</f>
        <v>-305.94</v>
      </c>
      <c r="F18" s="43">
        <f>SUMIF('P&amp;L assumptions'!$B:$B,'P&amp;L'!$B18,'P&amp;L assumptions'!F:F)</f>
        <v>0</v>
      </c>
      <c r="G18" s="43">
        <f>SUMIF('P&amp;L assumptions'!$B:$B,'P&amp;L'!$B18,'P&amp;L assumptions'!G:G)</f>
        <v>0</v>
      </c>
      <c r="H18" s="43">
        <f>SUMIF('P&amp;L assumptions'!$B:$B,'P&amp;L'!$B18,'P&amp;L assumptions'!H:H)</f>
        <v>0</v>
      </c>
      <c r="I18" s="43">
        <f>SUMIF('P&amp;L assumptions'!$B:$B,'P&amp;L'!$B18,'P&amp;L assumptions'!I:I)</f>
        <v>0</v>
      </c>
      <c r="J18" s="43">
        <f>SUMIF('P&amp;L assumptions'!$B:$B,'P&amp;L'!$B18,'P&amp;L assumptions'!J:J)</f>
        <v>0</v>
      </c>
      <c r="K18" s="43">
        <f>SUMIF('P&amp;L assumptions'!$B:$B,'P&amp;L'!$B18,'P&amp;L assumptions'!K:K)</f>
        <v>0</v>
      </c>
      <c r="L18" s="43">
        <f>SUMIF('P&amp;L assumptions'!$B:$B,'P&amp;L'!$B18,'P&amp;L assumptions'!L:L)</f>
        <v>0</v>
      </c>
      <c r="M18" s="43">
        <f>SUMIF('P&amp;L assumptions'!$B:$B,'P&amp;L'!$B18,'P&amp;L assumptions'!M:M)</f>
        <v>0</v>
      </c>
      <c r="N18" s="43">
        <f>SUMIF('P&amp;L assumptions'!$B:$B,'P&amp;L'!$B18,'P&amp;L assumptions'!N:N)</f>
        <v>0</v>
      </c>
      <c r="O18" s="43">
        <f>SUMIF('P&amp;L assumptions'!$B:$B,'P&amp;L'!$B18,'P&amp;L assumptions'!O:O)</f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2" customHeight="1" x14ac:dyDescent="0.35">
      <c r="A19" s="12"/>
      <c r="B19" s="44" t="s">
        <v>55</v>
      </c>
      <c r="C19" s="45">
        <f t="shared" ref="C19:O19" si="4">C15+(C17+C18)</f>
        <v>-15590.049999999996</v>
      </c>
      <c r="D19" s="45">
        <f t="shared" si="4"/>
        <v>-13442.569999999998</v>
      </c>
      <c r="E19" s="45">
        <f t="shared" si="4"/>
        <v>10074.299999999996</v>
      </c>
      <c r="F19" s="45">
        <f t="shared" si="4"/>
        <v>13390.684899999991</v>
      </c>
      <c r="G19" s="45">
        <f t="shared" si="4"/>
        <v>17484.734859999986</v>
      </c>
      <c r="H19" s="45">
        <f t="shared" si="4"/>
        <v>23216.40480400002</v>
      </c>
      <c r="I19" s="45">
        <f t="shared" si="4"/>
        <v>31240.742725600023</v>
      </c>
      <c r="J19" s="45">
        <f t="shared" si="4"/>
        <v>42474.815815839902</v>
      </c>
      <c r="K19" s="45">
        <f t="shared" si="4"/>
        <v>58202.518142175941</v>
      </c>
      <c r="L19" s="45">
        <f t="shared" si="4"/>
        <v>80221.301399046351</v>
      </c>
      <c r="M19" s="45">
        <f t="shared" si="4"/>
        <v>111047.59795866496</v>
      </c>
      <c r="N19" s="45">
        <f t="shared" si="4"/>
        <v>154204.41314213068</v>
      </c>
      <c r="O19" s="45">
        <f t="shared" si="4"/>
        <v>214623.95439898307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3.75" customHeight="1" x14ac:dyDescent="0.35">
      <c r="A20" s="12"/>
      <c r="B20" s="28"/>
      <c r="C20" s="28"/>
      <c r="D20" s="28"/>
      <c r="E20" s="28"/>
      <c r="F20" s="43"/>
      <c r="G20" s="43"/>
      <c r="H20" s="43"/>
      <c r="I20" s="43"/>
      <c r="J20" s="43"/>
      <c r="K20" s="43"/>
      <c r="L20" s="43"/>
      <c r="M20" s="43"/>
      <c r="N20" s="43"/>
      <c r="O20" s="49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12" t="s">
        <v>56</v>
      </c>
      <c r="C21" s="50">
        <v>0</v>
      </c>
      <c r="D21" s="50">
        <v>0</v>
      </c>
      <c r="E21" s="50">
        <v>0</v>
      </c>
      <c r="F21" s="51">
        <v>0</v>
      </c>
      <c r="G21" s="51">
        <v>0</v>
      </c>
      <c r="H21" s="51">
        <v>0</v>
      </c>
      <c r="I21" s="51">
        <v>0</v>
      </c>
      <c r="J21" s="51">
        <v>0</v>
      </c>
      <c r="K21" s="51">
        <v>0</v>
      </c>
      <c r="L21" s="51">
        <v>0</v>
      </c>
      <c r="M21" s="51">
        <v>0</v>
      </c>
      <c r="N21" s="51">
        <v>0</v>
      </c>
      <c r="O21" s="51"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1.25" customHeight="1" x14ac:dyDescent="0.35">
      <c r="A22" s="12"/>
      <c r="B22" s="12" t="s">
        <v>57</v>
      </c>
      <c r="C22" s="52">
        <v>0</v>
      </c>
      <c r="D22" s="52">
        <v>0</v>
      </c>
      <c r="E22" s="52">
        <v>0</v>
      </c>
      <c r="F22" s="53">
        <v>0</v>
      </c>
      <c r="G22" s="53">
        <v>0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3.75" customHeight="1" x14ac:dyDescent="0.35">
      <c r="A23" s="12"/>
      <c r="B23" s="12"/>
      <c r="C23" s="28"/>
      <c r="D23" s="28"/>
      <c r="E23" s="28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1.25" customHeight="1" x14ac:dyDescent="0.35">
      <c r="A24" s="12"/>
      <c r="B24" s="54" t="s">
        <v>58</v>
      </c>
      <c r="C24" s="55">
        <f t="shared" ref="C24:O24" si="5">C19-C22</f>
        <v>-15590.049999999996</v>
      </c>
      <c r="D24" s="55">
        <f t="shared" si="5"/>
        <v>-13442.569999999998</v>
      </c>
      <c r="E24" s="55">
        <f t="shared" si="5"/>
        <v>10074.299999999996</v>
      </c>
      <c r="F24" s="55">
        <f t="shared" si="5"/>
        <v>13390.684899999991</v>
      </c>
      <c r="G24" s="55">
        <f t="shared" si="5"/>
        <v>17484.734859999986</v>
      </c>
      <c r="H24" s="55">
        <f t="shared" si="5"/>
        <v>23216.40480400002</v>
      </c>
      <c r="I24" s="55">
        <f t="shared" si="5"/>
        <v>31240.742725600023</v>
      </c>
      <c r="J24" s="55">
        <f t="shared" si="5"/>
        <v>42474.815815839902</v>
      </c>
      <c r="K24" s="55">
        <f t="shared" si="5"/>
        <v>58202.518142175941</v>
      </c>
      <c r="L24" s="55">
        <f t="shared" si="5"/>
        <v>80221.301399046351</v>
      </c>
      <c r="M24" s="55">
        <f t="shared" si="5"/>
        <v>111047.59795866496</v>
      </c>
      <c r="N24" s="55">
        <f t="shared" si="5"/>
        <v>154204.41314213068</v>
      </c>
      <c r="O24" s="55">
        <f t="shared" si="5"/>
        <v>214623.95439898307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1.25" customHeight="1" x14ac:dyDescent="0.35">
      <c r="A25" s="12"/>
      <c r="B25" s="12"/>
      <c r="C25" s="28"/>
      <c r="D25" s="28"/>
      <c r="E25" s="28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1.25" customHeight="1" x14ac:dyDescent="0.35">
      <c r="A26" s="12"/>
      <c r="B26" s="12"/>
      <c r="C26" s="28"/>
      <c r="D26" s="28"/>
      <c r="E26" s="28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2"/>
      <c r="C27" s="28"/>
      <c r="D27" s="28"/>
      <c r="E27" s="28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/>
      <c r="C28" s="28"/>
      <c r="D28" s="28"/>
      <c r="E28" s="28"/>
      <c r="F28" s="12"/>
      <c r="G28" s="12"/>
      <c r="H28" s="12"/>
      <c r="I28" s="12"/>
      <c r="J28" s="12" t="s">
        <v>59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>
        <v>1</v>
      </c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/>
  </sheetViews>
  <sheetFormatPr defaultColWidth="14.453125" defaultRowHeight="15" customHeight="1" x14ac:dyDescent="0.35"/>
  <cols>
    <col min="1" max="1" width="4.08984375" customWidth="1"/>
    <col min="2" max="2" width="22.54296875" customWidth="1"/>
    <col min="3" max="3" width="9.08984375" customWidth="1"/>
    <col min="4" max="4" width="9.54296875" customWidth="1"/>
    <col min="5" max="6" width="8.26953125" customWidth="1"/>
    <col min="7" max="8" width="8.81640625" customWidth="1"/>
    <col min="9" max="9" width="10.08984375" customWidth="1"/>
    <col min="10" max="10" width="8.81640625" customWidth="1"/>
    <col min="11" max="11" width="9.7265625" customWidth="1"/>
    <col min="12" max="15" width="11.08984375" customWidth="1"/>
    <col min="16" max="16" width="19" customWidth="1"/>
    <col min="17" max="26" width="9.08984375" customWidth="1"/>
  </cols>
  <sheetData>
    <row r="1" spans="1:26" ht="11.25" customHeight="1" x14ac:dyDescent="0.35">
      <c r="A1" s="12"/>
      <c r="B1" s="35" t="s">
        <v>60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11.25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11.25" customHeight="1" x14ac:dyDescent="0.35">
      <c r="A3" s="12"/>
      <c r="B3" s="36" t="s">
        <v>36</v>
      </c>
      <c r="C3" s="22" t="s">
        <v>13</v>
      </c>
      <c r="D3" s="22" t="s">
        <v>14</v>
      </c>
      <c r="E3" s="22" t="s">
        <v>15</v>
      </c>
      <c r="F3" s="23" t="s">
        <v>16</v>
      </c>
      <c r="G3" s="23" t="s">
        <v>17</v>
      </c>
      <c r="H3" s="23" t="s">
        <v>18</v>
      </c>
      <c r="I3" s="23" t="s">
        <v>19</v>
      </c>
      <c r="J3" s="23" t="s">
        <v>20</v>
      </c>
      <c r="K3" s="23" t="s">
        <v>21</v>
      </c>
      <c r="L3" s="23" t="s">
        <v>22</v>
      </c>
      <c r="M3" s="23" t="s">
        <v>23</v>
      </c>
      <c r="N3" s="23" t="s">
        <v>24</v>
      </c>
      <c r="O3" s="23" t="s">
        <v>25</v>
      </c>
      <c r="P3" s="42" t="s">
        <v>49</v>
      </c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35">
      <c r="A4" s="12"/>
      <c r="B4" s="12" t="s">
        <v>61</v>
      </c>
      <c r="C4" s="28">
        <f>SUM('BS source'!C8:C9)</f>
        <v>272.14999999999998</v>
      </c>
      <c r="D4" s="28">
        <f>SUM('BS source'!D8:D9)</f>
        <v>6455.12</v>
      </c>
      <c r="E4" s="28">
        <f>SUM('BS source'!E8:E9)</f>
        <v>10007.780000000001</v>
      </c>
      <c r="F4" s="29">
        <f t="shared" ref="F4:O4" si="0">$E$4</f>
        <v>10007.780000000001</v>
      </c>
      <c r="G4" s="29">
        <f t="shared" si="0"/>
        <v>10007.780000000001</v>
      </c>
      <c r="H4" s="29">
        <f t="shared" si="0"/>
        <v>10007.780000000001</v>
      </c>
      <c r="I4" s="29">
        <f t="shared" si="0"/>
        <v>10007.780000000001</v>
      </c>
      <c r="J4" s="29">
        <f t="shared" si="0"/>
        <v>10007.780000000001</v>
      </c>
      <c r="K4" s="29">
        <f t="shared" si="0"/>
        <v>10007.780000000001</v>
      </c>
      <c r="L4" s="29">
        <f t="shared" si="0"/>
        <v>10007.780000000001</v>
      </c>
      <c r="M4" s="29">
        <f t="shared" si="0"/>
        <v>10007.780000000001</v>
      </c>
      <c r="N4" s="29">
        <f t="shared" si="0"/>
        <v>10007.780000000001</v>
      </c>
      <c r="O4" s="29">
        <f t="shared" si="0"/>
        <v>10007.780000000001</v>
      </c>
      <c r="P4" s="12" t="s">
        <v>62</v>
      </c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35">
      <c r="A5" s="12"/>
      <c r="B5" s="12" t="s">
        <v>43</v>
      </c>
      <c r="C5" s="28">
        <f>SUMIF('BS assumptions'!$B:$B,BS!$B5,'BS assumptions'!C:C)</f>
        <v>7738</v>
      </c>
      <c r="D5" s="28">
        <f>SUMIF('BS assumptions'!$B:$B,BS!$B5,'BS assumptions'!D:D)</f>
        <v>8595.74</v>
      </c>
      <c r="E5" s="28">
        <f>SUMIF('BS assumptions'!$B:$B,BS!$B5,'BS assumptions'!E:E)</f>
        <v>10405.84</v>
      </c>
      <c r="F5" s="29">
        <f>SUMIF('BS assumptions'!$B:$B,BS!$B5,'BS assumptions'!F:F)</f>
        <v>17434.483091349426</v>
      </c>
      <c r="G5" s="29">
        <f>SUMIF('BS assumptions'!$B:$B,BS!$B5,'BS assumptions'!G:G)</f>
        <v>24408.276327889198</v>
      </c>
      <c r="H5" s="29">
        <f>SUMIF('BS assumptions'!$B:$B,BS!$B5,'BS assumptions'!H:H)</f>
        <v>34171.586859044874</v>
      </c>
      <c r="I5" s="29">
        <f>SUMIF('BS assumptions'!$B:$B,BS!$B5,'BS assumptions'!I:I)</f>
        <v>47840.221602662816</v>
      </c>
      <c r="J5" s="29">
        <f>SUMIF('BS assumptions'!$B:$B,BS!$B5,'BS assumptions'!J:J)</f>
        <v>66976.31024372793</v>
      </c>
      <c r="K5" s="29">
        <f>SUMIF('BS assumptions'!$B:$B,BS!$B5,'BS assumptions'!K:K)</f>
        <v>93766.834341219102</v>
      </c>
      <c r="L5" s="29">
        <f>SUMIF('BS assumptions'!$B:$B,BS!$B5,'BS assumptions'!L:L)</f>
        <v>131273.56807770673</v>
      </c>
      <c r="M5" s="29">
        <f>SUMIF('BS assumptions'!$B:$B,BS!$B5,'BS assumptions'!M:M)</f>
        <v>183782.99530878942</v>
      </c>
      <c r="N5" s="29">
        <f>SUMIF('BS assumptions'!$B:$B,BS!$B5,'BS assumptions'!N:N)</f>
        <v>257296.19343230518</v>
      </c>
      <c r="O5" s="29">
        <f>SUMIF('BS assumptions'!$B:$B,BS!$B5,'BS assumptions'!O:O)</f>
        <v>360214.67080522719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1.25" customHeight="1" x14ac:dyDescent="0.35">
      <c r="A6" s="12"/>
      <c r="B6" s="12" t="s">
        <v>63</v>
      </c>
      <c r="C6" s="28">
        <f>SUM('BS source'!C10:C12,'BS source'!C21,'BS source'!C22,'BS source'!C18)</f>
        <v>107328.64</v>
      </c>
      <c r="D6" s="28">
        <f>SUM('BS source'!D10:D12,'BS source'!D21,'BS source'!D22,'BS source'!D18)</f>
        <v>73043.34</v>
      </c>
      <c r="E6" s="28">
        <f>SUM('BS source'!E10:E12,'BS source'!E21,'BS source'!E22,'BS source'!E18)</f>
        <v>60966.009999999995</v>
      </c>
      <c r="F6" s="29">
        <f t="shared" ref="F6:O6" si="1">$E$6</f>
        <v>60966.009999999995</v>
      </c>
      <c r="G6" s="29">
        <f t="shared" si="1"/>
        <v>60966.009999999995</v>
      </c>
      <c r="H6" s="29">
        <f t="shared" si="1"/>
        <v>60966.009999999995</v>
      </c>
      <c r="I6" s="29">
        <f t="shared" si="1"/>
        <v>60966.009999999995</v>
      </c>
      <c r="J6" s="29">
        <f t="shared" si="1"/>
        <v>60966.009999999995</v>
      </c>
      <c r="K6" s="29">
        <f t="shared" si="1"/>
        <v>60966.009999999995</v>
      </c>
      <c r="L6" s="29">
        <f t="shared" si="1"/>
        <v>60966.009999999995</v>
      </c>
      <c r="M6" s="29">
        <f t="shared" si="1"/>
        <v>60966.009999999995</v>
      </c>
      <c r="N6" s="29">
        <f t="shared" si="1"/>
        <v>60966.009999999995</v>
      </c>
      <c r="O6" s="29">
        <f t="shared" si="1"/>
        <v>60966.009999999995</v>
      </c>
      <c r="P6" s="12" t="s">
        <v>62</v>
      </c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3.75" customHeight="1" x14ac:dyDescent="0.35">
      <c r="A7" s="12"/>
      <c r="B7" s="12"/>
      <c r="C7" s="28"/>
      <c r="D7" s="28"/>
      <c r="E7" s="28"/>
      <c r="F7" s="29"/>
      <c r="G7" s="29"/>
      <c r="H7" s="29"/>
      <c r="I7" s="29"/>
      <c r="J7" s="29"/>
      <c r="K7" s="29"/>
      <c r="L7" s="29"/>
      <c r="M7" s="29"/>
      <c r="N7" s="29"/>
      <c r="O7" s="29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2" t="s">
        <v>39</v>
      </c>
      <c r="C8" s="28">
        <f>SUMIF('BS assumptions'!$B:$B,BS!$B8,'BS assumptions'!C:C)</f>
        <v>177.4</v>
      </c>
      <c r="D8" s="28">
        <f>SUMIF('BS assumptions'!$B:$B,BS!$B8,'BS assumptions'!D:D)</f>
        <v>106.41</v>
      </c>
      <c r="E8" s="28">
        <f>SUMIF('BS assumptions'!$B:$B,BS!$B8,'BS assumptions'!E:E)</f>
        <v>486.9</v>
      </c>
      <c r="F8" s="29">
        <f>SUMIF('BS assumptions'!$B:$B,BS!$B8,'BS assumptions'!F:F)</f>
        <v>674.40456554918683</v>
      </c>
      <c r="G8" s="29">
        <f>SUMIF('BS assumptions'!$B:$B,BS!$B8,'BS assumptions'!G:G)</f>
        <v>944.16639176886156</v>
      </c>
      <c r="H8" s="29">
        <f>SUMIF('BS assumptions'!$B:$B,BS!$B8,'BS assumptions'!H:H)</f>
        <v>1321.832948476406</v>
      </c>
      <c r="I8" s="29">
        <f>SUMIF('BS assumptions'!$B:$B,BS!$B8,'BS assumptions'!I:I)</f>
        <v>1850.5661278669681</v>
      </c>
      <c r="J8" s="29">
        <f>SUMIF('BS assumptions'!$B:$B,BS!$B8,'BS assumptions'!J:J)</f>
        <v>2590.7925790137551</v>
      </c>
      <c r="K8" s="29">
        <f>SUMIF('BS assumptions'!$B:$B,BS!$B8,'BS assumptions'!K:K)</f>
        <v>3627.1096106192567</v>
      </c>
      <c r="L8" s="29">
        <f>SUMIF('BS assumptions'!$B:$B,BS!$B8,'BS assumptions'!L:L)</f>
        <v>5077.9534548669599</v>
      </c>
      <c r="M8" s="29">
        <f>SUMIF('BS assumptions'!$B:$B,BS!$B8,'BS assumptions'!M:M)</f>
        <v>7109.1348368137424</v>
      </c>
      <c r="N8" s="29">
        <f>SUMIF('BS assumptions'!$B:$B,BS!$B8,'BS assumptions'!N:N)</f>
        <v>9952.788771539239</v>
      </c>
      <c r="O8" s="29">
        <f>SUMIF('BS assumptions'!$B:$B,BS!$B8,'BS assumptions'!O:O)</f>
        <v>13933.904280154933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1.25" customHeight="1" x14ac:dyDescent="0.35">
      <c r="A9" s="12"/>
      <c r="B9" s="12" t="s">
        <v>37</v>
      </c>
      <c r="C9" s="28">
        <f>SUMIF('BS assumptions'!$B:$B,BS!$B9,'BS assumptions'!C:C)</f>
        <v>11119.32</v>
      </c>
      <c r="D9" s="28">
        <f>SUMIF('BS assumptions'!$B:$B,BS!$B9,'BS assumptions'!D:D)</f>
        <v>10623.49</v>
      </c>
      <c r="E9" s="28">
        <f>SUMIF('BS assumptions'!$B:$B,BS!$B9,'BS assumptions'!E:E)</f>
        <v>9638.5</v>
      </c>
      <c r="F9" s="29">
        <f>SUMIF('BS assumptions'!$B:$B,BS!$B9,'BS assumptions'!F:F)</f>
        <v>13493.899999999998</v>
      </c>
      <c r="G9" s="29">
        <f>SUMIF('BS assumptions'!$B:$B,BS!$B9,'BS assumptions'!G:G)</f>
        <v>18891.459999999995</v>
      </c>
      <c r="H9" s="29">
        <f>SUMIF('BS assumptions'!$B:$B,BS!$B9,'BS assumptions'!H:H)</f>
        <v>26448.043999999994</v>
      </c>
      <c r="I9" s="29">
        <f>SUMIF('BS assumptions'!$B:$B,BS!$B9,'BS assumptions'!I:I)</f>
        <v>37027.261599999991</v>
      </c>
      <c r="J9" s="29">
        <f>SUMIF('BS assumptions'!$B:$B,BS!$B9,'BS assumptions'!J:J)</f>
        <v>51838.166239999977</v>
      </c>
      <c r="K9" s="29">
        <f>SUMIF('BS assumptions'!$B:$B,BS!$B9,'BS assumptions'!K:K)</f>
        <v>72573.432735999959</v>
      </c>
      <c r="L9" s="29">
        <f>SUMIF('BS assumptions'!$B:$B,BS!$B9,'BS assumptions'!L:L)</f>
        <v>101602.80583039994</v>
      </c>
      <c r="M9" s="29">
        <f>SUMIF('BS assumptions'!$B:$B,BS!$B9,'BS assumptions'!M:M)</f>
        <v>142243.92816255993</v>
      </c>
      <c r="N9" s="29">
        <f>SUMIF('BS assumptions'!$B:$B,BS!$B9,'BS assumptions'!N:N)</f>
        <v>199141.49942758385</v>
      </c>
      <c r="O9" s="29">
        <f>SUMIF('BS assumptions'!$B:$B,BS!$B9,'BS assumptions'!O:O)</f>
        <v>278798.09919861739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11.25" customHeight="1" x14ac:dyDescent="0.35">
      <c r="A10" s="12"/>
      <c r="B10" s="12" t="s">
        <v>45</v>
      </c>
      <c r="C10" s="28">
        <f>SUMIF('BS assumptions'!$B:$B,BS!$B10,'BS assumptions'!C:C)</f>
        <v>6460.55</v>
      </c>
      <c r="D10" s="28">
        <f>SUMIF('BS assumptions'!$B:$B,BS!$B10,'BS assumptions'!D:D)</f>
        <v>5657.14</v>
      </c>
      <c r="E10" s="28">
        <f>SUMIF('BS assumptions'!$B:$B,BS!$B10,'BS assumptions'!E:E)</f>
        <v>4918.67</v>
      </c>
      <c r="F10" s="29">
        <f>SUMIF('BS assumptions'!$B:$B,BS!$B10,'BS assumptions'!F:F)</f>
        <v>11832.205297457158</v>
      </c>
      <c r="G10" s="29">
        <f>SUMIF('BS assumptions'!$B:$B,BS!$B10,'BS assumptions'!G:G)</f>
        <v>16565.087416440023</v>
      </c>
      <c r="H10" s="29">
        <f>SUMIF('BS assumptions'!$B:$B,BS!$B10,'BS assumptions'!H:H)</f>
        <v>23191.122383016031</v>
      </c>
      <c r="I10" s="29">
        <f>SUMIF('BS assumptions'!$B:$B,BS!$B10,'BS assumptions'!I:I)</f>
        <v>32467.571336222438</v>
      </c>
      <c r="J10" s="29">
        <f>SUMIF('BS assumptions'!$B:$B,BS!$B10,'BS assumptions'!J:J)</f>
        <v>45454.599870711405</v>
      </c>
      <c r="K10" s="29">
        <f>SUMIF('BS assumptions'!$B:$B,BS!$B10,'BS assumptions'!K:K)</f>
        <v>63636.439818995968</v>
      </c>
      <c r="L10" s="29">
        <f>SUMIF('BS assumptions'!$B:$B,BS!$B10,'BS assumptions'!L:L)</f>
        <v>89091.015746594348</v>
      </c>
      <c r="M10" s="29">
        <f>SUMIF('BS assumptions'!$B:$B,BS!$B10,'BS assumptions'!M:M)</f>
        <v>124727.42204523207</v>
      </c>
      <c r="N10" s="29">
        <f>SUMIF('BS assumptions'!$B:$B,BS!$B10,'BS assumptions'!N:N)</f>
        <v>174618.39086332489</v>
      </c>
      <c r="O10" s="29">
        <f>SUMIF('BS assumptions'!$B:$B,BS!$B10,'BS assumptions'!O:O)</f>
        <v>244465.74720865482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3.75" customHeight="1" x14ac:dyDescent="0.35">
      <c r="A11" s="12"/>
      <c r="B11" s="12"/>
      <c r="C11" s="28"/>
      <c r="D11" s="28"/>
      <c r="E11" s="28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12" t="s">
        <v>64</v>
      </c>
      <c r="C12" s="28">
        <f>'BS source'!C20</f>
        <v>10961.31</v>
      </c>
      <c r="D12" s="28">
        <f>'BS source'!D20</f>
        <v>8325.2099999999991</v>
      </c>
      <c r="E12" s="28">
        <f>'BS source'!E20</f>
        <v>8870.51</v>
      </c>
      <c r="F12" s="29">
        <f>E12+'Cash Flow'!F29</f>
        <v>10342.513631401011</v>
      </c>
      <c r="G12" s="29">
        <f>F12+'Cash Flow'!G29</f>
        <v>17817.227983961398</v>
      </c>
      <c r="H12" s="29">
        <f>G12+'Cash Flow'!H29</f>
        <v>27019.604077545991</v>
      </c>
      <c r="I12" s="29">
        <f>H12+'Cash Flow'!I29</f>
        <v>38640.706608564418</v>
      </c>
      <c r="J12" s="29">
        <f>I12+'Cash Flow'!J29</f>
        <v>53648.026151990096</v>
      </c>
      <c r="K12" s="29">
        <f>J12+'Cash Flow'!K29</f>
        <v>73396.049512786092</v>
      </c>
      <c r="L12" s="29">
        <f>K12+'Cash Flow'!L29</f>
        <v>99781.058217900572</v>
      </c>
      <c r="M12" s="29">
        <f>L12+'Cash Flow'!M29</f>
        <v>135457.84640506087</v>
      </c>
      <c r="N12" s="29">
        <f>M12+'Cash Flow'!N29</f>
        <v>184143.12586708507</v>
      </c>
      <c r="O12" s="29">
        <f>N12+'Cash Flow'!O29</f>
        <v>251040.29311391906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3.75" customHeight="1" x14ac:dyDescent="0.35">
      <c r="A13" s="12"/>
      <c r="B13" s="12"/>
      <c r="C13" s="12"/>
      <c r="D13" s="12"/>
      <c r="E13" s="12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56" t="s">
        <v>65</v>
      </c>
      <c r="C14" s="57">
        <f t="shared" ref="C14:O14" si="2">SUM(C4:C12)</f>
        <v>144057.36999999997</v>
      </c>
      <c r="D14" s="57">
        <f t="shared" si="2"/>
        <v>112806.45000000001</v>
      </c>
      <c r="E14" s="57">
        <f t="shared" si="2"/>
        <v>105294.20999999999</v>
      </c>
      <c r="F14" s="57">
        <f t="shared" si="2"/>
        <v>124751.29658575679</v>
      </c>
      <c r="G14" s="57">
        <f t="shared" si="2"/>
        <v>149600.00812005947</v>
      </c>
      <c r="H14" s="57">
        <f t="shared" si="2"/>
        <v>183125.98026808328</v>
      </c>
      <c r="I14" s="57">
        <f t="shared" si="2"/>
        <v>228800.11727531662</v>
      </c>
      <c r="J14" s="57">
        <f t="shared" si="2"/>
        <v>291481.68508544314</v>
      </c>
      <c r="K14" s="57">
        <f t="shared" si="2"/>
        <v>377973.65601962036</v>
      </c>
      <c r="L14" s="57">
        <f t="shared" si="2"/>
        <v>497800.19132746855</v>
      </c>
      <c r="M14" s="57">
        <f t="shared" si="2"/>
        <v>664295.11675845599</v>
      </c>
      <c r="N14" s="57">
        <f t="shared" si="2"/>
        <v>896125.7883618382</v>
      </c>
      <c r="O14" s="57">
        <f t="shared" si="2"/>
        <v>1219426.5046065734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12"/>
      <c r="C15" s="28"/>
      <c r="D15" s="28"/>
      <c r="E15" s="28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1.25" customHeight="1" x14ac:dyDescent="0.35">
      <c r="A16" s="12"/>
      <c r="B16" s="12" t="s">
        <v>41</v>
      </c>
      <c r="C16" s="28">
        <f>SUMIF('BS assumptions'!$B:$B,BS!$B16,'BS assumptions'!C:C)</f>
        <v>9561.42</v>
      </c>
      <c r="D16" s="28">
        <f>SUMIF('BS assumptions'!$B:$B,BS!$B16,'BS assumptions'!D:D)</f>
        <v>8731.74</v>
      </c>
      <c r="E16" s="28">
        <f>SUMIF('BS assumptions'!$B:$B,BS!$B16,'BS assumptions'!E:E)</f>
        <v>8808.98</v>
      </c>
      <c r="F16" s="29">
        <f>SUMIF('BS assumptions'!$B:$B,BS!$B16,'BS assumptions'!F:F)</f>
        <v>12201.306900454869</v>
      </c>
      <c r="G16" s="29">
        <f>SUMIF('BS assumptions'!$B:$B,BS!$B16,'BS assumptions'!G:G)</f>
        <v>17081.829660636817</v>
      </c>
      <c r="H16" s="29">
        <f>SUMIF('BS assumptions'!$B:$B,BS!$B16,'BS assumptions'!H:H)</f>
        <v>23914.561524891538</v>
      </c>
      <c r="I16" s="29">
        <f>SUMIF('BS assumptions'!$B:$B,BS!$B16,'BS assumptions'!I:I)</f>
        <v>33480.386134848151</v>
      </c>
      <c r="J16" s="29">
        <f>SUMIF('BS assumptions'!$B:$B,BS!$B16,'BS assumptions'!J:J)</f>
        <v>46872.540588787408</v>
      </c>
      <c r="K16" s="29">
        <f>SUMIF('BS assumptions'!$B:$B,BS!$B16,'BS assumptions'!K:K)</f>
        <v>65621.556824302359</v>
      </c>
      <c r="L16" s="29">
        <f>SUMIF('BS assumptions'!$B:$B,BS!$B16,'BS assumptions'!L:L)</f>
        <v>91870.179554023314</v>
      </c>
      <c r="M16" s="29">
        <f>SUMIF('BS assumptions'!$B:$B,BS!$B16,'BS assumptions'!M:M)</f>
        <v>128618.25137563262</v>
      </c>
      <c r="N16" s="29">
        <f>SUMIF('BS assumptions'!$B:$B,BS!$B16,'BS assumptions'!N:N)</f>
        <v>180065.55192588567</v>
      </c>
      <c r="O16" s="29">
        <f>SUMIF('BS assumptions'!$B:$B,BS!$B16,'BS assumptions'!O:O)</f>
        <v>252091.77269623987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1.25" customHeight="1" x14ac:dyDescent="0.35">
      <c r="A17" s="12"/>
      <c r="B17" s="12" t="s">
        <v>46</v>
      </c>
      <c r="C17" s="28">
        <f>SUMIF('BS assumptions'!$B:$B,BS!$B17,'BS assumptions'!C:C)</f>
        <v>2731.5099999999779</v>
      </c>
      <c r="D17" s="28">
        <f>SUMIF('BS assumptions'!$B:$B,BS!$B17,'BS assumptions'!D:D)</f>
        <v>3221.66</v>
      </c>
      <c r="E17" s="28">
        <f>SUMIF('BS assumptions'!$B:$B,BS!$B17,'BS assumptions'!E:E)</f>
        <v>3534.56</v>
      </c>
      <c r="F17" s="29">
        <f>SUMIF('BS assumptions'!$B:$B,BS!$B17,'BS assumptions'!F:F)</f>
        <v>6208.6347853019188</v>
      </c>
      <c r="G17" s="29">
        <f>SUMIF('BS assumptions'!$B:$B,BS!$B17,'BS assumptions'!G:G)</f>
        <v>8692.0886994226857</v>
      </c>
      <c r="H17" s="29">
        <f>SUMIF('BS assumptions'!$B:$B,BS!$B17,'BS assumptions'!H:H)</f>
        <v>12168.924179191761</v>
      </c>
      <c r="I17" s="29">
        <f>SUMIF('BS assumptions'!$B:$B,BS!$B17,'BS assumptions'!I:I)</f>
        <v>17036.493850868465</v>
      </c>
      <c r="J17" s="29">
        <f>SUMIF('BS assumptions'!$B:$B,BS!$B17,'BS assumptions'!J:J)</f>
        <v>23851.091391215843</v>
      </c>
      <c r="K17" s="29">
        <f>SUMIF('BS assumptions'!$B:$B,BS!$B17,'BS assumptions'!K:K)</f>
        <v>33391.527947702183</v>
      </c>
      <c r="L17" s="29">
        <f>SUMIF('BS assumptions'!$B:$B,BS!$B17,'BS assumptions'!L:L)</f>
        <v>46748.139126783048</v>
      </c>
      <c r="M17" s="29">
        <f>SUMIF('BS assumptions'!$B:$B,BS!$B17,'BS assumptions'!M:M)</f>
        <v>65447.394777496273</v>
      </c>
      <c r="N17" s="29">
        <f>SUMIF('BS assumptions'!$B:$B,BS!$B17,'BS assumptions'!N:N)</f>
        <v>91626.352688494764</v>
      </c>
      <c r="O17" s="29">
        <f>SUMIF('BS assumptions'!$B:$B,BS!$B17,'BS assumptions'!O:O)</f>
        <v>128276.89376389266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3.75" customHeight="1" x14ac:dyDescent="0.35">
      <c r="A18" s="12"/>
      <c r="B18" s="12"/>
      <c r="C18" s="28"/>
      <c r="D18" s="28"/>
      <c r="E18" s="28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1.25" customHeight="1" x14ac:dyDescent="0.35">
      <c r="A19" s="12"/>
      <c r="B19" s="12" t="s">
        <v>66</v>
      </c>
      <c r="C19" s="28">
        <f>SUM('BS source'!H13:H15,'BS source'!H20:H21,'BS source'!H23)</f>
        <v>9094.630000000001</v>
      </c>
      <c r="D19" s="28">
        <f>SUM('BS source'!I13:I15,'BS source'!I20:I21,'BS source'!I23)</f>
        <v>10286.93</v>
      </c>
      <c r="E19" s="28">
        <f>SUM('BS source'!J13:J15,'BS source'!J20:J21,'BS source'!J23)</f>
        <v>15036.060000000001</v>
      </c>
      <c r="F19" s="29">
        <f t="shared" ref="F19:O19" si="3">$E$19</f>
        <v>15036.060000000001</v>
      </c>
      <c r="G19" s="29">
        <f t="shared" si="3"/>
        <v>15036.060000000001</v>
      </c>
      <c r="H19" s="29">
        <f t="shared" si="3"/>
        <v>15036.060000000001</v>
      </c>
      <c r="I19" s="29">
        <f t="shared" si="3"/>
        <v>15036.060000000001</v>
      </c>
      <c r="J19" s="29">
        <f t="shared" si="3"/>
        <v>15036.060000000001</v>
      </c>
      <c r="K19" s="29">
        <f t="shared" si="3"/>
        <v>15036.060000000001</v>
      </c>
      <c r="L19" s="29">
        <f t="shared" si="3"/>
        <v>15036.060000000001</v>
      </c>
      <c r="M19" s="29">
        <f t="shared" si="3"/>
        <v>15036.060000000001</v>
      </c>
      <c r="N19" s="29">
        <f t="shared" si="3"/>
        <v>15036.060000000001</v>
      </c>
      <c r="O19" s="29">
        <f t="shared" si="3"/>
        <v>15036.060000000001</v>
      </c>
      <c r="P19" s="12" t="s">
        <v>62</v>
      </c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3.75" customHeight="1" x14ac:dyDescent="0.35">
      <c r="A20" s="12"/>
      <c r="B20" s="12"/>
      <c r="C20" s="28"/>
      <c r="D20" s="28"/>
      <c r="E20" s="28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12" t="s">
        <v>67</v>
      </c>
      <c r="C21" s="28">
        <f>'BS source'!H10</f>
        <v>122669.80000000002</v>
      </c>
      <c r="D21" s="28">
        <f>'BS source'!I10</f>
        <v>90566.120000000024</v>
      </c>
      <c r="E21" s="28">
        <f>'BS source'!J10</f>
        <v>77914.610000000015</v>
      </c>
      <c r="F21" s="29">
        <f>E21+'P&amp;L'!F24</f>
        <v>91305.294900000008</v>
      </c>
      <c r="G21" s="29">
        <f>F21+'P&amp;L'!G24</f>
        <v>108790.02975999999</v>
      </c>
      <c r="H21" s="29">
        <f>G21+'P&amp;L'!H24</f>
        <v>132006.434564</v>
      </c>
      <c r="I21" s="29">
        <f>H21+'P&amp;L'!I24</f>
        <v>163247.17728960002</v>
      </c>
      <c r="J21" s="29">
        <f>I21+'P&amp;L'!J24</f>
        <v>205721.99310543993</v>
      </c>
      <c r="K21" s="29">
        <f>J21+'P&amp;L'!K24</f>
        <v>263924.51124761585</v>
      </c>
      <c r="L21" s="29">
        <f>K21+'P&amp;L'!L24</f>
        <v>344145.81264666223</v>
      </c>
      <c r="M21" s="29">
        <f>L21+'P&amp;L'!M24</f>
        <v>455193.41060532723</v>
      </c>
      <c r="N21" s="29">
        <f>M21+'P&amp;L'!N24</f>
        <v>609397.82374745794</v>
      </c>
      <c r="O21" s="29">
        <f>N21+'P&amp;L'!O24</f>
        <v>824021.77814644098</v>
      </c>
      <c r="P21" s="12" t="s">
        <v>68</v>
      </c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3.75" customHeight="1" x14ac:dyDescent="0.35">
      <c r="A22" s="12"/>
      <c r="B22" s="12"/>
      <c r="C22" s="28"/>
      <c r="D22" s="28"/>
      <c r="E22" s="28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1.25" customHeight="1" x14ac:dyDescent="0.35">
      <c r="A23" s="12"/>
      <c r="B23" s="56" t="s">
        <v>69</v>
      </c>
      <c r="C23" s="57">
        <f t="shared" ref="C23:O23" si="4">SUM(C16:C21)</f>
        <v>144057.35999999999</v>
      </c>
      <c r="D23" s="57">
        <f t="shared" si="4"/>
        <v>112806.45000000003</v>
      </c>
      <c r="E23" s="57">
        <f t="shared" si="4"/>
        <v>105294.21000000002</v>
      </c>
      <c r="F23" s="57">
        <f t="shared" si="4"/>
        <v>124751.29658575679</v>
      </c>
      <c r="G23" s="57">
        <f t="shared" si="4"/>
        <v>149600.0081200595</v>
      </c>
      <c r="H23" s="57">
        <f t="shared" si="4"/>
        <v>183125.98026808328</v>
      </c>
      <c r="I23" s="57">
        <f t="shared" si="4"/>
        <v>228800.11727531662</v>
      </c>
      <c r="J23" s="57">
        <f t="shared" si="4"/>
        <v>291481.6850854432</v>
      </c>
      <c r="K23" s="57">
        <f t="shared" si="4"/>
        <v>377973.65601962036</v>
      </c>
      <c r="L23" s="57">
        <f t="shared" si="4"/>
        <v>497800.19132746861</v>
      </c>
      <c r="M23" s="57">
        <f t="shared" si="4"/>
        <v>664295.1167584561</v>
      </c>
      <c r="N23" s="57">
        <f t="shared" si="4"/>
        <v>896125.78836183832</v>
      </c>
      <c r="O23" s="57">
        <f t="shared" si="4"/>
        <v>1219426.5046065734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1.25" customHeight="1" x14ac:dyDescent="0.35">
      <c r="A24" s="12"/>
      <c r="B24" s="12"/>
      <c r="C24" s="12"/>
      <c r="D24" s="12"/>
      <c r="E24" s="12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1.25" customHeight="1" x14ac:dyDescent="0.35">
      <c r="A25" s="12"/>
      <c r="B25" s="12" t="s">
        <v>70</v>
      </c>
      <c r="C25" s="12">
        <f t="shared" ref="C25:O25" si="5">C23-C14</f>
        <v>-9.9999999802093953E-3</v>
      </c>
      <c r="D25" s="12">
        <f t="shared" si="5"/>
        <v>0</v>
      </c>
      <c r="E25" s="12">
        <f t="shared" si="5"/>
        <v>0</v>
      </c>
      <c r="F25" s="12">
        <f t="shared" si="5"/>
        <v>0</v>
      </c>
      <c r="G25" s="12">
        <f t="shared" si="5"/>
        <v>0</v>
      </c>
      <c r="H25" s="12">
        <f t="shared" si="5"/>
        <v>0</v>
      </c>
      <c r="I25" s="12">
        <f t="shared" si="5"/>
        <v>0</v>
      </c>
      <c r="J25" s="12">
        <f t="shared" si="5"/>
        <v>0</v>
      </c>
      <c r="K25" s="12">
        <f t="shared" si="5"/>
        <v>0</v>
      </c>
      <c r="L25" s="12">
        <f t="shared" si="5"/>
        <v>0</v>
      </c>
      <c r="M25" s="12">
        <f t="shared" si="5"/>
        <v>0</v>
      </c>
      <c r="N25" s="12">
        <f t="shared" si="5"/>
        <v>0</v>
      </c>
      <c r="O25" s="12">
        <f t="shared" si="5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1.25" customHeight="1" x14ac:dyDescent="0.35">
      <c r="A26" s="12"/>
      <c r="B26" s="12"/>
      <c r="C26" s="12"/>
      <c r="D26" s="12"/>
      <c r="E26" s="12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1000"/>
  <sheetViews>
    <sheetView topLeftCell="A13" workbookViewId="0"/>
  </sheetViews>
  <sheetFormatPr defaultColWidth="14.453125" defaultRowHeight="15" customHeight="1" x14ac:dyDescent="0.35"/>
  <cols>
    <col min="1" max="1" width="2" customWidth="1"/>
    <col min="2" max="2" width="37.81640625" customWidth="1"/>
    <col min="3" max="4" width="9.08984375" customWidth="1"/>
    <col min="5" max="5" width="1.54296875" customWidth="1"/>
    <col min="6" max="6" width="9.08984375" customWidth="1"/>
    <col min="7" max="10" width="10.08984375" customWidth="1"/>
    <col min="11" max="15" width="11.08984375" customWidth="1"/>
    <col min="16" max="16" width="19.54296875" customWidth="1"/>
    <col min="17" max="26" width="9.08984375" customWidth="1"/>
  </cols>
  <sheetData>
    <row r="1" spans="1:26" ht="11.25" customHeight="1" x14ac:dyDescent="0.35">
      <c r="A1" s="58"/>
      <c r="B1" s="59" t="s">
        <v>71</v>
      </c>
      <c r="C1" s="59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</row>
    <row r="2" spans="1:26" ht="11.25" customHeight="1" x14ac:dyDescent="0.35">
      <c r="A2" s="58"/>
      <c r="B2" s="60" t="s">
        <v>72</v>
      </c>
      <c r="C2" s="59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</row>
    <row r="3" spans="1:26" ht="11.25" customHeigh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</row>
    <row r="4" spans="1:26" ht="11.25" customHeight="1" x14ac:dyDescent="0.35">
      <c r="A4" s="58"/>
      <c r="B4" s="36" t="s">
        <v>36</v>
      </c>
      <c r="C4" s="22" t="s">
        <v>14</v>
      </c>
      <c r="D4" s="22" t="s">
        <v>15</v>
      </c>
      <c r="E4" s="22"/>
      <c r="F4" s="23" t="s">
        <v>16</v>
      </c>
      <c r="G4" s="23" t="s">
        <v>17</v>
      </c>
      <c r="H4" s="23" t="s">
        <v>18</v>
      </c>
      <c r="I4" s="23" t="s">
        <v>19</v>
      </c>
      <c r="J4" s="23" t="s">
        <v>20</v>
      </c>
      <c r="K4" s="23" t="s">
        <v>21</v>
      </c>
      <c r="L4" s="23" t="s">
        <v>22</v>
      </c>
      <c r="M4" s="23" t="s">
        <v>23</v>
      </c>
      <c r="N4" s="23" t="s">
        <v>24</v>
      </c>
      <c r="O4" s="23" t="s">
        <v>25</v>
      </c>
      <c r="P4" s="42" t="s">
        <v>49</v>
      </c>
      <c r="Q4" s="58"/>
      <c r="R4" s="58"/>
      <c r="S4" s="58"/>
      <c r="T4" s="58"/>
      <c r="U4" s="58"/>
      <c r="V4" s="58"/>
      <c r="W4" s="58"/>
      <c r="X4" s="58"/>
      <c r="Y4" s="58"/>
      <c r="Z4" s="58"/>
    </row>
    <row r="5" spans="1:26" ht="11.25" customHeight="1" x14ac:dyDescent="0.35">
      <c r="A5" s="58"/>
      <c r="B5" s="58" t="s">
        <v>73</v>
      </c>
      <c r="C5" s="58">
        <f>'P&amp;L'!D15</f>
        <v>-12768.089999999998</v>
      </c>
      <c r="D5" s="58">
        <f>'P&amp;L'!E15</f>
        <v>11094.269999999995</v>
      </c>
      <c r="E5" s="58"/>
      <c r="F5" s="61">
        <f>'P&amp;L'!F15</f>
        <v>14104.714899999992</v>
      </c>
      <c r="G5" s="61">
        <f>'P&amp;L'!G15</f>
        <v>18198.764859999985</v>
      </c>
      <c r="H5" s="61">
        <f>'P&amp;L'!H15</f>
        <v>23930.434804000019</v>
      </c>
      <c r="I5" s="61">
        <f>'P&amp;L'!I15</f>
        <v>31954.772725600022</v>
      </c>
      <c r="J5" s="61">
        <f>'P&amp;L'!J15</f>
        <v>43188.845815839901</v>
      </c>
      <c r="K5" s="61">
        <f>'P&amp;L'!K15</f>
        <v>58916.54814217594</v>
      </c>
      <c r="L5" s="61">
        <f>'P&amp;L'!L15</f>
        <v>80935.33139904635</v>
      </c>
      <c r="M5" s="61">
        <f>'P&amp;L'!M15</f>
        <v>111761.62795866496</v>
      </c>
      <c r="N5" s="61">
        <f>'P&amp;L'!N15</f>
        <v>154918.44314213068</v>
      </c>
      <c r="O5" s="61">
        <f>'P&amp;L'!O15</f>
        <v>215337.98439898307</v>
      </c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</row>
    <row r="6" spans="1:26" ht="11.25" customHeight="1" x14ac:dyDescent="0.35">
      <c r="A6" s="58"/>
      <c r="B6" s="58" t="s">
        <v>74</v>
      </c>
      <c r="C6" s="58">
        <v>0</v>
      </c>
      <c r="D6" s="58">
        <v>0</v>
      </c>
      <c r="E6" s="58"/>
      <c r="F6" s="58">
        <v>0</v>
      </c>
      <c r="G6" s="58">
        <v>0</v>
      </c>
      <c r="H6" s="58">
        <v>0</v>
      </c>
      <c r="I6" s="58">
        <v>0</v>
      </c>
      <c r="J6" s="58">
        <v>0</v>
      </c>
      <c r="K6" s="58">
        <v>0</v>
      </c>
      <c r="L6" s="58">
        <v>0</v>
      </c>
      <c r="M6" s="58">
        <v>0</v>
      </c>
      <c r="N6" s="58">
        <v>0</v>
      </c>
      <c r="O6" s="58">
        <v>0</v>
      </c>
      <c r="P6" s="58" t="s">
        <v>75</v>
      </c>
      <c r="Q6" s="58"/>
      <c r="R6" s="58"/>
      <c r="S6" s="58"/>
      <c r="T6" s="58"/>
      <c r="U6" s="58"/>
      <c r="V6" s="58"/>
      <c r="W6" s="58"/>
      <c r="X6" s="58"/>
      <c r="Y6" s="58"/>
      <c r="Z6" s="58"/>
    </row>
    <row r="7" spans="1:26" ht="11.25" customHeight="1" x14ac:dyDescent="0.35">
      <c r="A7" s="58"/>
      <c r="B7" s="58" t="s">
        <v>76</v>
      </c>
      <c r="C7" s="58">
        <v>0</v>
      </c>
      <c r="D7" s="58">
        <v>0</v>
      </c>
      <c r="E7" s="58"/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0</v>
      </c>
      <c r="M7" s="58">
        <v>0</v>
      </c>
      <c r="N7" s="58">
        <v>0</v>
      </c>
      <c r="O7" s="58">
        <v>0</v>
      </c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</row>
    <row r="8" spans="1:26" ht="11.25" customHeight="1" x14ac:dyDescent="0.35">
      <c r="A8" s="58"/>
      <c r="B8" s="44" t="s">
        <v>77</v>
      </c>
      <c r="C8" s="62">
        <f t="shared" ref="C8:D8" si="0">SUM(C5:C6)</f>
        <v>-12768.089999999998</v>
      </c>
      <c r="D8" s="62">
        <f t="shared" si="0"/>
        <v>11094.269999999995</v>
      </c>
      <c r="E8" s="62"/>
      <c r="F8" s="63">
        <f t="shared" ref="F8:O8" si="1">SUM(F5:F6)</f>
        <v>14104.714899999992</v>
      </c>
      <c r="G8" s="64">
        <f t="shared" si="1"/>
        <v>18198.764859999985</v>
      </c>
      <c r="H8" s="64">
        <f t="shared" si="1"/>
        <v>23930.434804000019</v>
      </c>
      <c r="I8" s="64">
        <f t="shared" si="1"/>
        <v>31954.772725600022</v>
      </c>
      <c r="J8" s="64">
        <f t="shared" si="1"/>
        <v>43188.845815839901</v>
      </c>
      <c r="K8" s="64">
        <f t="shared" si="1"/>
        <v>58916.54814217594</v>
      </c>
      <c r="L8" s="64">
        <f t="shared" si="1"/>
        <v>80935.33139904635</v>
      </c>
      <c r="M8" s="64">
        <f t="shared" si="1"/>
        <v>111761.62795866496</v>
      </c>
      <c r="N8" s="64">
        <f t="shared" si="1"/>
        <v>154918.44314213068</v>
      </c>
      <c r="O8" s="64">
        <f t="shared" si="1"/>
        <v>215337.98439898307</v>
      </c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</row>
    <row r="9" spans="1:26" ht="11.25" customHeight="1" x14ac:dyDescent="0.35">
      <c r="A9" s="58"/>
      <c r="B9" s="46"/>
      <c r="C9" s="58"/>
      <c r="D9" s="58"/>
      <c r="E9" s="58"/>
      <c r="F9" s="29"/>
      <c r="G9" s="29"/>
      <c r="H9" s="29"/>
      <c r="I9" s="29"/>
      <c r="J9" s="29"/>
      <c r="K9" s="29"/>
      <c r="L9" s="29"/>
      <c r="M9" s="29"/>
      <c r="N9" s="29"/>
      <c r="O9" s="29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 spans="1:26" ht="11.25" customHeight="1" x14ac:dyDescent="0.35">
      <c r="A10" s="58"/>
      <c r="B10" s="58" t="s">
        <v>78</v>
      </c>
      <c r="C10" s="58">
        <f>-'P&amp;L'!D14</f>
        <v>2857.85</v>
      </c>
      <c r="D10" s="58">
        <f>-'P&amp;L'!E14</f>
        <v>4205.8500000000004</v>
      </c>
      <c r="E10" s="58"/>
      <c r="F10" s="29">
        <f>-'P&amp;L'!F14</f>
        <v>4723.9037999999991</v>
      </c>
      <c r="G10" s="29">
        <f>-'P&amp;L'!G14</f>
        <v>6613.4653199999993</v>
      </c>
      <c r="H10" s="29">
        <f>-'P&amp;L'!H14</f>
        <v>9258.8514479999994</v>
      </c>
      <c r="I10" s="29">
        <f>-'P&amp;L'!I14</f>
        <v>12962.392027199996</v>
      </c>
      <c r="J10" s="29">
        <f>-'P&amp;L'!J14</f>
        <v>18147.348838079994</v>
      </c>
      <c r="K10" s="29">
        <f>-'P&amp;L'!K14</f>
        <v>25406.288373311989</v>
      </c>
      <c r="L10" s="29">
        <f>-'P&amp;L'!L14</f>
        <v>35568.803722636781</v>
      </c>
      <c r="M10" s="29">
        <f>-'P&amp;L'!M14</f>
        <v>49796.325211691495</v>
      </c>
      <c r="N10" s="29">
        <f>-'P&amp;L'!N14</f>
        <v>69714.855296368085</v>
      </c>
      <c r="O10" s="29">
        <f>-'P&amp;L'!O14</f>
        <v>97600.797414915301</v>
      </c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</row>
    <row r="11" spans="1:26" ht="11.25" customHeight="1" x14ac:dyDescent="0.35">
      <c r="A11" s="58"/>
      <c r="B11" s="44" t="s">
        <v>79</v>
      </c>
      <c r="C11" s="62">
        <f t="shared" ref="C11:D11" si="2">SUM(C8,C10)</f>
        <v>-9910.239999999998</v>
      </c>
      <c r="D11" s="62">
        <f t="shared" si="2"/>
        <v>15300.119999999995</v>
      </c>
      <c r="E11" s="62"/>
      <c r="F11" s="65">
        <f t="shared" ref="F11:O11" si="3">SUM(F8,F10)</f>
        <v>18828.618699999992</v>
      </c>
      <c r="G11" s="65">
        <f t="shared" si="3"/>
        <v>24812.230179999984</v>
      </c>
      <c r="H11" s="65">
        <f t="shared" si="3"/>
        <v>33189.28625200002</v>
      </c>
      <c r="I11" s="65">
        <f t="shared" si="3"/>
        <v>44917.164752800018</v>
      </c>
      <c r="J11" s="65">
        <f t="shared" si="3"/>
        <v>61336.194653919898</v>
      </c>
      <c r="K11" s="65">
        <f t="shared" si="3"/>
        <v>84322.836515487928</v>
      </c>
      <c r="L11" s="65">
        <f t="shared" si="3"/>
        <v>116504.13512168312</v>
      </c>
      <c r="M11" s="65">
        <f t="shared" si="3"/>
        <v>161557.95317035646</v>
      </c>
      <c r="N11" s="65">
        <f t="shared" si="3"/>
        <v>224633.29843849875</v>
      </c>
      <c r="O11" s="65">
        <f t="shared" si="3"/>
        <v>312938.78181389836</v>
      </c>
      <c r="P11" s="58" t="s">
        <v>80</v>
      </c>
      <c r="Q11" s="58"/>
      <c r="R11" s="58"/>
      <c r="S11" s="58"/>
      <c r="T11" s="58"/>
      <c r="U11" s="58"/>
      <c r="V11" s="58"/>
      <c r="W11" s="58"/>
      <c r="X11" s="58"/>
      <c r="Y11" s="58"/>
      <c r="Z11" s="58"/>
    </row>
    <row r="12" spans="1:26" ht="11.25" customHeight="1" x14ac:dyDescent="0.35">
      <c r="A12" s="58"/>
      <c r="C12" s="58"/>
      <c r="D12" s="58"/>
      <c r="E12" s="58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</row>
    <row r="13" spans="1:26" ht="11.25" customHeight="1" x14ac:dyDescent="0.35">
      <c r="A13" s="58"/>
      <c r="B13" s="58" t="s">
        <v>81</v>
      </c>
      <c r="C13" s="58">
        <f>-(BS!D8-BS!C8)</f>
        <v>70.990000000000009</v>
      </c>
      <c r="D13" s="58">
        <f>-(BS!E8-BS!D8)</f>
        <v>-380.49</v>
      </c>
      <c r="E13" s="58"/>
      <c r="F13" s="67">
        <f>-(BS!F8-BS!E8)</f>
        <v>-187.50456554918685</v>
      </c>
      <c r="G13" s="66">
        <f>-(BS!G8-BS!F8)</f>
        <v>-269.76182621967473</v>
      </c>
      <c r="H13" s="66">
        <f>-(BS!H8-BS!G8)</f>
        <v>-377.66655670754449</v>
      </c>
      <c r="I13" s="66">
        <f>-(BS!I8-BS!H8)</f>
        <v>-528.7331793905621</v>
      </c>
      <c r="J13" s="66">
        <f>-(BS!J8-BS!I8)</f>
        <v>-740.22645114678699</v>
      </c>
      <c r="K13" s="66">
        <f>-(BS!K8-BS!J8)</f>
        <v>-1036.3170316055016</v>
      </c>
      <c r="L13" s="66">
        <f>-(BS!L8-BS!K8)</f>
        <v>-1450.8438442477031</v>
      </c>
      <c r="M13" s="66">
        <f>-(BS!M8-BS!L8)</f>
        <v>-2031.1813819467825</v>
      </c>
      <c r="N13" s="66">
        <f>-(BS!N8-BS!M8)</f>
        <v>-2843.6539347254966</v>
      </c>
      <c r="O13" s="66">
        <f>-(BS!O8-BS!N8)</f>
        <v>-3981.1155086156941</v>
      </c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</row>
    <row r="14" spans="1:26" ht="11.25" customHeight="1" x14ac:dyDescent="0.35">
      <c r="A14" s="58"/>
      <c r="B14" s="58" t="s">
        <v>82</v>
      </c>
      <c r="C14" s="58">
        <f>-(BS!D9-BS!C9)</f>
        <v>495.82999999999993</v>
      </c>
      <c r="D14" s="58">
        <f>-(BS!E9-BS!D9)</f>
        <v>984.98999999999978</v>
      </c>
      <c r="E14" s="58"/>
      <c r="F14" s="29">
        <f>-(BS!F9-BS!E9)</f>
        <v>-3855.3999999999978</v>
      </c>
      <c r="G14" s="29">
        <f>-(BS!G9-BS!F9)</f>
        <v>-5397.5599999999977</v>
      </c>
      <c r="H14" s="29">
        <f>-(BS!H9-BS!G9)</f>
        <v>-7556.5839999999989</v>
      </c>
      <c r="I14" s="29">
        <f>-(BS!I9-BS!H9)</f>
        <v>-10579.217599999996</v>
      </c>
      <c r="J14" s="29">
        <f>-(BS!J9-BS!I9)</f>
        <v>-14810.904639999986</v>
      </c>
      <c r="K14" s="29">
        <f>-(BS!K9-BS!J9)</f>
        <v>-20735.266495999982</v>
      </c>
      <c r="L14" s="29">
        <f>-(BS!L9-BS!K9)</f>
        <v>-29029.373094399984</v>
      </c>
      <c r="M14" s="29">
        <f>-(BS!M9-BS!L9)</f>
        <v>-40641.122332159983</v>
      </c>
      <c r="N14" s="29">
        <f>-(BS!N9-BS!M9)</f>
        <v>-56897.571265023929</v>
      </c>
      <c r="O14" s="29">
        <f>-(BS!O9-BS!N9)</f>
        <v>-79656.599771033536</v>
      </c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</row>
    <row r="15" spans="1:26" ht="11.25" customHeight="1" x14ac:dyDescent="0.35">
      <c r="A15" s="58"/>
      <c r="B15" s="58" t="s">
        <v>83</v>
      </c>
      <c r="C15" s="58">
        <f>(BS!D16-BS!C16)</f>
        <v>-829.68000000000029</v>
      </c>
      <c r="D15" s="58">
        <f>(BS!E16-BS!D16)</f>
        <v>77.239999999999782</v>
      </c>
      <c r="E15" s="58"/>
      <c r="F15" s="67">
        <f>(BS!F16-BS!E16)</f>
        <v>3392.3269004548692</v>
      </c>
      <c r="G15" s="66">
        <f>(BS!G16-BS!F16)</f>
        <v>4880.5227601819479</v>
      </c>
      <c r="H15" s="66">
        <f>(BS!H16-BS!G16)</f>
        <v>6832.7318642547216</v>
      </c>
      <c r="I15" s="66">
        <f>(BS!I16-BS!H16)</f>
        <v>9565.8246099566131</v>
      </c>
      <c r="J15" s="66">
        <f>(BS!J16-BS!I16)</f>
        <v>13392.154453939256</v>
      </c>
      <c r="K15" s="66">
        <f>(BS!K16-BS!J16)</f>
        <v>18749.016235514951</v>
      </c>
      <c r="L15" s="66">
        <f>(BS!L16-BS!K16)</f>
        <v>26248.622729720955</v>
      </c>
      <c r="M15" s="66">
        <f>(BS!M16-BS!L16)</f>
        <v>36748.071821609308</v>
      </c>
      <c r="N15" s="66">
        <f>(BS!N16-BS!M16)</f>
        <v>51447.300550253043</v>
      </c>
      <c r="O15" s="66">
        <f>(BS!O16-BS!N16)</f>
        <v>72026.220770354208</v>
      </c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</row>
    <row r="16" spans="1:26" ht="11.25" customHeight="1" x14ac:dyDescent="0.35">
      <c r="A16" s="58"/>
      <c r="B16" s="44" t="s">
        <v>84</v>
      </c>
      <c r="C16" s="62">
        <f t="shared" ref="C16:D16" si="4">SUM(C13:C15)</f>
        <v>-262.86000000000035</v>
      </c>
      <c r="D16" s="62">
        <f t="shared" si="4"/>
        <v>681.73999999999955</v>
      </c>
      <c r="E16" s="62"/>
      <c r="F16" s="63">
        <f t="shared" ref="F16:O16" si="5">SUM(F13:F15)</f>
        <v>-650.57766509431531</v>
      </c>
      <c r="G16" s="64">
        <f t="shared" si="5"/>
        <v>-786.79906603772451</v>
      </c>
      <c r="H16" s="64">
        <f t="shared" si="5"/>
        <v>-1101.5186924528216</v>
      </c>
      <c r="I16" s="64">
        <f t="shared" si="5"/>
        <v>-1542.1261694339446</v>
      </c>
      <c r="J16" s="64">
        <f t="shared" si="5"/>
        <v>-2158.9766372075173</v>
      </c>
      <c r="K16" s="64">
        <f t="shared" si="5"/>
        <v>-3022.5672920905308</v>
      </c>
      <c r="L16" s="64">
        <f t="shared" si="5"/>
        <v>-4231.5942089267301</v>
      </c>
      <c r="M16" s="64">
        <f t="shared" si="5"/>
        <v>-5924.2318924974534</v>
      </c>
      <c r="N16" s="64">
        <f t="shared" si="5"/>
        <v>-8293.9246494963809</v>
      </c>
      <c r="O16" s="64">
        <f t="shared" si="5"/>
        <v>-11611.494509295022</v>
      </c>
      <c r="P16" s="58" t="s">
        <v>85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</row>
    <row r="17" spans="1:26" ht="11.25" customHeight="1" x14ac:dyDescent="0.35">
      <c r="A17" s="58"/>
      <c r="B17" s="68" t="s">
        <v>86</v>
      </c>
      <c r="C17" s="58">
        <f>-(BS!D10-BS!C10)+BS!D17-BS!C17</f>
        <v>1293.5600000000218</v>
      </c>
      <c r="D17" s="58">
        <f>-(BS!E10-BS!D10)+BS!E17-BS!D17</f>
        <v>1051.3700000000008</v>
      </c>
      <c r="E17" s="58"/>
      <c r="F17" s="67">
        <f>-(BS!F10-BS!E10)+BS!F17-BS!E17</f>
        <v>-4239.4605121552395</v>
      </c>
      <c r="G17" s="66">
        <f>-(BS!G10-BS!F10)+BS!G17-BS!F17</f>
        <v>-2249.428204862098</v>
      </c>
      <c r="H17" s="66">
        <f>-(BS!H10-BS!G10)+BS!H17-BS!G17</f>
        <v>-3149.1994868069323</v>
      </c>
      <c r="I17" s="66">
        <f>-(BS!I10-BS!H10)+BS!I17-BS!H17</f>
        <v>-4408.8792815297038</v>
      </c>
      <c r="J17" s="66">
        <f>-(BS!J10-BS!I10)+BS!J17-BS!I17</f>
        <v>-6172.4309941415886</v>
      </c>
      <c r="K17" s="66">
        <f>-(BS!K10-BS!J10)+BS!K17-BS!J17</f>
        <v>-8641.4033917982233</v>
      </c>
      <c r="L17" s="66">
        <f>-(BS!L10-BS!K10)+BS!L17-BS!K17</f>
        <v>-12097.964748517516</v>
      </c>
      <c r="M17" s="66">
        <f>-(BS!M10-BS!L10)+BS!M17-BS!L17</f>
        <v>-16937.1506479245</v>
      </c>
      <c r="N17" s="66">
        <f>-(BS!N10-BS!M10)+BS!N17-BS!M17</f>
        <v>-23712.010907094329</v>
      </c>
      <c r="O17" s="66">
        <f>-(BS!O10-BS!N10)+BS!O17-BS!N17</f>
        <v>-33196.815269932034</v>
      </c>
      <c r="P17" s="58" t="s">
        <v>87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</row>
    <row r="18" spans="1:26" ht="11.25" customHeight="1" x14ac:dyDescent="0.35">
      <c r="A18" s="58"/>
      <c r="B18" s="68"/>
      <c r="C18" s="58"/>
      <c r="D18" s="58"/>
      <c r="E18" s="58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</row>
    <row r="19" spans="1:26" ht="11.25" customHeight="1" x14ac:dyDescent="0.35">
      <c r="A19" s="58"/>
      <c r="B19" s="68" t="s">
        <v>88</v>
      </c>
      <c r="C19" s="58">
        <f>-(BS!D5-BS!C5)+'P&amp;L'!D14</f>
        <v>-3715.5899999999997</v>
      </c>
      <c r="D19" s="58">
        <f>-(BS!E5-BS!D5)+'P&amp;L'!E14</f>
        <v>-6015.9500000000007</v>
      </c>
      <c r="E19" s="58"/>
      <c r="F19" s="69">
        <f>-(BS!F5-BS!E5)+'P&amp;L'!F14</f>
        <v>-11752.546891349426</v>
      </c>
      <c r="G19" s="69">
        <f>-(BS!G5-BS!F5)+'P&amp;L'!G14</f>
        <v>-13587.258556539771</v>
      </c>
      <c r="H19" s="69">
        <f>-(BS!H5-BS!G5)+'P&amp;L'!H14</f>
        <v>-19022.161979155673</v>
      </c>
      <c r="I19" s="69">
        <f>-(BS!I5-BS!H5)+'P&amp;L'!I14</f>
        <v>-26631.026770817938</v>
      </c>
      <c r="J19" s="69">
        <f>-(BS!J5-BS!I5)+'P&amp;L'!J14</f>
        <v>-37283.437479145112</v>
      </c>
      <c r="K19" s="69">
        <f>-(BS!K5-BS!J5)+'P&amp;L'!K14</f>
        <v>-52196.812470803161</v>
      </c>
      <c r="L19" s="69">
        <f>-(BS!L5-BS!K5)+'P&amp;L'!L14</f>
        <v>-73075.537459124404</v>
      </c>
      <c r="M19" s="69">
        <f>-(BS!M5-BS!L5)+'P&amp;L'!M14</f>
        <v>-102305.75244277419</v>
      </c>
      <c r="N19" s="69">
        <f>-(BS!N5-BS!M5)+'P&amp;L'!N14</f>
        <v>-143228.05341988383</v>
      </c>
      <c r="O19" s="69">
        <f>-(BS!O5-BS!N5)+'P&amp;L'!O14</f>
        <v>-200519.27478783729</v>
      </c>
      <c r="P19" s="58" t="s">
        <v>89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</row>
    <row r="20" spans="1:26" ht="11.25" customHeight="1" x14ac:dyDescent="0.35">
      <c r="A20" s="58"/>
      <c r="B20" s="68" t="s">
        <v>90</v>
      </c>
      <c r="C20" s="58">
        <f>-(BS!D4-BS!C4)-(BS!D6-BS!C6)</f>
        <v>28102.33</v>
      </c>
      <c r="D20" s="58">
        <f>-(BS!E4-BS!D4)-(BS!E6-BS!D6)</f>
        <v>8524.6700000000019</v>
      </c>
      <c r="E20" s="58"/>
      <c r="F20" s="70">
        <f>-(BS!F4-BS!E4)-(BS!F6-BS!E6)</f>
        <v>0</v>
      </c>
      <c r="G20" s="70">
        <f>-(BS!G4-BS!F4)-(BS!G6-BS!F6)</f>
        <v>0</v>
      </c>
      <c r="H20" s="70">
        <f>-(BS!H4-BS!G4)-(BS!H6-BS!G6)</f>
        <v>0</v>
      </c>
      <c r="I20" s="70">
        <f>-(BS!I4-BS!H4)-(BS!I6-BS!H6)</f>
        <v>0</v>
      </c>
      <c r="J20" s="70">
        <f>-(BS!J4-BS!I4)-(BS!J6-BS!I6)</f>
        <v>0</v>
      </c>
      <c r="K20" s="70">
        <f>-(BS!K4-BS!J4)-(BS!K6-BS!J6)</f>
        <v>0</v>
      </c>
      <c r="L20" s="70">
        <f>-(BS!L4-BS!K4)-(BS!L6-BS!K6)</f>
        <v>0</v>
      </c>
      <c r="M20" s="70">
        <f>-(BS!M4-BS!L4)-(BS!M6-BS!L6)</f>
        <v>0</v>
      </c>
      <c r="N20" s="70">
        <f>-(BS!N4-BS!M4)-(BS!N6-BS!M6)</f>
        <v>0</v>
      </c>
      <c r="O20" s="70">
        <f>-(BS!O4-BS!N4)-(BS!O6-BS!N6)</f>
        <v>0</v>
      </c>
      <c r="P20" s="58" t="s">
        <v>91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</row>
    <row r="21" spans="1:26" ht="11.25" customHeight="1" x14ac:dyDescent="0.35">
      <c r="A21" s="58"/>
      <c r="C21" s="58"/>
      <c r="D21" s="58"/>
      <c r="E21" s="58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</row>
    <row r="22" spans="1:26" ht="11.25" customHeight="1" x14ac:dyDescent="0.35">
      <c r="A22" s="58"/>
      <c r="B22" s="68" t="s">
        <v>92</v>
      </c>
      <c r="C22" s="58">
        <f>'P&amp;L'!D18</f>
        <v>-92.56</v>
      </c>
      <c r="D22" s="58">
        <f>'P&amp;L'!E18</f>
        <v>-305.94</v>
      </c>
      <c r="E22" s="58"/>
      <c r="F22" s="71">
        <f>'P&amp;L'!F18</f>
        <v>0</v>
      </c>
      <c r="G22" s="71">
        <f>'P&amp;L'!G18</f>
        <v>0</v>
      </c>
      <c r="H22" s="71">
        <f>'P&amp;L'!H18</f>
        <v>0</v>
      </c>
      <c r="I22" s="71">
        <f>'P&amp;L'!I18</f>
        <v>0</v>
      </c>
      <c r="J22" s="71">
        <f>'P&amp;L'!J18</f>
        <v>0</v>
      </c>
      <c r="K22" s="71">
        <f>'P&amp;L'!K18</f>
        <v>0</v>
      </c>
      <c r="L22" s="71">
        <f>'P&amp;L'!L18</f>
        <v>0</v>
      </c>
      <c r="M22" s="71">
        <f>'P&amp;L'!M18</f>
        <v>0</v>
      </c>
      <c r="N22" s="71">
        <f>'P&amp;L'!N18</f>
        <v>0</v>
      </c>
      <c r="O22" s="71">
        <f>'P&amp;L'!O18</f>
        <v>0</v>
      </c>
      <c r="P22" s="58" t="s">
        <v>93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</row>
    <row r="23" spans="1:26" ht="11.25" customHeight="1" x14ac:dyDescent="0.35">
      <c r="A23" s="58"/>
      <c r="C23" s="58"/>
      <c r="D23" s="58"/>
      <c r="E23" s="58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</row>
    <row r="24" spans="1:26" ht="11.25" customHeight="1" x14ac:dyDescent="0.35">
      <c r="A24" s="58"/>
      <c r="B24" s="54" t="s">
        <v>94</v>
      </c>
      <c r="C24" s="54">
        <f t="shared" ref="C24:D24" si="6">SUM(C11,C16,C17,C19:C20,C22)</f>
        <v>15414.640000000025</v>
      </c>
      <c r="D24" s="54">
        <f t="shared" si="6"/>
        <v>19236.009999999998</v>
      </c>
      <c r="E24" s="54"/>
      <c r="F24" s="54">
        <f t="shared" ref="F24:O24" si="7">SUM(F11,F16,F17,F19:F20,F22)</f>
        <v>2186.033631401011</v>
      </c>
      <c r="G24" s="54">
        <f t="shared" si="7"/>
        <v>8188.7443525603885</v>
      </c>
      <c r="H24" s="54">
        <f t="shared" si="7"/>
        <v>9916.4060935845919</v>
      </c>
      <c r="I24" s="54">
        <f t="shared" si="7"/>
        <v>12335.132531018426</v>
      </c>
      <c r="J24" s="54">
        <f t="shared" si="7"/>
        <v>15721.349543425677</v>
      </c>
      <c r="K24" s="54">
        <f t="shared" si="7"/>
        <v>20462.053360796002</v>
      </c>
      <c r="L24" s="54">
        <f t="shared" si="7"/>
        <v>27099.038705114479</v>
      </c>
      <c r="M24" s="54">
        <f t="shared" si="7"/>
        <v>36390.818187160301</v>
      </c>
      <c r="N24" s="54">
        <f t="shared" si="7"/>
        <v>49399.30946202419</v>
      </c>
      <c r="O24" s="54">
        <f t="shared" si="7"/>
        <v>67611.197246833995</v>
      </c>
      <c r="P24" s="58" t="s">
        <v>95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</row>
    <row r="25" spans="1:26" ht="11.25" customHeight="1" x14ac:dyDescent="0.3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</row>
    <row r="26" spans="1:26" ht="11.25" customHeight="1" x14ac:dyDescent="0.35">
      <c r="A26" s="58"/>
      <c r="B26" s="58" t="s">
        <v>96</v>
      </c>
      <c r="C26" s="58">
        <f>'P&amp;L'!D17</f>
        <v>-581.91999999999996</v>
      </c>
      <c r="D26" s="58">
        <f>'P&amp;L'!E17</f>
        <v>-714.03</v>
      </c>
      <c r="E26" s="58"/>
      <c r="F26" s="58">
        <f>'P&amp;L'!F17</f>
        <v>-714.03</v>
      </c>
      <c r="G26" s="58">
        <f>'P&amp;L'!G17</f>
        <v>-714.03</v>
      </c>
      <c r="H26" s="58">
        <f>'P&amp;L'!H17</f>
        <v>-714.03</v>
      </c>
      <c r="I26" s="58">
        <f>'P&amp;L'!I17</f>
        <v>-714.03</v>
      </c>
      <c r="J26" s="58">
        <f>'P&amp;L'!J17</f>
        <v>-714.03</v>
      </c>
      <c r="K26" s="58">
        <f>'P&amp;L'!K17</f>
        <v>-714.03</v>
      </c>
      <c r="L26" s="58">
        <f>'P&amp;L'!L17</f>
        <v>-714.03</v>
      </c>
      <c r="M26" s="58">
        <f>'P&amp;L'!M17</f>
        <v>-714.03</v>
      </c>
      <c r="N26" s="58">
        <f>'P&amp;L'!N17</f>
        <v>-714.03</v>
      </c>
      <c r="O26" s="58">
        <f>'P&amp;L'!O17</f>
        <v>-714.03</v>
      </c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</row>
    <row r="27" spans="1:26" ht="11.25" customHeight="1" x14ac:dyDescent="0.35">
      <c r="A27" s="58"/>
      <c r="B27" s="58" t="s">
        <v>97</v>
      </c>
      <c r="C27" s="58">
        <f>BS!D19-BS!C19</f>
        <v>1192.2999999999993</v>
      </c>
      <c r="D27" s="58">
        <f>BS!E19-BS!D19</f>
        <v>4749.130000000001</v>
      </c>
      <c r="E27" s="58"/>
      <c r="F27" s="58">
        <f>BS!F19-BS!E19</f>
        <v>0</v>
      </c>
      <c r="G27" s="58">
        <f>BS!G19-BS!F19</f>
        <v>0</v>
      </c>
      <c r="H27" s="58">
        <f>BS!H19-BS!G19</f>
        <v>0</v>
      </c>
      <c r="I27" s="58">
        <f>BS!I19-BS!H19</f>
        <v>0</v>
      </c>
      <c r="J27" s="58">
        <f>BS!J19-BS!I19</f>
        <v>0</v>
      </c>
      <c r="K27" s="58">
        <f>BS!K19-BS!J19</f>
        <v>0</v>
      </c>
      <c r="L27" s="58">
        <f>BS!L19-BS!K19</f>
        <v>0</v>
      </c>
      <c r="M27" s="58">
        <f>BS!M19-BS!L19</f>
        <v>0</v>
      </c>
      <c r="N27" s="58">
        <f>BS!N19-BS!M19</f>
        <v>0</v>
      </c>
      <c r="O27" s="58">
        <f>BS!O19-BS!N19</f>
        <v>0</v>
      </c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</row>
    <row r="28" spans="1:26" ht="11.25" customHeight="1" x14ac:dyDescent="0.35">
      <c r="A28" s="58"/>
      <c r="B28" s="58" t="s">
        <v>98</v>
      </c>
      <c r="C28" s="58">
        <f>BS!D21-BS!C21-'P&amp;L'!D24</f>
        <v>-18661.109999999993</v>
      </c>
      <c r="D28" s="58">
        <f>BS!E21-BS!D21-'P&amp;L'!E24</f>
        <v>-22725.810000000005</v>
      </c>
      <c r="E28" s="58"/>
      <c r="F28" s="58">
        <f>BS!F21-BS!E21-'P&amp;L'!F24</f>
        <v>0</v>
      </c>
      <c r="G28" s="58">
        <f>BS!G21-BS!F21-'P&amp;L'!G24</f>
        <v>0</v>
      </c>
      <c r="H28" s="58">
        <f>BS!H21-BS!G21-'P&amp;L'!H24</f>
        <v>0</v>
      </c>
      <c r="I28" s="58">
        <f>BS!I21-BS!H21-'P&amp;L'!I24</f>
        <v>0</v>
      </c>
      <c r="J28" s="58">
        <f>BS!J21-BS!I21-'P&amp;L'!J24</f>
        <v>0</v>
      </c>
      <c r="K28" s="58">
        <f>BS!K21-BS!J21-'P&amp;L'!K24</f>
        <v>0</v>
      </c>
      <c r="L28" s="58">
        <f>BS!L21-BS!K21-'P&amp;L'!L24</f>
        <v>0</v>
      </c>
      <c r="M28" s="58">
        <f>BS!M21-BS!L21-'P&amp;L'!M24</f>
        <v>0</v>
      </c>
      <c r="N28" s="58">
        <f>BS!N21-BS!M21-'P&amp;L'!N24</f>
        <v>0</v>
      </c>
      <c r="O28" s="58">
        <f>BS!O21-BS!N21-'P&amp;L'!O24</f>
        <v>0</v>
      </c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</row>
    <row r="29" spans="1:26" ht="11.25" customHeight="1" x14ac:dyDescent="0.35">
      <c r="A29" s="58"/>
      <c r="B29" s="54" t="s">
        <v>99</v>
      </c>
      <c r="C29" s="54">
        <f t="shared" ref="C29:D29" si="8">SUM(C24:C28)</f>
        <v>-2636.0899999999692</v>
      </c>
      <c r="D29" s="54">
        <f t="shared" si="8"/>
        <v>545.29999999999563</v>
      </c>
      <c r="E29" s="54"/>
      <c r="F29" s="54">
        <f t="shared" ref="F29:O29" si="9">SUM(F24:F28)</f>
        <v>1472.003631401011</v>
      </c>
      <c r="G29" s="54">
        <f t="shared" si="9"/>
        <v>7474.7143525603888</v>
      </c>
      <c r="H29" s="54">
        <f t="shared" si="9"/>
        <v>9202.3760935845912</v>
      </c>
      <c r="I29" s="54">
        <f t="shared" si="9"/>
        <v>11621.102531018425</v>
      </c>
      <c r="J29" s="54">
        <f t="shared" si="9"/>
        <v>15007.319543425676</v>
      </c>
      <c r="K29" s="54">
        <f t="shared" si="9"/>
        <v>19748.023360796004</v>
      </c>
      <c r="L29" s="54">
        <f t="shared" si="9"/>
        <v>26385.00870511448</v>
      </c>
      <c r="M29" s="54">
        <f t="shared" si="9"/>
        <v>35676.788187160302</v>
      </c>
      <c r="N29" s="54">
        <f t="shared" si="9"/>
        <v>48685.279462024191</v>
      </c>
      <c r="O29" s="54">
        <f t="shared" si="9"/>
        <v>66897.167246833997</v>
      </c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</row>
    <row r="30" spans="1:26" ht="11.25" customHeight="1" x14ac:dyDescent="0.3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</row>
    <row r="31" spans="1:26" ht="11.25" customHeight="1" x14ac:dyDescent="0.35">
      <c r="A31" s="58"/>
      <c r="B31" s="58" t="s">
        <v>100</v>
      </c>
      <c r="C31" s="58">
        <f>BS!C12</f>
        <v>10961.31</v>
      </c>
      <c r="D31" s="58">
        <f>BS!D12</f>
        <v>8325.2099999999991</v>
      </c>
      <c r="E31" s="58"/>
      <c r="F31" s="58">
        <f>BS!E12</f>
        <v>8870.51</v>
      </c>
      <c r="G31" s="58">
        <f>BS!F12</f>
        <v>10342.513631401011</v>
      </c>
      <c r="H31" s="58">
        <f>BS!G12</f>
        <v>17817.227983961398</v>
      </c>
      <c r="I31" s="58">
        <f>BS!H12</f>
        <v>27019.604077545991</v>
      </c>
      <c r="J31" s="58">
        <f>BS!I12</f>
        <v>38640.706608564418</v>
      </c>
      <c r="K31" s="58">
        <f>BS!J12</f>
        <v>53648.026151990096</v>
      </c>
      <c r="L31" s="58">
        <f>BS!K12</f>
        <v>73396.049512786092</v>
      </c>
      <c r="M31" s="58">
        <f>BS!L12</f>
        <v>99781.058217900572</v>
      </c>
      <c r="N31" s="58">
        <f>BS!M12</f>
        <v>135457.84640506087</v>
      </c>
      <c r="O31" s="58">
        <f>BS!N12</f>
        <v>184143.12586708507</v>
      </c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</row>
    <row r="32" spans="1:26" ht="11.25" customHeight="1" x14ac:dyDescent="0.35">
      <c r="A32" s="58"/>
      <c r="B32" s="58" t="s">
        <v>101</v>
      </c>
      <c r="C32" s="58">
        <f t="shared" ref="C32:D32" si="10">C31+C29</f>
        <v>8325.2200000000303</v>
      </c>
      <c r="D32" s="58">
        <f t="shared" si="10"/>
        <v>8870.5099999999948</v>
      </c>
      <c r="E32" s="58"/>
      <c r="F32" s="58">
        <f t="shared" ref="F32:O32" si="11">F31+F29</f>
        <v>10342.513631401011</v>
      </c>
      <c r="G32" s="58">
        <f t="shared" si="11"/>
        <v>17817.227983961398</v>
      </c>
      <c r="H32" s="58">
        <f t="shared" si="11"/>
        <v>27019.604077545991</v>
      </c>
      <c r="I32" s="58">
        <f t="shared" si="11"/>
        <v>38640.706608564418</v>
      </c>
      <c r="J32" s="58">
        <f t="shared" si="11"/>
        <v>53648.026151990096</v>
      </c>
      <c r="K32" s="58">
        <f t="shared" si="11"/>
        <v>73396.049512786092</v>
      </c>
      <c r="L32" s="58">
        <f t="shared" si="11"/>
        <v>99781.058217900572</v>
      </c>
      <c r="M32" s="58">
        <f t="shared" si="11"/>
        <v>135457.84640506087</v>
      </c>
      <c r="N32" s="58">
        <f t="shared" si="11"/>
        <v>184143.12586708507</v>
      </c>
      <c r="O32" s="58">
        <f t="shared" si="11"/>
        <v>251040.29311391906</v>
      </c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</row>
    <row r="33" spans="1:26" ht="11.25" customHeight="1" x14ac:dyDescent="0.35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</row>
    <row r="34" spans="1:26" ht="11.25" customHeight="1" x14ac:dyDescent="0.35">
      <c r="A34" s="58"/>
      <c r="B34" s="58" t="s">
        <v>70</v>
      </c>
      <c r="C34" s="58">
        <f>BS!D12</f>
        <v>8325.2099999999991</v>
      </c>
      <c r="D34" s="58">
        <f>BS!E12</f>
        <v>8870.51</v>
      </c>
      <c r="E34" s="58"/>
      <c r="F34" s="58">
        <f>BS!F12</f>
        <v>10342.513631401011</v>
      </c>
      <c r="G34" s="58">
        <f>BS!G12</f>
        <v>17817.227983961398</v>
      </c>
      <c r="H34" s="58">
        <f>BS!H12</f>
        <v>27019.604077545991</v>
      </c>
      <c r="I34" s="58">
        <f>BS!I12</f>
        <v>38640.706608564418</v>
      </c>
      <c r="J34" s="58">
        <f>BS!J12</f>
        <v>53648.026151990096</v>
      </c>
      <c r="K34" s="58">
        <f>BS!K12</f>
        <v>73396.049512786092</v>
      </c>
      <c r="L34" s="58">
        <f>BS!L12</f>
        <v>99781.058217900572</v>
      </c>
      <c r="M34" s="58">
        <f>BS!M12</f>
        <v>135457.84640506087</v>
      </c>
      <c r="N34" s="58">
        <f>BS!N12</f>
        <v>184143.12586708507</v>
      </c>
      <c r="O34" s="58">
        <f>BS!O12</f>
        <v>251040.29311391906</v>
      </c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</row>
    <row r="35" spans="1:26" ht="11.25" customHeight="1" x14ac:dyDescent="0.35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</row>
    <row r="36" spans="1:26" ht="11.25" customHeight="1" x14ac:dyDescent="0.35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</row>
    <row r="37" spans="1:26" ht="11.25" customHeight="1" x14ac:dyDescent="0.3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</row>
    <row r="38" spans="1:26" ht="11.25" customHeight="1" x14ac:dyDescent="0.35">
      <c r="A38" s="58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</row>
    <row r="39" spans="1:26" ht="11.25" customHeight="1" x14ac:dyDescent="0.35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</row>
    <row r="40" spans="1:26" ht="11.25" customHeight="1" x14ac:dyDescent="0.35">
      <c r="A40" s="58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</row>
    <row r="41" spans="1:26" ht="11.25" customHeight="1" x14ac:dyDescent="0.35">
      <c r="A41" s="58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</row>
    <row r="42" spans="1:26" ht="11.25" customHeight="1" x14ac:dyDescent="0.35">
      <c r="A42" s="58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</row>
    <row r="43" spans="1:26" ht="11.25" customHeight="1" x14ac:dyDescent="0.35">
      <c r="A43" s="58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</row>
    <row r="44" spans="1:26" ht="11.25" customHeight="1" x14ac:dyDescent="0.35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</row>
    <row r="45" spans="1:26" ht="11.25" customHeight="1" x14ac:dyDescent="0.35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</row>
    <row r="46" spans="1:26" ht="11.25" customHeight="1" x14ac:dyDescent="0.35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</row>
    <row r="47" spans="1:26" ht="11.25" customHeight="1" x14ac:dyDescent="0.35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</row>
    <row r="48" spans="1:26" ht="11.25" customHeight="1" x14ac:dyDescent="0.35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</row>
    <row r="49" spans="1:26" ht="11.25" customHeight="1" x14ac:dyDescent="0.3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</row>
    <row r="50" spans="1:26" ht="11.25" customHeight="1" x14ac:dyDescent="0.3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</row>
    <row r="51" spans="1:26" ht="11.25" customHeight="1" x14ac:dyDescent="0.3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</row>
    <row r="52" spans="1:26" ht="11.25" customHeight="1" x14ac:dyDescent="0.3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</row>
    <row r="53" spans="1:26" ht="11.25" customHeight="1" x14ac:dyDescent="0.3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</row>
    <row r="54" spans="1:26" ht="11.25" customHeight="1" x14ac:dyDescent="0.3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</row>
    <row r="55" spans="1:26" ht="11.25" customHeight="1" x14ac:dyDescent="0.35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</row>
    <row r="56" spans="1:26" ht="11.25" customHeight="1" x14ac:dyDescent="0.35">
      <c r="A56" s="58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</row>
    <row r="57" spans="1:26" ht="11.25" customHeight="1" x14ac:dyDescent="0.35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</row>
    <row r="58" spans="1:26" ht="11.25" customHeight="1" x14ac:dyDescent="0.35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</row>
    <row r="59" spans="1:26" ht="11.25" customHeight="1" x14ac:dyDescent="0.35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</row>
    <row r="60" spans="1:26" ht="11.25" customHeight="1" x14ac:dyDescent="0.35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</row>
    <row r="61" spans="1:26" ht="11.25" customHeight="1" x14ac:dyDescent="0.3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</row>
    <row r="62" spans="1:26" ht="11.25" customHeight="1" x14ac:dyDescent="0.35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</row>
    <row r="63" spans="1:26" ht="11.25" customHeight="1" x14ac:dyDescent="0.35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</row>
    <row r="64" spans="1:26" ht="11.25" customHeight="1" x14ac:dyDescent="0.35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</row>
    <row r="65" spans="1:26" ht="11.25" customHeight="1" x14ac:dyDescent="0.35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</row>
    <row r="66" spans="1:26" ht="11.25" customHeight="1" x14ac:dyDescent="0.35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</row>
    <row r="67" spans="1:26" ht="11.25" customHeight="1" x14ac:dyDescent="0.35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</row>
    <row r="68" spans="1:26" ht="11.25" customHeight="1" x14ac:dyDescent="0.35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</row>
    <row r="69" spans="1:26" ht="11.25" customHeight="1" x14ac:dyDescent="0.35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</row>
    <row r="70" spans="1:26" ht="11.25" customHeight="1" x14ac:dyDescent="0.35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</row>
    <row r="71" spans="1:26" ht="11.25" customHeight="1" x14ac:dyDescent="0.35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</row>
    <row r="72" spans="1:26" ht="11.25" customHeight="1" x14ac:dyDescent="0.35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</row>
    <row r="73" spans="1:26" ht="11.25" customHeight="1" x14ac:dyDescent="0.3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</row>
    <row r="74" spans="1:26" ht="11.25" customHeight="1" x14ac:dyDescent="0.35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</row>
    <row r="75" spans="1:26" ht="11.25" customHeight="1" x14ac:dyDescent="0.35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</row>
    <row r="76" spans="1:26" ht="11.25" customHeight="1" x14ac:dyDescent="0.35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</row>
    <row r="77" spans="1:26" ht="11.25" customHeight="1" x14ac:dyDescent="0.35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</row>
    <row r="78" spans="1:26" ht="11.25" customHeight="1" x14ac:dyDescent="0.35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</row>
    <row r="79" spans="1:26" ht="11.25" customHeight="1" x14ac:dyDescent="0.35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</row>
    <row r="80" spans="1:26" ht="11.25" customHeight="1" x14ac:dyDescent="0.35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</row>
    <row r="81" spans="1:26" ht="11.25" customHeight="1" x14ac:dyDescent="0.35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</row>
    <row r="82" spans="1:26" ht="11.25" customHeight="1" x14ac:dyDescent="0.35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</row>
    <row r="83" spans="1:26" ht="11.25" customHeight="1" x14ac:dyDescent="0.35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</row>
    <row r="84" spans="1:26" ht="11.25" customHeight="1" x14ac:dyDescent="0.35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</row>
    <row r="85" spans="1:26" ht="11.25" customHeight="1" x14ac:dyDescent="0.3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</row>
    <row r="86" spans="1:26" ht="11.25" customHeight="1" x14ac:dyDescent="0.35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</row>
    <row r="87" spans="1:26" ht="11.25" customHeight="1" x14ac:dyDescent="0.35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</row>
    <row r="88" spans="1:26" ht="11.25" customHeight="1" x14ac:dyDescent="0.35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</row>
    <row r="89" spans="1:26" ht="11.25" customHeight="1" x14ac:dyDescent="0.35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</row>
    <row r="90" spans="1:26" ht="11.25" customHeight="1" x14ac:dyDescent="0.35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</row>
    <row r="91" spans="1:26" ht="11.25" customHeight="1" x14ac:dyDescent="0.35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</row>
    <row r="92" spans="1:26" ht="11.25" customHeight="1" x14ac:dyDescent="0.35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</row>
    <row r="93" spans="1:26" ht="11.25" customHeight="1" x14ac:dyDescent="0.35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</row>
    <row r="94" spans="1:26" ht="11.25" customHeight="1" x14ac:dyDescent="0.35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</row>
    <row r="95" spans="1:26" ht="11.25" customHeight="1" x14ac:dyDescent="0.35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</row>
    <row r="96" spans="1:26" ht="11.25" customHeight="1" x14ac:dyDescent="0.35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</row>
    <row r="97" spans="1:26" ht="11.25" customHeight="1" x14ac:dyDescent="0.3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</row>
    <row r="98" spans="1:26" ht="11.25" customHeight="1" x14ac:dyDescent="0.35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</row>
    <row r="99" spans="1:26" ht="11.25" customHeight="1" x14ac:dyDescent="0.35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</row>
    <row r="100" spans="1:26" ht="11.25" customHeight="1" x14ac:dyDescent="0.35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</row>
    <row r="101" spans="1:26" ht="11.25" customHeight="1" x14ac:dyDescent="0.35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</row>
    <row r="102" spans="1:26" ht="11.25" customHeight="1" x14ac:dyDescent="0.35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</row>
    <row r="103" spans="1:26" ht="11.25" customHeight="1" x14ac:dyDescent="0.35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</row>
    <row r="104" spans="1:26" ht="11.25" customHeight="1" x14ac:dyDescent="0.35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</row>
    <row r="105" spans="1:26" ht="11.25" customHeight="1" x14ac:dyDescent="0.35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</row>
    <row r="106" spans="1:26" ht="11.25" customHeight="1" x14ac:dyDescent="0.35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</row>
    <row r="107" spans="1:26" ht="11.25" customHeight="1" x14ac:dyDescent="0.35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</row>
    <row r="108" spans="1:26" ht="11.25" customHeight="1" x14ac:dyDescent="0.3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</row>
    <row r="109" spans="1:26" ht="11.25" customHeight="1" x14ac:dyDescent="0.3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</row>
    <row r="110" spans="1:26" ht="11.25" customHeight="1" x14ac:dyDescent="0.35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</row>
    <row r="111" spans="1:26" ht="11.25" customHeight="1" x14ac:dyDescent="0.35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</row>
    <row r="112" spans="1:26" ht="11.25" customHeight="1" x14ac:dyDescent="0.35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</row>
    <row r="113" spans="1:26" ht="11.25" customHeight="1" x14ac:dyDescent="0.35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</row>
    <row r="114" spans="1:26" ht="11.25" customHeight="1" x14ac:dyDescent="0.35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</row>
    <row r="115" spans="1:26" ht="11.25" customHeight="1" x14ac:dyDescent="0.35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</row>
    <row r="116" spans="1:26" ht="11.25" customHeight="1" x14ac:dyDescent="0.35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</row>
    <row r="117" spans="1:26" ht="11.25" customHeight="1" x14ac:dyDescent="0.35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</row>
    <row r="118" spans="1:26" ht="11.25" customHeight="1" x14ac:dyDescent="0.35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</row>
    <row r="119" spans="1:26" ht="11.25" customHeight="1" x14ac:dyDescent="0.35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</row>
    <row r="120" spans="1:26" ht="11.25" customHeight="1" x14ac:dyDescent="0.35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</row>
    <row r="121" spans="1:26" ht="11.25" customHeight="1" x14ac:dyDescent="0.3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</row>
    <row r="122" spans="1:26" ht="11.25" customHeight="1" x14ac:dyDescent="0.35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</row>
    <row r="123" spans="1:26" ht="11.25" customHeight="1" x14ac:dyDescent="0.35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</row>
    <row r="124" spans="1:26" ht="11.25" customHeight="1" x14ac:dyDescent="0.35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</row>
    <row r="125" spans="1:26" ht="11.25" customHeight="1" x14ac:dyDescent="0.35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</row>
    <row r="126" spans="1:26" ht="11.25" customHeight="1" x14ac:dyDescent="0.35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</row>
    <row r="127" spans="1:26" ht="11.25" customHeight="1" x14ac:dyDescent="0.35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</row>
    <row r="128" spans="1:26" ht="11.25" customHeight="1" x14ac:dyDescent="0.35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</row>
    <row r="129" spans="1:26" ht="11.25" customHeight="1" x14ac:dyDescent="0.35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</row>
    <row r="130" spans="1:26" ht="11.25" customHeight="1" x14ac:dyDescent="0.35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</row>
    <row r="131" spans="1:26" ht="11.25" customHeight="1" x14ac:dyDescent="0.35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</row>
    <row r="132" spans="1:26" ht="11.25" customHeight="1" x14ac:dyDescent="0.35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</row>
    <row r="133" spans="1:26" ht="11.25" customHeight="1" x14ac:dyDescent="0.35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</row>
    <row r="134" spans="1:26" ht="11.25" customHeight="1" x14ac:dyDescent="0.35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</row>
    <row r="135" spans="1:26" ht="11.25" customHeight="1" x14ac:dyDescent="0.35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</row>
    <row r="136" spans="1:26" ht="11.25" customHeight="1" x14ac:dyDescent="0.35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</row>
    <row r="137" spans="1:26" ht="11.25" customHeight="1" x14ac:dyDescent="0.35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</row>
    <row r="138" spans="1:26" ht="11.25" customHeight="1" x14ac:dyDescent="0.35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</row>
    <row r="139" spans="1:26" ht="11.25" customHeight="1" x14ac:dyDescent="0.35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</row>
    <row r="140" spans="1:26" ht="11.25" customHeight="1" x14ac:dyDescent="0.35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</row>
    <row r="141" spans="1:26" ht="11.25" customHeight="1" x14ac:dyDescent="0.35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</row>
    <row r="142" spans="1:26" ht="11.25" customHeight="1" x14ac:dyDescent="0.35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</row>
    <row r="143" spans="1:26" ht="11.25" customHeight="1" x14ac:dyDescent="0.35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</row>
    <row r="144" spans="1:26" ht="11.25" customHeight="1" x14ac:dyDescent="0.35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</row>
    <row r="145" spans="1:26" ht="11.25" customHeight="1" x14ac:dyDescent="0.35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</row>
    <row r="146" spans="1:26" ht="11.25" customHeight="1" x14ac:dyDescent="0.35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</row>
    <row r="147" spans="1:26" ht="11.25" customHeight="1" x14ac:dyDescent="0.35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</row>
    <row r="148" spans="1:26" ht="11.25" customHeight="1" x14ac:dyDescent="0.35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</row>
    <row r="149" spans="1:26" ht="11.25" customHeight="1" x14ac:dyDescent="0.35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</row>
    <row r="150" spans="1:26" ht="11.25" customHeight="1" x14ac:dyDescent="0.35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</row>
    <row r="151" spans="1:26" ht="11.25" customHeight="1" x14ac:dyDescent="0.35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</row>
    <row r="152" spans="1:26" ht="11.25" customHeight="1" x14ac:dyDescent="0.35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</row>
    <row r="153" spans="1:26" ht="11.25" customHeight="1" x14ac:dyDescent="0.35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</row>
    <row r="154" spans="1:26" ht="11.25" customHeight="1" x14ac:dyDescent="0.35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</row>
    <row r="155" spans="1:26" ht="11.25" customHeight="1" x14ac:dyDescent="0.35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</row>
    <row r="156" spans="1:26" ht="11.25" customHeight="1" x14ac:dyDescent="0.35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</row>
    <row r="157" spans="1:26" ht="11.25" customHeight="1" x14ac:dyDescent="0.35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</row>
    <row r="158" spans="1:26" ht="11.25" customHeight="1" x14ac:dyDescent="0.35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</row>
    <row r="159" spans="1:26" ht="11.25" customHeight="1" x14ac:dyDescent="0.35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</row>
    <row r="160" spans="1:26" ht="11.25" customHeight="1" x14ac:dyDescent="0.35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</row>
    <row r="161" spans="1:26" ht="11.25" customHeight="1" x14ac:dyDescent="0.35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</row>
    <row r="162" spans="1:26" ht="11.25" customHeight="1" x14ac:dyDescent="0.35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</row>
    <row r="163" spans="1:26" ht="11.25" customHeight="1" x14ac:dyDescent="0.35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</row>
    <row r="164" spans="1:26" ht="11.25" customHeight="1" x14ac:dyDescent="0.35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</row>
    <row r="165" spans="1:26" ht="11.25" customHeight="1" x14ac:dyDescent="0.35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</row>
    <row r="166" spans="1:26" ht="11.25" customHeight="1" x14ac:dyDescent="0.35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</row>
    <row r="167" spans="1:26" ht="11.25" customHeight="1" x14ac:dyDescent="0.35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</row>
    <row r="168" spans="1:26" ht="11.25" customHeight="1" x14ac:dyDescent="0.35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</row>
    <row r="169" spans="1:26" ht="11.25" customHeight="1" x14ac:dyDescent="0.35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</row>
    <row r="170" spans="1:26" ht="11.25" customHeight="1" x14ac:dyDescent="0.35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</row>
    <row r="171" spans="1:26" ht="11.25" customHeight="1" x14ac:dyDescent="0.35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</row>
    <row r="172" spans="1:26" ht="11.25" customHeight="1" x14ac:dyDescent="0.35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</row>
    <row r="173" spans="1:26" ht="11.25" customHeight="1" x14ac:dyDescent="0.35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</row>
    <row r="174" spans="1:26" ht="11.25" customHeight="1" x14ac:dyDescent="0.35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</row>
    <row r="175" spans="1:26" ht="11.25" customHeight="1" x14ac:dyDescent="0.35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</row>
    <row r="176" spans="1:26" ht="11.25" customHeight="1" x14ac:dyDescent="0.35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</row>
    <row r="177" spans="1:26" ht="11.25" customHeight="1" x14ac:dyDescent="0.35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</row>
    <row r="178" spans="1:26" ht="11.25" customHeight="1" x14ac:dyDescent="0.35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</row>
    <row r="179" spans="1:26" ht="11.25" customHeight="1" x14ac:dyDescent="0.35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</row>
    <row r="180" spans="1:26" ht="11.25" customHeight="1" x14ac:dyDescent="0.35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</row>
    <row r="181" spans="1:26" ht="11.25" customHeight="1" x14ac:dyDescent="0.35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</row>
    <row r="182" spans="1:26" ht="11.25" customHeight="1" x14ac:dyDescent="0.35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</row>
    <row r="183" spans="1:26" ht="11.25" customHeight="1" x14ac:dyDescent="0.35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</row>
    <row r="184" spans="1:26" ht="11.25" customHeight="1" x14ac:dyDescent="0.35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</row>
    <row r="185" spans="1:26" ht="11.25" customHeight="1" x14ac:dyDescent="0.35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</row>
    <row r="186" spans="1:26" ht="11.25" customHeight="1" x14ac:dyDescent="0.35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</row>
    <row r="187" spans="1:26" ht="11.25" customHeight="1" x14ac:dyDescent="0.35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</row>
    <row r="188" spans="1:26" ht="11.25" customHeight="1" x14ac:dyDescent="0.35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</row>
    <row r="189" spans="1:26" ht="11.25" customHeight="1" x14ac:dyDescent="0.35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</row>
    <row r="190" spans="1:26" ht="11.25" customHeight="1" x14ac:dyDescent="0.35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</row>
    <row r="191" spans="1:26" ht="11.25" customHeight="1" x14ac:dyDescent="0.35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</row>
    <row r="192" spans="1:26" ht="11.25" customHeight="1" x14ac:dyDescent="0.35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</row>
    <row r="193" spans="1:26" ht="11.25" customHeight="1" x14ac:dyDescent="0.35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</row>
    <row r="194" spans="1:26" ht="11.25" customHeight="1" x14ac:dyDescent="0.35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</row>
    <row r="195" spans="1:26" ht="11.25" customHeight="1" x14ac:dyDescent="0.35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</row>
    <row r="196" spans="1:26" ht="11.25" customHeight="1" x14ac:dyDescent="0.35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</row>
    <row r="197" spans="1:26" ht="11.25" customHeight="1" x14ac:dyDescent="0.35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</row>
    <row r="198" spans="1:26" ht="11.25" customHeight="1" x14ac:dyDescent="0.35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</row>
    <row r="199" spans="1:26" ht="11.25" customHeight="1" x14ac:dyDescent="0.35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</row>
    <row r="200" spans="1:26" ht="11.25" customHeight="1" x14ac:dyDescent="0.35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</row>
    <row r="201" spans="1:26" ht="11.25" customHeight="1" x14ac:dyDescent="0.35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</row>
    <row r="202" spans="1:26" ht="11.25" customHeight="1" x14ac:dyDescent="0.35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</row>
    <row r="203" spans="1:26" ht="11.25" customHeight="1" x14ac:dyDescent="0.35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</row>
    <row r="204" spans="1:26" ht="11.25" customHeight="1" x14ac:dyDescent="0.35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</row>
    <row r="205" spans="1:26" ht="11.25" customHeight="1" x14ac:dyDescent="0.35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</row>
    <row r="206" spans="1:26" ht="11.25" customHeight="1" x14ac:dyDescent="0.35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</row>
    <row r="207" spans="1:26" ht="11.25" customHeight="1" x14ac:dyDescent="0.35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</row>
    <row r="208" spans="1:26" ht="11.25" customHeight="1" x14ac:dyDescent="0.35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</row>
    <row r="209" spans="1:26" ht="11.25" customHeight="1" x14ac:dyDescent="0.35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</row>
    <row r="210" spans="1:26" ht="11.25" customHeight="1" x14ac:dyDescent="0.35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</row>
    <row r="211" spans="1:26" ht="11.25" customHeight="1" x14ac:dyDescent="0.35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</row>
    <row r="212" spans="1:26" ht="11.25" customHeight="1" x14ac:dyDescent="0.35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</row>
    <row r="213" spans="1:26" ht="11.25" customHeight="1" x14ac:dyDescent="0.35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</row>
    <row r="214" spans="1:26" ht="11.25" customHeight="1" x14ac:dyDescent="0.35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</row>
    <row r="215" spans="1:26" ht="11.25" customHeight="1" x14ac:dyDescent="0.35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</row>
    <row r="216" spans="1:26" ht="11.25" customHeight="1" x14ac:dyDescent="0.35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</row>
    <row r="217" spans="1:26" ht="11.25" customHeight="1" x14ac:dyDescent="0.35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</row>
    <row r="218" spans="1:26" ht="11.25" customHeight="1" x14ac:dyDescent="0.35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</row>
    <row r="219" spans="1:26" ht="11.25" customHeight="1" x14ac:dyDescent="0.35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</row>
    <row r="220" spans="1:26" ht="11.25" customHeight="1" x14ac:dyDescent="0.35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</row>
    <row r="221" spans="1:26" ht="11.25" customHeight="1" x14ac:dyDescent="0.35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</row>
    <row r="222" spans="1:26" ht="11.25" customHeight="1" x14ac:dyDescent="0.35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</row>
    <row r="223" spans="1:26" ht="11.25" customHeight="1" x14ac:dyDescent="0.35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</row>
    <row r="224" spans="1:26" ht="11.25" customHeight="1" x14ac:dyDescent="0.35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</row>
    <row r="225" spans="1:26" ht="11.25" customHeight="1" x14ac:dyDescent="0.35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</row>
    <row r="226" spans="1:26" ht="11.25" customHeight="1" x14ac:dyDescent="0.35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</row>
    <row r="227" spans="1:26" ht="11.25" customHeight="1" x14ac:dyDescent="0.35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</row>
    <row r="228" spans="1:26" ht="11.25" customHeight="1" x14ac:dyDescent="0.35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</row>
    <row r="229" spans="1:26" ht="11.25" customHeight="1" x14ac:dyDescent="0.35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</row>
    <row r="230" spans="1:26" ht="11.25" customHeight="1" x14ac:dyDescent="0.35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</row>
    <row r="231" spans="1:26" ht="11.25" customHeight="1" x14ac:dyDescent="0.35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</row>
    <row r="232" spans="1:26" ht="11.25" customHeight="1" x14ac:dyDescent="0.35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</row>
    <row r="233" spans="1:26" ht="11.25" customHeight="1" x14ac:dyDescent="0.35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</row>
    <row r="234" spans="1:26" ht="11.25" customHeight="1" x14ac:dyDescent="0.35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</row>
    <row r="235" spans="1:26" ht="11.25" customHeight="1" x14ac:dyDescent="0.35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</row>
    <row r="236" spans="1:26" ht="11.25" customHeight="1" x14ac:dyDescent="0.35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</row>
    <row r="237" spans="1:26" ht="11.25" customHeight="1" x14ac:dyDescent="0.35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</row>
    <row r="238" spans="1:26" ht="11.25" customHeight="1" x14ac:dyDescent="0.35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</row>
    <row r="239" spans="1:26" ht="11.25" customHeight="1" x14ac:dyDescent="0.35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</row>
    <row r="240" spans="1:26" ht="11.25" customHeight="1" x14ac:dyDescent="0.35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</row>
    <row r="241" spans="1:26" ht="11.25" customHeight="1" x14ac:dyDescent="0.35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</row>
    <row r="242" spans="1:26" ht="11.25" customHeight="1" x14ac:dyDescent="0.35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</row>
    <row r="243" spans="1:26" ht="11.25" customHeight="1" x14ac:dyDescent="0.35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</row>
    <row r="244" spans="1:26" ht="11.25" customHeight="1" x14ac:dyDescent="0.35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</row>
    <row r="245" spans="1:26" ht="11.25" customHeight="1" x14ac:dyDescent="0.35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</row>
    <row r="246" spans="1:26" ht="11.25" customHeight="1" x14ac:dyDescent="0.35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</row>
    <row r="247" spans="1:26" ht="11.25" customHeight="1" x14ac:dyDescent="0.35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</row>
    <row r="248" spans="1:26" ht="11.25" customHeight="1" x14ac:dyDescent="0.35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</row>
    <row r="249" spans="1:26" ht="11.25" customHeight="1" x14ac:dyDescent="0.35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</row>
    <row r="250" spans="1:26" ht="11.25" customHeight="1" x14ac:dyDescent="0.35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</row>
    <row r="251" spans="1:26" ht="11.25" customHeight="1" x14ac:dyDescent="0.35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</row>
    <row r="252" spans="1:26" ht="11.25" customHeight="1" x14ac:dyDescent="0.35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</row>
    <row r="253" spans="1:26" ht="11.25" customHeight="1" x14ac:dyDescent="0.35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</row>
    <row r="254" spans="1:26" ht="11.25" customHeight="1" x14ac:dyDescent="0.35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</row>
    <row r="255" spans="1:26" ht="11.25" customHeight="1" x14ac:dyDescent="0.35">
      <c r="A255" s="58"/>
      <c r="B255" s="58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</row>
    <row r="256" spans="1:26" ht="11.25" customHeight="1" x14ac:dyDescent="0.35">
      <c r="A256" s="58"/>
      <c r="B256" s="58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</row>
    <row r="257" spans="1:26" ht="11.25" customHeight="1" x14ac:dyDescent="0.35">
      <c r="A257" s="58"/>
      <c r="B257" s="58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</row>
    <row r="258" spans="1:26" ht="11.25" customHeight="1" x14ac:dyDescent="0.35">
      <c r="A258" s="58"/>
      <c r="B258" s="58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</row>
    <row r="259" spans="1:26" ht="11.25" customHeight="1" x14ac:dyDescent="0.35">
      <c r="A259" s="58"/>
      <c r="B259" s="58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</row>
    <row r="260" spans="1:26" ht="11.25" customHeight="1" x14ac:dyDescent="0.35">
      <c r="A260" s="58"/>
      <c r="B260" s="58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</row>
    <row r="261" spans="1:26" ht="11.25" customHeight="1" x14ac:dyDescent="0.35">
      <c r="A261" s="58"/>
      <c r="B261" s="58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</row>
    <row r="262" spans="1:26" ht="11.25" customHeight="1" x14ac:dyDescent="0.35">
      <c r="A262" s="58"/>
      <c r="B262" s="58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</row>
    <row r="263" spans="1:26" ht="11.25" customHeight="1" x14ac:dyDescent="0.35">
      <c r="A263" s="58"/>
      <c r="B263" s="58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</row>
    <row r="264" spans="1:26" ht="11.25" customHeight="1" x14ac:dyDescent="0.35">
      <c r="A264" s="58"/>
      <c r="B264" s="58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</row>
    <row r="265" spans="1:26" ht="11.25" customHeight="1" x14ac:dyDescent="0.35">
      <c r="A265" s="58"/>
      <c r="B265" s="58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</row>
    <row r="266" spans="1:26" ht="11.25" customHeight="1" x14ac:dyDescent="0.35">
      <c r="A266" s="58"/>
      <c r="B266" s="58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</row>
    <row r="267" spans="1:26" ht="11.25" customHeight="1" x14ac:dyDescent="0.35">
      <c r="A267" s="58"/>
      <c r="B267" s="58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</row>
    <row r="268" spans="1:26" ht="11.25" customHeight="1" x14ac:dyDescent="0.35">
      <c r="A268" s="58"/>
      <c r="B268" s="58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</row>
    <row r="269" spans="1:26" ht="11.25" customHeight="1" x14ac:dyDescent="0.35">
      <c r="A269" s="58"/>
      <c r="B269" s="58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</row>
    <row r="270" spans="1:26" ht="11.25" customHeight="1" x14ac:dyDescent="0.35">
      <c r="A270" s="58"/>
      <c r="B270" s="58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</row>
    <row r="271" spans="1:26" ht="11.25" customHeight="1" x14ac:dyDescent="0.35">
      <c r="A271" s="58"/>
      <c r="B271" s="58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</row>
    <row r="272" spans="1:26" ht="11.25" customHeight="1" x14ac:dyDescent="0.35">
      <c r="A272" s="58"/>
      <c r="B272" s="58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</row>
    <row r="273" spans="1:26" ht="11.25" customHeight="1" x14ac:dyDescent="0.35">
      <c r="A273" s="58"/>
      <c r="B273" s="58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</row>
    <row r="274" spans="1:26" ht="11.25" customHeight="1" x14ac:dyDescent="0.35">
      <c r="A274" s="58"/>
      <c r="B274" s="58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</row>
    <row r="275" spans="1:26" ht="11.25" customHeight="1" x14ac:dyDescent="0.35">
      <c r="A275" s="58"/>
      <c r="B275" s="58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</row>
    <row r="276" spans="1:26" ht="11.25" customHeight="1" x14ac:dyDescent="0.35">
      <c r="A276" s="58"/>
      <c r="B276" s="58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</row>
    <row r="277" spans="1:26" ht="11.25" customHeight="1" x14ac:dyDescent="0.35">
      <c r="A277" s="58"/>
      <c r="B277" s="58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</row>
    <row r="278" spans="1:26" ht="11.25" customHeight="1" x14ac:dyDescent="0.35">
      <c r="A278" s="58"/>
      <c r="B278" s="58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</row>
    <row r="279" spans="1:26" ht="11.25" customHeight="1" x14ac:dyDescent="0.35">
      <c r="A279" s="58"/>
      <c r="B279" s="58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</row>
    <row r="280" spans="1:26" ht="11.25" customHeight="1" x14ac:dyDescent="0.35">
      <c r="A280" s="58"/>
      <c r="B280" s="58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</row>
    <row r="281" spans="1:26" ht="11.25" customHeight="1" x14ac:dyDescent="0.35">
      <c r="A281" s="58"/>
      <c r="B281" s="58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</row>
    <row r="282" spans="1:26" ht="11.25" customHeight="1" x14ac:dyDescent="0.35">
      <c r="A282" s="58"/>
      <c r="B282" s="58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</row>
    <row r="283" spans="1:26" ht="11.25" customHeight="1" x14ac:dyDescent="0.35">
      <c r="A283" s="58"/>
      <c r="B283" s="58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</row>
    <row r="284" spans="1:26" ht="11.25" customHeight="1" x14ac:dyDescent="0.35">
      <c r="A284" s="58"/>
      <c r="B284" s="58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</row>
    <row r="285" spans="1:26" ht="11.25" customHeight="1" x14ac:dyDescent="0.35">
      <c r="A285" s="58"/>
      <c r="B285" s="58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</row>
    <row r="286" spans="1:26" ht="11.25" customHeight="1" x14ac:dyDescent="0.35">
      <c r="A286" s="58"/>
      <c r="B286" s="58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</row>
    <row r="287" spans="1:26" ht="11.25" customHeight="1" x14ac:dyDescent="0.35">
      <c r="A287" s="58"/>
      <c r="B287" s="58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</row>
    <row r="288" spans="1:26" ht="11.25" customHeight="1" x14ac:dyDescent="0.35">
      <c r="A288" s="58"/>
      <c r="B288" s="58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</row>
    <row r="289" spans="1:26" ht="11.25" customHeight="1" x14ac:dyDescent="0.35">
      <c r="A289" s="58"/>
      <c r="B289" s="58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</row>
    <row r="290" spans="1:26" ht="11.25" customHeight="1" x14ac:dyDescent="0.35">
      <c r="A290" s="58"/>
      <c r="B290" s="58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</row>
    <row r="291" spans="1:26" ht="11.25" customHeight="1" x14ac:dyDescent="0.35">
      <c r="A291" s="58"/>
      <c r="B291" s="58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</row>
    <row r="292" spans="1:26" ht="11.25" customHeight="1" x14ac:dyDescent="0.35">
      <c r="A292" s="58"/>
      <c r="B292" s="58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</row>
    <row r="293" spans="1:26" ht="11.25" customHeight="1" x14ac:dyDescent="0.35">
      <c r="A293" s="58"/>
      <c r="B293" s="58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</row>
    <row r="294" spans="1:26" ht="11.25" customHeight="1" x14ac:dyDescent="0.35">
      <c r="A294" s="58"/>
      <c r="B294" s="58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</row>
    <row r="295" spans="1:26" ht="11.25" customHeight="1" x14ac:dyDescent="0.35">
      <c r="A295" s="58"/>
      <c r="B295" s="58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</row>
    <row r="296" spans="1:26" ht="11.25" customHeight="1" x14ac:dyDescent="0.35">
      <c r="A296" s="58"/>
      <c r="B296" s="58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</row>
    <row r="297" spans="1:26" ht="11.25" customHeight="1" x14ac:dyDescent="0.35">
      <c r="A297" s="58"/>
      <c r="B297" s="58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</row>
    <row r="298" spans="1:26" ht="11.25" customHeight="1" x14ac:dyDescent="0.35">
      <c r="A298" s="58"/>
      <c r="B298" s="58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</row>
    <row r="299" spans="1:26" ht="11.25" customHeight="1" x14ac:dyDescent="0.35">
      <c r="A299" s="58"/>
      <c r="B299" s="58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</row>
    <row r="300" spans="1:26" ht="11.25" customHeight="1" x14ac:dyDescent="0.35">
      <c r="A300" s="58"/>
      <c r="B300" s="58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</row>
    <row r="301" spans="1:26" ht="11.25" customHeight="1" x14ac:dyDescent="0.35">
      <c r="A301" s="58"/>
      <c r="B301" s="58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</row>
    <row r="302" spans="1:26" ht="11.25" customHeight="1" x14ac:dyDescent="0.35">
      <c r="A302" s="58"/>
      <c r="B302" s="58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</row>
    <row r="303" spans="1:26" ht="11.25" customHeight="1" x14ac:dyDescent="0.35">
      <c r="A303" s="58"/>
      <c r="B303" s="58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</row>
    <row r="304" spans="1:26" ht="11.25" customHeight="1" x14ac:dyDescent="0.35">
      <c r="A304" s="58"/>
      <c r="B304" s="58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</row>
    <row r="305" spans="1:26" ht="11.25" customHeight="1" x14ac:dyDescent="0.35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</row>
    <row r="306" spans="1:26" ht="11.25" customHeight="1" x14ac:dyDescent="0.35">
      <c r="A306" s="58"/>
      <c r="B306" s="58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</row>
    <row r="307" spans="1:26" ht="11.25" customHeight="1" x14ac:dyDescent="0.35">
      <c r="A307" s="58"/>
      <c r="B307" s="58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</row>
    <row r="308" spans="1:26" ht="11.25" customHeight="1" x14ac:dyDescent="0.35">
      <c r="A308" s="58"/>
      <c r="B308" s="58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</row>
    <row r="309" spans="1:26" ht="11.25" customHeight="1" x14ac:dyDescent="0.35">
      <c r="A309" s="58"/>
      <c r="B309" s="58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</row>
    <row r="310" spans="1:26" ht="11.25" customHeight="1" x14ac:dyDescent="0.35">
      <c r="A310" s="58"/>
      <c r="B310" s="58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</row>
    <row r="311" spans="1:26" ht="11.25" customHeight="1" x14ac:dyDescent="0.35">
      <c r="A311" s="58"/>
      <c r="B311" s="58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</row>
    <row r="312" spans="1:26" ht="11.25" customHeight="1" x14ac:dyDescent="0.35">
      <c r="A312" s="58"/>
      <c r="B312" s="58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</row>
    <row r="313" spans="1:26" ht="11.25" customHeight="1" x14ac:dyDescent="0.35">
      <c r="A313" s="58"/>
      <c r="B313" s="58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</row>
    <row r="314" spans="1:26" ht="11.25" customHeight="1" x14ac:dyDescent="0.35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</row>
    <row r="315" spans="1:26" ht="11.25" customHeight="1" x14ac:dyDescent="0.35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</row>
    <row r="316" spans="1:26" ht="11.25" customHeight="1" x14ac:dyDescent="0.35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</row>
    <row r="317" spans="1:26" ht="11.25" customHeight="1" x14ac:dyDescent="0.35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</row>
    <row r="318" spans="1:26" ht="11.25" customHeight="1" x14ac:dyDescent="0.35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</row>
    <row r="319" spans="1:26" ht="11.25" customHeight="1" x14ac:dyDescent="0.35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</row>
    <row r="320" spans="1:26" ht="11.25" customHeight="1" x14ac:dyDescent="0.35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</row>
    <row r="321" spans="1:26" ht="11.25" customHeight="1" x14ac:dyDescent="0.35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</row>
    <row r="322" spans="1:26" ht="11.25" customHeight="1" x14ac:dyDescent="0.35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</row>
    <row r="323" spans="1:26" ht="11.25" customHeight="1" x14ac:dyDescent="0.35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</row>
    <row r="324" spans="1:26" ht="11.25" customHeight="1" x14ac:dyDescent="0.35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</row>
    <row r="325" spans="1:26" ht="11.25" customHeight="1" x14ac:dyDescent="0.35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</row>
    <row r="326" spans="1:26" ht="11.25" customHeight="1" x14ac:dyDescent="0.35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</row>
    <row r="327" spans="1:26" ht="11.25" customHeight="1" x14ac:dyDescent="0.35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</row>
    <row r="328" spans="1:26" ht="11.25" customHeight="1" x14ac:dyDescent="0.35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</row>
    <row r="329" spans="1:26" ht="11.25" customHeight="1" x14ac:dyDescent="0.35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</row>
    <row r="330" spans="1:26" ht="11.25" customHeight="1" x14ac:dyDescent="0.35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</row>
    <row r="331" spans="1:26" ht="11.25" customHeight="1" x14ac:dyDescent="0.35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</row>
    <row r="332" spans="1:26" ht="11.25" customHeight="1" x14ac:dyDescent="0.35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</row>
    <row r="333" spans="1:26" ht="11.25" customHeight="1" x14ac:dyDescent="0.35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</row>
    <row r="334" spans="1:26" ht="11.25" customHeight="1" x14ac:dyDescent="0.35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</row>
    <row r="335" spans="1:26" ht="11.25" customHeight="1" x14ac:dyDescent="0.35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</row>
    <row r="336" spans="1:26" ht="11.25" customHeight="1" x14ac:dyDescent="0.35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</row>
    <row r="337" spans="1:26" ht="11.25" customHeight="1" x14ac:dyDescent="0.35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</row>
    <row r="338" spans="1:26" ht="11.25" customHeight="1" x14ac:dyDescent="0.35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</row>
    <row r="339" spans="1:26" ht="11.25" customHeight="1" x14ac:dyDescent="0.35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</row>
    <row r="340" spans="1:26" ht="11.25" customHeight="1" x14ac:dyDescent="0.35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</row>
    <row r="341" spans="1:26" ht="11.25" customHeight="1" x14ac:dyDescent="0.35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</row>
    <row r="342" spans="1:26" ht="11.25" customHeight="1" x14ac:dyDescent="0.35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</row>
    <row r="343" spans="1:26" ht="11.25" customHeight="1" x14ac:dyDescent="0.35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</row>
    <row r="344" spans="1:26" ht="11.25" customHeight="1" x14ac:dyDescent="0.35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</row>
    <row r="345" spans="1:26" ht="11.25" customHeight="1" x14ac:dyDescent="0.35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</row>
    <row r="346" spans="1:26" ht="11.25" customHeight="1" x14ac:dyDescent="0.35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</row>
    <row r="347" spans="1:26" ht="11.25" customHeight="1" x14ac:dyDescent="0.35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</row>
    <row r="348" spans="1:26" ht="11.25" customHeight="1" x14ac:dyDescent="0.35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</row>
    <row r="349" spans="1:26" ht="11.25" customHeight="1" x14ac:dyDescent="0.35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</row>
    <row r="350" spans="1:26" ht="11.25" customHeight="1" x14ac:dyDescent="0.35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</row>
    <row r="351" spans="1:26" ht="11.25" customHeight="1" x14ac:dyDescent="0.35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</row>
    <row r="352" spans="1:26" ht="11.25" customHeight="1" x14ac:dyDescent="0.35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</row>
    <row r="353" spans="1:26" ht="11.25" customHeight="1" x14ac:dyDescent="0.35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</row>
    <row r="354" spans="1:26" ht="11.25" customHeight="1" x14ac:dyDescent="0.35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</row>
    <row r="355" spans="1:26" ht="11.25" customHeight="1" x14ac:dyDescent="0.35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</row>
    <row r="356" spans="1:26" ht="11.25" customHeight="1" x14ac:dyDescent="0.35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</row>
    <row r="357" spans="1:26" ht="11.25" customHeight="1" x14ac:dyDescent="0.35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</row>
    <row r="358" spans="1:26" ht="11.25" customHeight="1" x14ac:dyDescent="0.35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</row>
    <row r="359" spans="1:26" ht="11.25" customHeight="1" x14ac:dyDescent="0.35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</row>
    <row r="360" spans="1:26" ht="11.25" customHeight="1" x14ac:dyDescent="0.35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</row>
    <row r="361" spans="1:26" ht="11.25" customHeight="1" x14ac:dyDescent="0.35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</row>
    <row r="362" spans="1:26" ht="11.25" customHeight="1" x14ac:dyDescent="0.35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</row>
    <row r="363" spans="1:26" ht="11.25" customHeight="1" x14ac:dyDescent="0.35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</row>
    <row r="364" spans="1:26" ht="11.25" customHeight="1" x14ac:dyDescent="0.35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</row>
    <row r="365" spans="1:26" ht="11.25" customHeight="1" x14ac:dyDescent="0.3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</row>
    <row r="366" spans="1:26" ht="11.25" customHeight="1" x14ac:dyDescent="0.35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</row>
    <row r="367" spans="1:26" ht="11.25" customHeight="1" x14ac:dyDescent="0.35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</row>
    <row r="368" spans="1:26" ht="11.25" customHeight="1" x14ac:dyDescent="0.35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</row>
    <row r="369" spans="1:26" ht="11.25" customHeight="1" x14ac:dyDescent="0.35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</row>
    <row r="370" spans="1:26" ht="11.25" customHeight="1" x14ac:dyDescent="0.35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</row>
    <row r="371" spans="1:26" ht="11.25" customHeight="1" x14ac:dyDescent="0.35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</row>
    <row r="372" spans="1:26" ht="11.25" customHeight="1" x14ac:dyDescent="0.35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</row>
    <row r="373" spans="1:26" ht="11.25" customHeight="1" x14ac:dyDescent="0.35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</row>
    <row r="374" spans="1:26" ht="11.25" customHeight="1" x14ac:dyDescent="0.35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</row>
    <row r="375" spans="1:26" ht="11.25" customHeight="1" x14ac:dyDescent="0.35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</row>
    <row r="376" spans="1:26" ht="11.25" customHeight="1" x14ac:dyDescent="0.35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</row>
    <row r="377" spans="1:26" ht="11.25" customHeight="1" x14ac:dyDescent="0.35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</row>
    <row r="378" spans="1:26" ht="11.25" customHeight="1" x14ac:dyDescent="0.35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</row>
    <row r="379" spans="1:26" ht="11.25" customHeight="1" x14ac:dyDescent="0.35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</row>
    <row r="380" spans="1:26" ht="11.25" customHeight="1" x14ac:dyDescent="0.35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</row>
    <row r="381" spans="1:26" ht="11.25" customHeight="1" x14ac:dyDescent="0.35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</row>
    <row r="382" spans="1:26" ht="11.25" customHeight="1" x14ac:dyDescent="0.35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</row>
    <row r="383" spans="1:26" ht="11.25" customHeight="1" x14ac:dyDescent="0.35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</row>
    <row r="384" spans="1:26" ht="11.25" customHeight="1" x14ac:dyDescent="0.35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</row>
    <row r="385" spans="1:26" ht="11.25" customHeight="1" x14ac:dyDescent="0.35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</row>
    <row r="386" spans="1:26" ht="11.25" customHeight="1" x14ac:dyDescent="0.35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</row>
    <row r="387" spans="1:26" ht="11.25" customHeight="1" x14ac:dyDescent="0.35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</row>
    <row r="388" spans="1:26" ht="11.25" customHeight="1" x14ac:dyDescent="0.35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</row>
    <row r="389" spans="1:26" ht="11.25" customHeight="1" x14ac:dyDescent="0.35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</row>
    <row r="390" spans="1:26" ht="11.25" customHeight="1" x14ac:dyDescent="0.35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</row>
    <row r="391" spans="1:26" ht="11.25" customHeight="1" x14ac:dyDescent="0.35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</row>
    <row r="392" spans="1:26" ht="11.25" customHeight="1" x14ac:dyDescent="0.35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</row>
    <row r="393" spans="1:26" ht="11.25" customHeight="1" x14ac:dyDescent="0.35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</row>
    <row r="394" spans="1:26" ht="11.25" customHeight="1" x14ac:dyDescent="0.35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</row>
    <row r="395" spans="1:26" ht="11.25" customHeight="1" x14ac:dyDescent="0.35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</row>
    <row r="396" spans="1:26" ht="11.25" customHeight="1" x14ac:dyDescent="0.35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</row>
    <row r="397" spans="1:26" ht="11.25" customHeight="1" x14ac:dyDescent="0.35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</row>
    <row r="398" spans="1:26" ht="11.25" customHeight="1" x14ac:dyDescent="0.35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</row>
    <row r="399" spans="1:26" ht="11.25" customHeight="1" x14ac:dyDescent="0.35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</row>
    <row r="400" spans="1:26" ht="11.25" customHeight="1" x14ac:dyDescent="0.35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</row>
    <row r="401" spans="1:26" ht="11.25" customHeight="1" x14ac:dyDescent="0.35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</row>
    <row r="402" spans="1:26" ht="11.25" customHeight="1" x14ac:dyDescent="0.35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</row>
    <row r="403" spans="1:26" ht="11.25" customHeight="1" x14ac:dyDescent="0.35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</row>
    <row r="404" spans="1:26" ht="11.25" customHeight="1" x14ac:dyDescent="0.35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</row>
    <row r="405" spans="1:26" ht="11.25" customHeight="1" x14ac:dyDescent="0.35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</row>
    <row r="406" spans="1:26" ht="11.25" customHeight="1" x14ac:dyDescent="0.35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</row>
    <row r="407" spans="1:26" ht="11.25" customHeight="1" x14ac:dyDescent="0.35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</row>
    <row r="408" spans="1:26" ht="11.25" customHeight="1" x14ac:dyDescent="0.35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</row>
    <row r="409" spans="1:26" ht="11.25" customHeight="1" x14ac:dyDescent="0.35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</row>
    <row r="410" spans="1:26" ht="11.25" customHeight="1" x14ac:dyDescent="0.35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</row>
    <row r="411" spans="1:26" ht="11.25" customHeight="1" x14ac:dyDescent="0.35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</row>
    <row r="412" spans="1:26" ht="11.25" customHeight="1" x14ac:dyDescent="0.35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</row>
    <row r="413" spans="1:26" ht="11.25" customHeight="1" x14ac:dyDescent="0.35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</row>
    <row r="414" spans="1:26" ht="11.25" customHeight="1" x14ac:dyDescent="0.35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</row>
    <row r="415" spans="1:26" ht="11.25" customHeight="1" x14ac:dyDescent="0.35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</row>
    <row r="416" spans="1:26" ht="11.25" customHeight="1" x14ac:dyDescent="0.35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</row>
    <row r="417" spans="1:26" ht="11.25" customHeight="1" x14ac:dyDescent="0.3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</row>
    <row r="418" spans="1:26" ht="11.25" customHeight="1" x14ac:dyDescent="0.35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</row>
    <row r="419" spans="1:26" ht="11.25" customHeight="1" x14ac:dyDescent="0.35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</row>
    <row r="420" spans="1:26" ht="11.25" customHeight="1" x14ac:dyDescent="0.35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</row>
    <row r="421" spans="1:26" ht="11.25" customHeight="1" x14ac:dyDescent="0.35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</row>
    <row r="422" spans="1:26" ht="11.25" customHeight="1" x14ac:dyDescent="0.35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</row>
    <row r="423" spans="1:26" ht="11.25" customHeight="1" x14ac:dyDescent="0.35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</row>
    <row r="424" spans="1:26" ht="11.25" customHeight="1" x14ac:dyDescent="0.35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</row>
    <row r="425" spans="1:26" ht="11.25" customHeight="1" x14ac:dyDescent="0.35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</row>
    <row r="426" spans="1:26" ht="11.25" customHeight="1" x14ac:dyDescent="0.35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</row>
    <row r="427" spans="1:26" ht="11.25" customHeight="1" x14ac:dyDescent="0.35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</row>
    <row r="428" spans="1:26" ht="11.25" customHeight="1" x14ac:dyDescent="0.35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</row>
    <row r="429" spans="1:26" ht="11.25" customHeight="1" x14ac:dyDescent="0.35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</row>
    <row r="430" spans="1:26" ht="11.25" customHeight="1" x14ac:dyDescent="0.35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</row>
    <row r="431" spans="1:26" ht="11.25" customHeight="1" x14ac:dyDescent="0.35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</row>
    <row r="432" spans="1:26" ht="11.25" customHeight="1" x14ac:dyDescent="0.35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</row>
    <row r="433" spans="1:26" ht="11.25" customHeight="1" x14ac:dyDescent="0.35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</row>
    <row r="434" spans="1:26" ht="11.25" customHeight="1" x14ac:dyDescent="0.35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</row>
    <row r="435" spans="1:26" ht="11.25" customHeight="1" x14ac:dyDescent="0.35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</row>
    <row r="436" spans="1:26" ht="11.25" customHeight="1" x14ac:dyDescent="0.35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</row>
    <row r="437" spans="1:26" ht="11.25" customHeight="1" x14ac:dyDescent="0.35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</row>
    <row r="438" spans="1:26" ht="11.25" customHeight="1" x14ac:dyDescent="0.35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</row>
    <row r="439" spans="1:26" ht="11.25" customHeight="1" x14ac:dyDescent="0.35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</row>
    <row r="440" spans="1:26" ht="11.25" customHeight="1" x14ac:dyDescent="0.35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</row>
    <row r="441" spans="1:26" ht="11.25" customHeight="1" x14ac:dyDescent="0.35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</row>
    <row r="442" spans="1:26" ht="11.25" customHeight="1" x14ac:dyDescent="0.35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</row>
    <row r="443" spans="1:26" ht="11.25" customHeight="1" x14ac:dyDescent="0.35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</row>
    <row r="444" spans="1:26" ht="11.25" customHeight="1" x14ac:dyDescent="0.35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</row>
    <row r="445" spans="1:26" ht="11.25" customHeight="1" x14ac:dyDescent="0.35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</row>
    <row r="446" spans="1:26" ht="11.25" customHeight="1" x14ac:dyDescent="0.35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</row>
    <row r="447" spans="1:26" ht="11.25" customHeight="1" x14ac:dyDescent="0.35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</row>
    <row r="448" spans="1:26" ht="11.25" customHeight="1" x14ac:dyDescent="0.35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</row>
    <row r="449" spans="1:26" ht="11.25" customHeight="1" x14ac:dyDescent="0.35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</row>
    <row r="450" spans="1:26" ht="11.25" customHeight="1" x14ac:dyDescent="0.35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</row>
    <row r="451" spans="1:26" ht="11.25" customHeight="1" x14ac:dyDescent="0.35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</row>
    <row r="452" spans="1:26" ht="11.25" customHeight="1" x14ac:dyDescent="0.35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</row>
    <row r="453" spans="1:26" ht="11.25" customHeight="1" x14ac:dyDescent="0.35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</row>
    <row r="454" spans="1:26" ht="11.25" customHeight="1" x14ac:dyDescent="0.35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</row>
    <row r="455" spans="1:26" ht="11.25" customHeight="1" x14ac:dyDescent="0.35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</row>
    <row r="456" spans="1:26" ht="11.25" customHeight="1" x14ac:dyDescent="0.35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</row>
    <row r="457" spans="1:26" ht="11.25" customHeight="1" x14ac:dyDescent="0.35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</row>
    <row r="458" spans="1:26" ht="11.25" customHeight="1" x14ac:dyDescent="0.35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</row>
    <row r="459" spans="1:26" ht="11.25" customHeight="1" x14ac:dyDescent="0.35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</row>
    <row r="460" spans="1:26" ht="11.25" customHeight="1" x14ac:dyDescent="0.35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</row>
    <row r="461" spans="1:26" ht="11.25" customHeight="1" x14ac:dyDescent="0.35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</row>
    <row r="462" spans="1:26" ht="11.25" customHeight="1" x14ac:dyDescent="0.35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</row>
    <row r="463" spans="1:26" ht="11.25" customHeight="1" x14ac:dyDescent="0.35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</row>
    <row r="464" spans="1:26" ht="11.25" customHeight="1" x14ac:dyDescent="0.35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</row>
    <row r="465" spans="1:26" ht="11.25" customHeight="1" x14ac:dyDescent="0.35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</row>
    <row r="466" spans="1:26" ht="11.25" customHeight="1" x14ac:dyDescent="0.35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</row>
    <row r="467" spans="1:26" ht="11.25" customHeight="1" x14ac:dyDescent="0.35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</row>
    <row r="468" spans="1:26" ht="11.25" customHeight="1" x14ac:dyDescent="0.35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</row>
    <row r="469" spans="1:26" ht="11.25" customHeight="1" x14ac:dyDescent="0.35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</row>
    <row r="470" spans="1:26" ht="11.25" customHeight="1" x14ac:dyDescent="0.35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</row>
    <row r="471" spans="1:26" ht="11.25" customHeight="1" x14ac:dyDescent="0.35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</row>
    <row r="472" spans="1:26" ht="11.25" customHeight="1" x14ac:dyDescent="0.35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</row>
    <row r="473" spans="1:26" ht="11.25" customHeight="1" x14ac:dyDescent="0.35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</row>
    <row r="474" spans="1:26" ht="11.25" customHeight="1" x14ac:dyDescent="0.35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</row>
    <row r="475" spans="1:26" ht="11.25" customHeight="1" x14ac:dyDescent="0.35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</row>
    <row r="476" spans="1:26" ht="11.25" customHeight="1" x14ac:dyDescent="0.35">
      <c r="A476" s="58"/>
      <c r="B476" s="58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</row>
    <row r="477" spans="1:26" ht="11.25" customHeight="1" x14ac:dyDescent="0.35">
      <c r="A477" s="58"/>
      <c r="B477" s="58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</row>
    <row r="478" spans="1:26" ht="11.25" customHeight="1" x14ac:dyDescent="0.35">
      <c r="A478" s="58"/>
      <c r="B478" s="58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</row>
    <row r="479" spans="1:26" ht="11.25" customHeight="1" x14ac:dyDescent="0.35">
      <c r="A479" s="58"/>
      <c r="B479" s="58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</row>
    <row r="480" spans="1:26" ht="11.25" customHeight="1" x14ac:dyDescent="0.35">
      <c r="A480" s="58"/>
      <c r="B480" s="58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</row>
    <row r="481" spans="1:26" ht="11.25" customHeight="1" x14ac:dyDescent="0.35">
      <c r="A481" s="58"/>
      <c r="B481" s="58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</row>
    <row r="482" spans="1:26" ht="11.25" customHeight="1" x14ac:dyDescent="0.35">
      <c r="A482" s="58"/>
      <c r="B482" s="58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</row>
    <row r="483" spans="1:26" ht="11.25" customHeight="1" x14ac:dyDescent="0.35">
      <c r="A483" s="58"/>
      <c r="B483" s="58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</row>
    <row r="484" spans="1:26" ht="11.25" customHeight="1" x14ac:dyDescent="0.35">
      <c r="A484" s="58"/>
      <c r="B484" s="58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</row>
    <row r="485" spans="1:26" ht="11.25" customHeight="1" x14ac:dyDescent="0.35">
      <c r="A485" s="58"/>
      <c r="B485" s="58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</row>
    <row r="486" spans="1:26" ht="11.25" customHeight="1" x14ac:dyDescent="0.35">
      <c r="A486" s="58"/>
      <c r="B486" s="58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</row>
    <row r="487" spans="1:26" ht="11.25" customHeight="1" x14ac:dyDescent="0.35">
      <c r="A487" s="58"/>
      <c r="B487" s="58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</row>
    <row r="488" spans="1:26" ht="11.25" customHeight="1" x14ac:dyDescent="0.35">
      <c r="A488" s="58"/>
      <c r="B488" s="58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</row>
    <row r="489" spans="1:26" ht="11.25" customHeight="1" x14ac:dyDescent="0.35">
      <c r="A489" s="58"/>
      <c r="B489" s="58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</row>
    <row r="490" spans="1:26" ht="11.25" customHeight="1" x14ac:dyDescent="0.35">
      <c r="A490" s="58"/>
      <c r="B490" s="58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</row>
    <row r="491" spans="1:26" ht="11.25" customHeight="1" x14ac:dyDescent="0.35">
      <c r="A491" s="58"/>
      <c r="B491" s="58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</row>
    <row r="492" spans="1:26" ht="11.25" customHeight="1" x14ac:dyDescent="0.35">
      <c r="A492" s="58"/>
      <c r="B492" s="58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</row>
    <row r="493" spans="1:26" ht="11.25" customHeight="1" x14ac:dyDescent="0.35">
      <c r="A493" s="58"/>
      <c r="B493" s="58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</row>
    <row r="494" spans="1:26" ht="11.25" customHeight="1" x14ac:dyDescent="0.35">
      <c r="A494" s="58"/>
      <c r="B494" s="58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</row>
    <row r="495" spans="1:26" ht="11.25" customHeight="1" x14ac:dyDescent="0.35">
      <c r="A495" s="58"/>
      <c r="B495" s="58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</row>
    <row r="496" spans="1:26" ht="11.25" customHeight="1" x14ac:dyDescent="0.35">
      <c r="A496" s="58"/>
      <c r="B496" s="58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</row>
    <row r="497" spans="1:26" ht="11.25" customHeight="1" x14ac:dyDescent="0.35">
      <c r="A497" s="58"/>
      <c r="B497" s="58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</row>
    <row r="498" spans="1:26" ht="11.25" customHeight="1" x14ac:dyDescent="0.35">
      <c r="A498" s="58"/>
      <c r="B498" s="58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</row>
    <row r="499" spans="1:26" ht="11.25" customHeight="1" x14ac:dyDescent="0.35">
      <c r="A499" s="58"/>
      <c r="B499" s="58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</row>
    <row r="500" spans="1:26" ht="11.25" customHeight="1" x14ac:dyDescent="0.35">
      <c r="A500" s="58"/>
      <c r="B500" s="58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</row>
    <row r="501" spans="1:26" ht="11.25" customHeight="1" x14ac:dyDescent="0.35">
      <c r="A501" s="58"/>
      <c r="B501" s="58"/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</row>
    <row r="502" spans="1:26" ht="11.25" customHeight="1" x14ac:dyDescent="0.35">
      <c r="A502" s="58"/>
      <c r="B502" s="58"/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</row>
    <row r="503" spans="1:26" ht="11.25" customHeight="1" x14ac:dyDescent="0.35">
      <c r="A503" s="58"/>
      <c r="B503" s="58"/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</row>
    <row r="504" spans="1:26" ht="11.25" customHeight="1" x14ac:dyDescent="0.35">
      <c r="A504" s="58"/>
      <c r="B504" s="58"/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</row>
    <row r="505" spans="1:26" ht="11.25" customHeight="1" x14ac:dyDescent="0.35">
      <c r="A505" s="58"/>
      <c r="B505" s="58"/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</row>
    <row r="506" spans="1:26" ht="11.25" customHeight="1" x14ac:dyDescent="0.35">
      <c r="A506" s="58"/>
      <c r="B506" s="58"/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</row>
    <row r="507" spans="1:26" ht="11.25" customHeight="1" x14ac:dyDescent="0.35">
      <c r="A507" s="58"/>
      <c r="B507" s="58"/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</row>
    <row r="508" spans="1:26" ht="11.25" customHeight="1" x14ac:dyDescent="0.35">
      <c r="A508" s="58"/>
      <c r="B508" s="58"/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</row>
    <row r="509" spans="1:26" ht="11.25" customHeight="1" x14ac:dyDescent="0.35">
      <c r="A509" s="58"/>
      <c r="B509" s="58"/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</row>
    <row r="510" spans="1:26" ht="11.25" customHeight="1" x14ac:dyDescent="0.35">
      <c r="A510" s="58"/>
      <c r="B510" s="58"/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</row>
    <row r="511" spans="1:26" ht="11.25" customHeight="1" x14ac:dyDescent="0.35">
      <c r="A511" s="58"/>
      <c r="B511" s="58"/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</row>
    <row r="512" spans="1:26" ht="11.25" customHeight="1" x14ac:dyDescent="0.35">
      <c r="A512" s="58"/>
      <c r="B512" s="58"/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</row>
    <row r="513" spans="1:26" ht="11.25" customHeight="1" x14ac:dyDescent="0.35">
      <c r="A513" s="58"/>
      <c r="B513" s="58"/>
      <c r="C513" s="58"/>
      <c r="D513" s="58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</row>
    <row r="514" spans="1:26" ht="11.25" customHeight="1" x14ac:dyDescent="0.35">
      <c r="A514" s="58"/>
      <c r="B514" s="58"/>
      <c r="C514" s="58"/>
      <c r="D514" s="58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</row>
    <row r="515" spans="1:26" ht="11.25" customHeight="1" x14ac:dyDescent="0.35">
      <c r="A515" s="58"/>
      <c r="B515" s="58"/>
      <c r="C515" s="58"/>
      <c r="D515" s="58"/>
      <c r="E515" s="58"/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</row>
    <row r="516" spans="1:26" ht="11.25" customHeight="1" x14ac:dyDescent="0.35">
      <c r="A516" s="58"/>
      <c r="B516" s="58"/>
      <c r="C516" s="58"/>
      <c r="D516" s="58"/>
      <c r="E516" s="58"/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</row>
    <row r="517" spans="1:26" ht="11.25" customHeight="1" x14ac:dyDescent="0.35">
      <c r="A517" s="58"/>
      <c r="B517" s="58"/>
      <c r="C517" s="58"/>
      <c r="D517" s="58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</row>
    <row r="518" spans="1:26" ht="11.25" customHeight="1" x14ac:dyDescent="0.35">
      <c r="A518" s="58"/>
      <c r="B518" s="58"/>
      <c r="C518" s="58"/>
      <c r="D518" s="58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</row>
    <row r="519" spans="1:26" ht="11.25" customHeight="1" x14ac:dyDescent="0.35">
      <c r="A519" s="58"/>
      <c r="B519" s="58"/>
      <c r="C519" s="58"/>
      <c r="D519" s="58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</row>
    <row r="520" spans="1:26" ht="11.25" customHeight="1" x14ac:dyDescent="0.35">
      <c r="A520" s="58"/>
      <c r="B520" s="58"/>
      <c r="C520" s="58"/>
      <c r="D520" s="58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</row>
    <row r="521" spans="1:26" ht="11.25" customHeight="1" x14ac:dyDescent="0.35">
      <c r="A521" s="58"/>
      <c r="B521" s="58"/>
      <c r="C521" s="58"/>
      <c r="D521" s="58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</row>
    <row r="522" spans="1:26" ht="11.25" customHeight="1" x14ac:dyDescent="0.35">
      <c r="A522" s="58"/>
      <c r="B522" s="58"/>
      <c r="C522" s="58"/>
      <c r="D522" s="58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</row>
    <row r="523" spans="1:26" ht="11.25" customHeight="1" x14ac:dyDescent="0.35">
      <c r="A523" s="58"/>
      <c r="B523" s="58"/>
      <c r="C523" s="58"/>
      <c r="D523" s="58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</row>
    <row r="524" spans="1:26" ht="11.25" customHeight="1" x14ac:dyDescent="0.35">
      <c r="A524" s="58"/>
      <c r="B524" s="58"/>
      <c r="C524" s="58"/>
      <c r="D524" s="58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</row>
    <row r="525" spans="1:26" ht="11.25" customHeight="1" x14ac:dyDescent="0.35">
      <c r="A525" s="58"/>
      <c r="B525" s="58"/>
      <c r="C525" s="58"/>
      <c r="D525" s="58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</row>
    <row r="526" spans="1:26" ht="11.25" customHeight="1" x14ac:dyDescent="0.35">
      <c r="A526" s="58"/>
      <c r="B526" s="58"/>
      <c r="C526" s="58"/>
      <c r="D526" s="58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</row>
    <row r="527" spans="1:26" ht="11.25" customHeight="1" x14ac:dyDescent="0.35">
      <c r="A527" s="58"/>
      <c r="B527" s="58"/>
      <c r="C527" s="58"/>
      <c r="D527" s="58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</row>
    <row r="528" spans="1:26" ht="11.25" customHeight="1" x14ac:dyDescent="0.35">
      <c r="A528" s="58"/>
      <c r="B528" s="58"/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</row>
    <row r="529" spans="1:26" ht="11.25" customHeight="1" x14ac:dyDescent="0.35">
      <c r="A529" s="58"/>
      <c r="B529" s="58"/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</row>
    <row r="530" spans="1:26" ht="11.25" customHeight="1" x14ac:dyDescent="0.35">
      <c r="A530" s="58"/>
      <c r="B530" s="58"/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</row>
    <row r="531" spans="1:26" ht="11.25" customHeight="1" x14ac:dyDescent="0.35">
      <c r="A531" s="58"/>
      <c r="B531" s="58"/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</row>
    <row r="532" spans="1:26" ht="11.25" customHeight="1" x14ac:dyDescent="0.35">
      <c r="A532" s="58"/>
      <c r="B532" s="58"/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</row>
    <row r="533" spans="1:26" ht="11.25" customHeight="1" x14ac:dyDescent="0.35">
      <c r="A533" s="58"/>
      <c r="B533" s="58"/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</row>
    <row r="534" spans="1:26" ht="11.25" customHeight="1" x14ac:dyDescent="0.35">
      <c r="A534" s="58"/>
      <c r="B534" s="58"/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</row>
    <row r="535" spans="1:26" ht="11.25" customHeight="1" x14ac:dyDescent="0.35">
      <c r="A535" s="58"/>
      <c r="B535" s="58"/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</row>
    <row r="536" spans="1:26" ht="11.25" customHeight="1" x14ac:dyDescent="0.35">
      <c r="A536" s="58"/>
      <c r="B536" s="58"/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</row>
    <row r="537" spans="1:26" ht="11.25" customHeight="1" x14ac:dyDescent="0.35">
      <c r="A537" s="58"/>
      <c r="B537" s="58"/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</row>
    <row r="538" spans="1:26" ht="11.25" customHeight="1" x14ac:dyDescent="0.35">
      <c r="A538" s="58"/>
      <c r="B538" s="58"/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</row>
    <row r="539" spans="1:26" ht="11.25" customHeight="1" x14ac:dyDescent="0.35">
      <c r="A539" s="58"/>
      <c r="B539" s="58"/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</row>
    <row r="540" spans="1:26" ht="11.25" customHeight="1" x14ac:dyDescent="0.35">
      <c r="A540" s="58"/>
      <c r="B540" s="58"/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</row>
    <row r="541" spans="1:26" ht="11.25" customHeight="1" x14ac:dyDescent="0.35">
      <c r="A541" s="58"/>
      <c r="B541" s="58"/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</row>
    <row r="542" spans="1:26" ht="11.25" customHeight="1" x14ac:dyDescent="0.35">
      <c r="A542" s="58"/>
      <c r="B542" s="58"/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</row>
    <row r="543" spans="1:26" ht="11.25" customHeight="1" x14ac:dyDescent="0.35">
      <c r="A543" s="58"/>
      <c r="B543" s="58"/>
      <c r="C543" s="58"/>
      <c r="D543" s="58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</row>
    <row r="544" spans="1:26" ht="11.25" customHeight="1" x14ac:dyDescent="0.35">
      <c r="A544" s="58"/>
      <c r="B544" s="58"/>
      <c r="C544" s="58"/>
      <c r="D544" s="58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</row>
    <row r="545" spans="1:26" ht="11.25" customHeight="1" x14ac:dyDescent="0.35">
      <c r="A545" s="58"/>
      <c r="B545" s="58"/>
      <c r="C545" s="58"/>
      <c r="D545" s="58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</row>
    <row r="546" spans="1:26" ht="11.25" customHeight="1" x14ac:dyDescent="0.35">
      <c r="A546" s="58"/>
      <c r="B546" s="58"/>
      <c r="C546" s="58"/>
      <c r="D546" s="58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</row>
    <row r="547" spans="1:26" ht="11.25" customHeight="1" x14ac:dyDescent="0.35">
      <c r="A547" s="58"/>
      <c r="B547" s="58"/>
      <c r="C547" s="58"/>
      <c r="D547" s="58"/>
      <c r="E547" s="58"/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</row>
    <row r="548" spans="1:26" ht="11.25" customHeight="1" x14ac:dyDescent="0.35">
      <c r="A548" s="58"/>
      <c r="B548" s="58"/>
      <c r="C548" s="58"/>
      <c r="D548" s="58"/>
      <c r="E548" s="58"/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</row>
    <row r="549" spans="1:26" ht="11.25" customHeight="1" x14ac:dyDescent="0.35">
      <c r="A549" s="58"/>
      <c r="B549" s="58"/>
      <c r="C549" s="58"/>
      <c r="D549" s="58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</row>
    <row r="550" spans="1:26" ht="11.25" customHeight="1" x14ac:dyDescent="0.35">
      <c r="A550" s="58"/>
      <c r="B550" s="58"/>
      <c r="C550" s="58"/>
      <c r="D550" s="58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</row>
    <row r="551" spans="1:26" ht="11.25" customHeight="1" x14ac:dyDescent="0.35">
      <c r="A551" s="58"/>
      <c r="B551" s="58"/>
      <c r="C551" s="58"/>
      <c r="D551" s="58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</row>
    <row r="552" spans="1:26" ht="11.25" customHeight="1" x14ac:dyDescent="0.35">
      <c r="A552" s="58"/>
      <c r="B552" s="58"/>
      <c r="C552" s="58"/>
      <c r="D552" s="58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</row>
    <row r="553" spans="1:26" ht="11.25" customHeight="1" x14ac:dyDescent="0.35">
      <c r="A553" s="58"/>
      <c r="B553" s="58"/>
      <c r="C553" s="58"/>
      <c r="D553" s="58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</row>
    <row r="554" spans="1:26" ht="11.25" customHeight="1" x14ac:dyDescent="0.35">
      <c r="A554" s="58"/>
      <c r="B554" s="58"/>
      <c r="C554" s="58"/>
      <c r="D554" s="58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</row>
    <row r="555" spans="1:26" ht="11.25" customHeight="1" x14ac:dyDescent="0.35">
      <c r="A555" s="58"/>
      <c r="B555" s="58"/>
      <c r="C555" s="58"/>
      <c r="D555" s="58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</row>
    <row r="556" spans="1:26" ht="11.25" customHeight="1" x14ac:dyDescent="0.35">
      <c r="A556" s="58"/>
      <c r="B556" s="58"/>
      <c r="C556" s="58"/>
      <c r="D556" s="58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</row>
    <row r="557" spans="1:26" ht="11.25" customHeight="1" x14ac:dyDescent="0.35">
      <c r="A557" s="58"/>
      <c r="B557" s="58"/>
      <c r="C557" s="58"/>
      <c r="D557" s="58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</row>
    <row r="558" spans="1:26" ht="11.25" customHeight="1" x14ac:dyDescent="0.35">
      <c r="A558" s="58"/>
      <c r="B558" s="58"/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</row>
    <row r="559" spans="1:26" ht="11.25" customHeight="1" x14ac:dyDescent="0.35">
      <c r="A559" s="58"/>
      <c r="B559" s="58"/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</row>
    <row r="560" spans="1:26" ht="11.25" customHeight="1" x14ac:dyDescent="0.35">
      <c r="A560" s="58"/>
      <c r="B560" s="58"/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</row>
    <row r="561" spans="1:26" ht="11.25" customHeight="1" x14ac:dyDescent="0.35">
      <c r="A561" s="58"/>
      <c r="B561" s="58"/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</row>
    <row r="562" spans="1:26" ht="11.25" customHeight="1" x14ac:dyDescent="0.35">
      <c r="A562" s="58"/>
      <c r="B562" s="58"/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</row>
    <row r="563" spans="1:26" ht="11.25" customHeight="1" x14ac:dyDescent="0.35">
      <c r="A563" s="58"/>
      <c r="B563" s="58"/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</row>
    <row r="564" spans="1:26" ht="11.25" customHeight="1" x14ac:dyDescent="0.35">
      <c r="A564" s="58"/>
      <c r="B564" s="58"/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</row>
    <row r="565" spans="1:26" ht="11.25" customHeight="1" x14ac:dyDescent="0.35">
      <c r="A565" s="58"/>
      <c r="B565" s="58"/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</row>
    <row r="566" spans="1:26" ht="11.25" customHeight="1" x14ac:dyDescent="0.35">
      <c r="A566" s="58"/>
      <c r="B566" s="58"/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</row>
    <row r="567" spans="1:26" ht="11.25" customHeight="1" x14ac:dyDescent="0.35">
      <c r="A567" s="58"/>
      <c r="B567" s="58"/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</row>
    <row r="568" spans="1:26" ht="11.25" customHeight="1" x14ac:dyDescent="0.35">
      <c r="A568" s="58"/>
      <c r="B568" s="58"/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</row>
    <row r="569" spans="1:26" ht="11.25" customHeight="1" x14ac:dyDescent="0.35">
      <c r="A569" s="58"/>
      <c r="B569" s="58"/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</row>
    <row r="570" spans="1:26" ht="11.25" customHeight="1" x14ac:dyDescent="0.35">
      <c r="A570" s="58"/>
      <c r="B570" s="58"/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</row>
    <row r="571" spans="1:26" ht="11.25" customHeight="1" x14ac:dyDescent="0.35">
      <c r="A571" s="58"/>
      <c r="B571" s="58"/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</row>
    <row r="572" spans="1:26" ht="11.25" customHeight="1" x14ac:dyDescent="0.35">
      <c r="A572" s="58"/>
      <c r="B572" s="58"/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</row>
    <row r="573" spans="1:26" ht="11.25" customHeight="1" x14ac:dyDescent="0.35">
      <c r="A573" s="58"/>
      <c r="B573" s="58"/>
      <c r="C573" s="58"/>
      <c r="D573" s="58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</row>
    <row r="574" spans="1:26" ht="11.25" customHeight="1" x14ac:dyDescent="0.35">
      <c r="A574" s="58"/>
      <c r="B574" s="58"/>
      <c r="C574" s="58"/>
      <c r="D574" s="58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</row>
    <row r="575" spans="1:26" ht="11.25" customHeight="1" x14ac:dyDescent="0.35">
      <c r="A575" s="58"/>
      <c r="B575" s="58"/>
      <c r="C575" s="58"/>
      <c r="D575" s="58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</row>
    <row r="576" spans="1:26" ht="11.25" customHeight="1" x14ac:dyDescent="0.35">
      <c r="A576" s="58"/>
      <c r="B576" s="58"/>
      <c r="C576" s="58"/>
      <c r="D576" s="58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</row>
    <row r="577" spans="1:26" ht="11.25" customHeight="1" x14ac:dyDescent="0.35">
      <c r="A577" s="58"/>
      <c r="B577" s="58"/>
      <c r="C577" s="58"/>
      <c r="D577" s="58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</row>
    <row r="578" spans="1:26" ht="11.25" customHeight="1" x14ac:dyDescent="0.35">
      <c r="A578" s="58"/>
      <c r="B578" s="58"/>
      <c r="C578" s="58"/>
      <c r="D578" s="58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</row>
    <row r="579" spans="1:26" ht="11.25" customHeight="1" x14ac:dyDescent="0.35">
      <c r="A579" s="58"/>
      <c r="B579" s="58"/>
      <c r="C579" s="58"/>
      <c r="D579" s="58"/>
      <c r="E579" s="58"/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</row>
    <row r="580" spans="1:26" ht="11.25" customHeight="1" x14ac:dyDescent="0.35">
      <c r="A580" s="58"/>
      <c r="B580" s="58"/>
      <c r="C580" s="58"/>
      <c r="D580" s="58"/>
      <c r="E580" s="58"/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</row>
    <row r="581" spans="1:26" ht="11.25" customHeight="1" x14ac:dyDescent="0.35">
      <c r="A581" s="58"/>
      <c r="B581" s="58"/>
      <c r="C581" s="58"/>
      <c r="D581" s="58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</row>
    <row r="582" spans="1:26" ht="11.25" customHeight="1" x14ac:dyDescent="0.35">
      <c r="A582" s="58"/>
      <c r="B582" s="58"/>
      <c r="C582" s="58"/>
      <c r="D582" s="58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</row>
    <row r="583" spans="1:26" ht="11.25" customHeight="1" x14ac:dyDescent="0.35">
      <c r="A583" s="58"/>
      <c r="B583" s="58"/>
      <c r="C583" s="58"/>
      <c r="D583" s="58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</row>
    <row r="584" spans="1:26" ht="11.25" customHeight="1" x14ac:dyDescent="0.35">
      <c r="A584" s="58"/>
      <c r="B584" s="58"/>
      <c r="C584" s="58"/>
      <c r="D584" s="58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</row>
    <row r="585" spans="1:26" ht="11.25" customHeight="1" x14ac:dyDescent="0.35">
      <c r="A585" s="58"/>
      <c r="B585" s="58"/>
      <c r="C585" s="58"/>
      <c r="D585" s="58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</row>
    <row r="586" spans="1:26" ht="11.25" customHeight="1" x14ac:dyDescent="0.35">
      <c r="A586" s="58"/>
      <c r="B586" s="58"/>
      <c r="C586" s="58"/>
      <c r="D586" s="58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</row>
    <row r="587" spans="1:26" ht="11.25" customHeight="1" x14ac:dyDescent="0.35">
      <c r="A587" s="58"/>
      <c r="B587" s="58"/>
      <c r="C587" s="58"/>
      <c r="D587" s="58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</row>
    <row r="588" spans="1:26" ht="11.25" customHeight="1" x14ac:dyDescent="0.35">
      <c r="A588" s="58"/>
      <c r="B588" s="58"/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</row>
    <row r="589" spans="1:26" ht="11.25" customHeight="1" x14ac:dyDescent="0.35">
      <c r="A589" s="58"/>
      <c r="B589" s="58"/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</row>
    <row r="590" spans="1:26" ht="11.25" customHeight="1" x14ac:dyDescent="0.35">
      <c r="A590" s="58"/>
      <c r="B590" s="58"/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</row>
    <row r="591" spans="1:26" ht="11.25" customHeight="1" x14ac:dyDescent="0.35">
      <c r="A591" s="58"/>
      <c r="B591" s="58"/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</row>
    <row r="592" spans="1:26" ht="11.25" customHeight="1" x14ac:dyDescent="0.35">
      <c r="A592" s="58"/>
      <c r="B592" s="58"/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</row>
    <row r="593" spans="1:26" ht="11.25" customHeight="1" x14ac:dyDescent="0.35">
      <c r="A593" s="58"/>
      <c r="B593" s="58"/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</row>
    <row r="594" spans="1:26" ht="11.25" customHeight="1" x14ac:dyDescent="0.35">
      <c r="A594" s="58"/>
      <c r="B594" s="58"/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</row>
    <row r="595" spans="1:26" ht="11.25" customHeight="1" x14ac:dyDescent="0.35">
      <c r="A595" s="58"/>
      <c r="B595" s="58"/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</row>
    <row r="596" spans="1:26" ht="11.25" customHeight="1" x14ac:dyDescent="0.35">
      <c r="A596" s="58"/>
      <c r="B596" s="58"/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</row>
    <row r="597" spans="1:26" ht="11.25" customHeight="1" x14ac:dyDescent="0.35">
      <c r="A597" s="58"/>
      <c r="B597" s="58"/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</row>
    <row r="598" spans="1:26" ht="11.25" customHeight="1" x14ac:dyDescent="0.35">
      <c r="A598" s="58"/>
      <c r="B598" s="58"/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</row>
    <row r="599" spans="1:26" ht="11.25" customHeight="1" x14ac:dyDescent="0.35">
      <c r="A599" s="58"/>
      <c r="B599" s="58"/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</row>
    <row r="600" spans="1:26" ht="11.25" customHeight="1" x14ac:dyDescent="0.35">
      <c r="A600" s="58"/>
      <c r="B600" s="58"/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</row>
    <row r="601" spans="1:26" ht="11.25" customHeight="1" x14ac:dyDescent="0.35">
      <c r="A601" s="58"/>
      <c r="B601" s="58"/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</row>
    <row r="602" spans="1:26" ht="11.25" customHeight="1" x14ac:dyDescent="0.35">
      <c r="A602" s="58"/>
      <c r="B602" s="58"/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</row>
    <row r="603" spans="1:26" ht="11.25" customHeight="1" x14ac:dyDescent="0.35">
      <c r="A603" s="58"/>
      <c r="B603" s="58"/>
      <c r="C603" s="58"/>
      <c r="D603" s="58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</row>
    <row r="604" spans="1:26" ht="11.25" customHeight="1" x14ac:dyDescent="0.35">
      <c r="A604" s="58"/>
      <c r="B604" s="58"/>
      <c r="C604" s="58"/>
      <c r="D604" s="58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</row>
    <row r="605" spans="1:26" ht="11.25" customHeight="1" x14ac:dyDescent="0.35">
      <c r="A605" s="58"/>
      <c r="B605" s="58"/>
      <c r="C605" s="58"/>
      <c r="D605" s="58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</row>
    <row r="606" spans="1:26" ht="11.25" customHeight="1" x14ac:dyDescent="0.35">
      <c r="A606" s="58"/>
      <c r="B606" s="58"/>
      <c r="C606" s="58"/>
      <c r="D606" s="58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</row>
    <row r="607" spans="1:26" ht="11.25" customHeight="1" x14ac:dyDescent="0.35">
      <c r="A607" s="58"/>
      <c r="B607" s="58"/>
      <c r="C607" s="58"/>
      <c r="D607" s="58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</row>
    <row r="608" spans="1:26" ht="11.25" customHeight="1" x14ac:dyDescent="0.35">
      <c r="A608" s="58"/>
      <c r="B608" s="58"/>
      <c r="C608" s="58"/>
      <c r="D608" s="58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</row>
    <row r="609" spans="1:26" ht="11.25" customHeight="1" x14ac:dyDescent="0.35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</row>
    <row r="610" spans="1:26" ht="11.25" customHeight="1" x14ac:dyDescent="0.35">
      <c r="A610" s="58"/>
      <c r="B610" s="58"/>
      <c r="C610" s="58"/>
      <c r="D610" s="58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</row>
    <row r="611" spans="1:26" ht="11.25" customHeight="1" x14ac:dyDescent="0.35">
      <c r="A611" s="58"/>
      <c r="B611" s="58"/>
      <c r="C611" s="58"/>
      <c r="D611" s="58"/>
      <c r="E611" s="58"/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</row>
    <row r="612" spans="1:26" ht="11.25" customHeight="1" x14ac:dyDescent="0.35">
      <c r="A612" s="58"/>
      <c r="B612" s="58"/>
      <c r="C612" s="58"/>
      <c r="D612" s="58"/>
      <c r="E612" s="58"/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</row>
    <row r="613" spans="1:26" ht="11.25" customHeight="1" x14ac:dyDescent="0.35">
      <c r="A613" s="58"/>
      <c r="B613" s="58"/>
      <c r="C613" s="58"/>
      <c r="D613" s="58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</row>
    <row r="614" spans="1:26" ht="11.25" customHeight="1" x14ac:dyDescent="0.35">
      <c r="A614" s="58"/>
      <c r="B614" s="58"/>
      <c r="C614" s="58"/>
      <c r="D614" s="58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</row>
    <row r="615" spans="1:26" ht="11.25" customHeight="1" x14ac:dyDescent="0.35">
      <c r="A615" s="58"/>
      <c r="B615" s="58"/>
      <c r="C615" s="58"/>
      <c r="D615" s="58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</row>
    <row r="616" spans="1:26" ht="11.25" customHeight="1" x14ac:dyDescent="0.35">
      <c r="A616" s="58"/>
      <c r="B616" s="58"/>
      <c r="C616" s="58"/>
      <c r="D616" s="58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</row>
    <row r="617" spans="1:26" ht="11.25" customHeight="1" x14ac:dyDescent="0.35">
      <c r="A617" s="58"/>
      <c r="B617" s="58"/>
      <c r="C617" s="58"/>
      <c r="D617" s="58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</row>
    <row r="618" spans="1:26" ht="11.25" customHeight="1" x14ac:dyDescent="0.35">
      <c r="A618" s="58"/>
      <c r="B618" s="58"/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</row>
    <row r="619" spans="1:26" ht="11.25" customHeight="1" x14ac:dyDescent="0.35">
      <c r="A619" s="58"/>
      <c r="B619" s="58"/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</row>
    <row r="620" spans="1:26" ht="11.25" customHeight="1" x14ac:dyDescent="0.35">
      <c r="A620" s="58"/>
      <c r="B620" s="58"/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</row>
    <row r="621" spans="1:26" ht="11.25" customHeight="1" x14ac:dyDescent="0.35">
      <c r="A621" s="58"/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</row>
    <row r="622" spans="1:26" ht="11.25" customHeight="1" x14ac:dyDescent="0.35">
      <c r="A622" s="58"/>
      <c r="B622" s="58"/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</row>
    <row r="623" spans="1:26" ht="11.25" customHeight="1" x14ac:dyDescent="0.35">
      <c r="A623" s="58"/>
      <c r="B623" s="58"/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</row>
    <row r="624" spans="1:26" ht="11.25" customHeight="1" x14ac:dyDescent="0.35">
      <c r="A624" s="58"/>
      <c r="B624" s="58"/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</row>
    <row r="625" spans="1:26" ht="11.25" customHeight="1" x14ac:dyDescent="0.35">
      <c r="A625" s="58"/>
      <c r="B625" s="58"/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</row>
    <row r="626" spans="1:26" ht="11.25" customHeight="1" x14ac:dyDescent="0.35">
      <c r="A626" s="58"/>
      <c r="B626" s="58"/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</row>
    <row r="627" spans="1:26" ht="11.25" customHeight="1" x14ac:dyDescent="0.35">
      <c r="A627" s="58"/>
      <c r="B627" s="58"/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</row>
    <row r="628" spans="1:26" ht="11.25" customHeight="1" x14ac:dyDescent="0.35">
      <c r="A628" s="58"/>
      <c r="B628" s="58"/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</row>
    <row r="629" spans="1:26" ht="11.25" customHeight="1" x14ac:dyDescent="0.35">
      <c r="A629" s="58"/>
      <c r="B629" s="58"/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</row>
    <row r="630" spans="1:26" ht="11.25" customHeight="1" x14ac:dyDescent="0.35">
      <c r="A630" s="58"/>
      <c r="B630" s="58"/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</row>
    <row r="631" spans="1:26" ht="11.25" customHeight="1" x14ac:dyDescent="0.35">
      <c r="A631" s="58"/>
      <c r="B631" s="58"/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</row>
    <row r="632" spans="1:26" ht="11.25" customHeight="1" x14ac:dyDescent="0.35">
      <c r="A632" s="58"/>
      <c r="B632" s="58"/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</row>
    <row r="633" spans="1:26" ht="11.25" customHeight="1" x14ac:dyDescent="0.35">
      <c r="A633" s="58"/>
      <c r="B633" s="58"/>
      <c r="C633" s="58"/>
      <c r="D633" s="58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</row>
    <row r="634" spans="1:26" ht="11.25" customHeight="1" x14ac:dyDescent="0.35">
      <c r="A634" s="58"/>
      <c r="B634" s="58"/>
      <c r="C634" s="58"/>
      <c r="D634" s="58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</row>
    <row r="635" spans="1:26" ht="11.25" customHeight="1" x14ac:dyDescent="0.35">
      <c r="A635" s="58"/>
      <c r="B635" s="58"/>
      <c r="C635" s="58"/>
      <c r="D635" s="58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</row>
    <row r="636" spans="1:26" ht="11.25" customHeight="1" x14ac:dyDescent="0.35">
      <c r="A636" s="58"/>
      <c r="B636" s="58"/>
      <c r="C636" s="58"/>
      <c r="D636" s="58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</row>
    <row r="637" spans="1:26" ht="11.25" customHeight="1" x14ac:dyDescent="0.35">
      <c r="A637" s="58"/>
      <c r="B637" s="58"/>
      <c r="C637" s="58"/>
      <c r="D637" s="58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</row>
    <row r="638" spans="1:26" ht="11.25" customHeight="1" x14ac:dyDescent="0.35">
      <c r="A638" s="58"/>
      <c r="B638" s="58"/>
      <c r="C638" s="58"/>
      <c r="D638" s="58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</row>
    <row r="639" spans="1:26" ht="11.25" customHeight="1" x14ac:dyDescent="0.35">
      <c r="A639" s="58"/>
      <c r="B639" s="58"/>
      <c r="C639" s="58"/>
      <c r="D639" s="58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</row>
    <row r="640" spans="1:26" ht="11.25" customHeight="1" x14ac:dyDescent="0.35">
      <c r="A640" s="58"/>
      <c r="B640" s="58"/>
      <c r="C640" s="58"/>
      <c r="D640" s="58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</row>
    <row r="641" spans="1:26" ht="11.25" customHeight="1" x14ac:dyDescent="0.35">
      <c r="A641" s="58"/>
      <c r="B641" s="58"/>
      <c r="C641" s="58"/>
      <c r="D641" s="58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</row>
    <row r="642" spans="1:26" ht="11.25" customHeight="1" x14ac:dyDescent="0.35">
      <c r="A642" s="58"/>
      <c r="B642" s="58"/>
      <c r="C642" s="58"/>
      <c r="D642" s="58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</row>
    <row r="643" spans="1:26" ht="11.25" customHeight="1" x14ac:dyDescent="0.35">
      <c r="A643" s="58"/>
      <c r="B643" s="58"/>
      <c r="C643" s="58"/>
      <c r="D643" s="58"/>
      <c r="E643" s="58"/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</row>
    <row r="644" spans="1:26" ht="11.25" customHeight="1" x14ac:dyDescent="0.35">
      <c r="A644" s="58"/>
      <c r="B644" s="58"/>
      <c r="C644" s="58"/>
      <c r="D644" s="58"/>
      <c r="E644" s="58"/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</row>
    <row r="645" spans="1:26" ht="11.25" customHeight="1" x14ac:dyDescent="0.35">
      <c r="A645" s="58"/>
      <c r="B645" s="58"/>
      <c r="C645" s="58"/>
      <c r="D645" s="58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</row>
    <row r="646" spans="1:26" ht="11.25" customHeight="1" x14ac:dyDescent="0.35">
      <c r="A646" s="58"/>
      <c r="B646" s="58"/>
      <c r="C646" s="58"/>
      <c r="D646" s="58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</row>
    <row r="647" spans="1:26" ht="11.25" customHeight="1" x14ac:dyDescent="0.35">
      <c r="A647" s="58"/>
      <c r="B647" s="58"/>
      <c r="C647" s="58"/>
      <c r="D647" s="58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</row>
    <row r="648" spans="1:26" ht="11.25" customHeight="1" x14ac:dyDescent="0.35">
      <c r="A648" s="58"/>
      <c r="B648" s="58"/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</row>
    <row r="649" spans="1:26" ht="11.25" customHeight="1" x14ac:dyDescent="0.35">
      <c r="A649" s="58"/>
      <c r="B649" s="58"/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</row>
    <row r="650" spans="1:26" ht="11.25" customHeight="1" x14ac:dyDescent="0.35">
      <c r="A650" s="58"/>
      <c r="B650" s="58"/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</row>
    <row r="651" spans="1:26" ht="11.25" customHeight="1" x14ac:dyDescent="0.35">
      <c r="A651" s="58"/>
      <c r="B651" s="58"/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</row>
    <row r="652" spans="1:26" ht="11.25" customHeight="1" x14ac:dyDescent="0.35">
      <c r="A652" s="58"/>
      <c r="B652" s="58"/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</row>
    <row r="653" spans="1:26" ht="11.25" customHeight="1" x14ac:dyDescent="0.35">
      <c r="A653" s="58"/>
      <c r="B653" s="58"/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</row>
    <row r="654" spans="1:26" ht="11.25" customHeight="1" x14ac:dyDescent="0.35">
      <c r="A654" s="58"/>
      <c r="B654" s="58"/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</row>
    <row r="655" spans="1:26" ht="11.25" customHeight="1" x14ac:dyDescent="0.35">
      <c r="A655" s="58"/>
      <c r="B655" s="58"/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</row>
    <row r="656" spans="1:26" ht="11.25" customHeight="1" x14ac:dyDescent="0.35">
      <c r="A656" s="58"/>
      <c r="B656" s="58"/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</row>
    <row r="657" spans="1:26" ht="11.25" customHeight="1" x14ac:dyDescent="0.35">
      <c r="A657" s="58"/>
      <c r="B657" s="58"/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</row>
    <row r="658" spans="1:26" ht="11.25" customHeight="1" x14ac:dyDescent="0.35">
      <c r="A658" s="58"/>
      <c r="B658" s="58"/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</row>
    <row r="659" spans="1:26" ht="11.25" customHeight="1" x14ac:dyDescent="0.35">
      <c r="A659" s="58"/>
      <c r="B659" s="58"/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</row>
    <row r="660" spans="1:26" ht="11.25" customHeight="1" x14ac:dyDescent="0.35">
      <c r="A660" s="58"/>
      <c r="B660" s="58"/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</row>
    <row r="661" spans="1:26" ht="11.25" customHeight="1" x14ac:dyDescent="0.35">
      <c r="A661" s="58"/>
      <c r="B661" s="58"/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</row>
    <row r="662" spans="1:26" ht="11.25" customHeight="1" x14ac:dyDescent="0.35">
      <c r="A662" s="58"/>
      <c r="B662" s="58"/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</row>
    <row r="663" spans="1:26" ht="11.25" customHeight="1" x14ac:dyDescent="0.35">
      <c r="A663" s="58"/>
      <c r="B663" s="58"/>
      <c r="C663" s="58"/>
      <c r="D663" s="58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</row>
    <row r="664" spans="1:26" ht="11.25" customHeight="1" x14ac:dyDescent="0.35">
      <c r="A664" s="58"/>
      <c r="B664" s="58"/>
      <c r="C664" s="58"/>
      <c r="D664" s="58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</row>
    <row r="665" spans="1:26" ht="11.25" customHeight="1" x14ac:dyDescent="0.35">
      <c r="A665" s="58"/>
      <c r="B665" s="58"/>
      <c r="C665" s="58"/>
      <c r="D665" s="58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</row>
    <row r="666" spans="1:26" ht="11.25" customHeight="1" x14ac:dyDescent="0.35">
      <c r="A666" s="58"/>
      <c r="B666" s="58"/>
      <c r="C666" s="58"/>
      <c r="D666" s="58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</row>
    <row r="667" spans="1:26" ht="11.25" customHeight="1" x14ac:dyDescent="0.35">
      <c r="A667" s="58"/>
      <c r="B667" s="58"/>
      <c r="C667" s="58"/>
      <c r="D667" s="58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</row>
    <row r="668" spans="1:26" ht="11.25" customHeight="1" x14ac:dyDescent="0.35">
      <c r="A668" s="58"/>
      <c r="B668" s="58"/>
      <c r="C668" s="58"/>
      <c r="D668" s="58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</row>
    <row r="669" spans="1:26" ht="11.25" customHeight="1" x14ac:dyDescent="0.35">
      <c r="A669" s="58"/>
      <c r="B669" s="58"/>
      <c r="C669" s="58"/>
      <c r="D669" s="58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</row>
    <row r="670" spans="1:26" ht="11.25" customHeight="1" x14ac:dyDescent="0.35">
      <c r="A670" s="58"/>
      <c r="B670" s="58"/>
      <c r="C670" s="58"/>
      <c r="D670" s="58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</row>
    <row r="671" spans="1:26" ht="11.25" customHeight="1" x14ac:dyDescent="0.35">
      <c r="A671" s="58"/>
      <c r="B671" s="58"/>
      <c r="C671" s="58"/>
      <c r="D671" s="58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</row>
    <row r="672" spans="1:26" ht="11.25" customHeight="1" x14ac:dyDescent="0.35">
      <c r="A672" s="58"/>
      <c r="B672" s="58"/>
      <c r="C672" s="58"/>
      <c r="D672" s="58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</row>
    <row r="673" spans="1:26" ht="11.25" customHeight="1" x14ac:dyDescent="0.35">
      <c r="A673" s="58"/>
      <c r="B673" s="58"/>
      <c r="C673" s="58"/>
      <c r="D673" s="58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</row>
    <row r="674" spans="1:26" ht="11.25" customHeight="1" x14ac:dyDescent="0.35">
      <c r="A674" s="58"/>
      <c r="B674" s="58"/>
      <c r="C674" s="58"/>
      <c r="D674" s="58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</row>
    <row r="675" spans="1:26" ht="11.25" customHeight="1" x14ac:dyDescent="0.35">
      <c r="A675" s="58"/>
      <c r="B675" s="58"/>
      <c r="C675" s="58"/>
      <c r="D675" s="58"/>
      <c r="E675" s="58"/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</row>
    <row r="676" spans="1:26" ht="11.25" customHeight="1" x14ac:dyDescent="0.35">
      <c r="A676" s="58"/>
      <c r="B676" s="58"/>
      <c r="C676" s="58"/>
      <c r="D676" s="58"/>
      <c r="E676" s="58"/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</row>
    <row r="677" spans="1:26" ht="11.25" customHeight="1" x14ac:dyDescent="0.35">
      <c r="A677" s="58"/>
      <c r="B677" s="58"/>
      <c r="C677" s="58"/>
      <c r="D677" s="58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</row>
    <row r="678" spans="1:26" ht="11.25" customHeight="1" x14ac:dyDescent="0.35">
      <c r="A678" s="58"/>
      <c r="B678" s="58"/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</row>
    <row r="679" spans="1:26" ht="11.25" customHeight="1" x14ac:dyDescent="0.35">
      <c r="A679" s="58"/>
      <c r="B679" s="58"/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</row>
    <row r="680" spans="1:26" ht="11.25" customHeight="1" x14ac:dyDescent="0.35">
      <c r="A680" s="58"/>
      <c r="B680" s="58"/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</row>
    <row r="681" spans="1:26" ht="11.25" customHeight="1" x14ac:dyDescent="0.35">
      <c r="A681" s="58"/>
      <c r="B681" s="58"/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</row>
    <row r="682" spans="1:26" ht="11.25" customHeight="1" x14ac:dyDescent="0.35">
      <c r="A682" s="58"/>
      <c r="B682" s="58"/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</row>
    <row r="683" spans="1:26" ht="11.25" customHeight="1" x14ac:dyDescent="0.35">
      <c r="A683" s="58"/>
      <c r="B683" s="58"/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</row>
    <row r="684" spans="1:26" ht="11.25" customHeight="1" x14ac:dyDescent="0.35">
      <c r="A684" s="58"/>
      <c r="B684" s="58"/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</row>
    <row r="685" spans="1:26" ht="11.25" customHeight="1" x14ac:dyDescent="0.35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</row>
    <row r="686" spans="1:26" ht="11.25" customHeight="1" x14ac:dyDescent="0.35">
      <c r="A686" s="58"/>
      <c r="B686" s="58"/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</row>
    <row r="687" spans="1:26" ht="11.25" customHeight="1" x14ac:dyDescent="0.35">
      <c r="A687" s="58"/>
      <c r="B687" s="58"/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</row>
    <row r="688" spans="1:26" ht="11.25" customHeight="1" x14ac:dyDescent="0.35">
      <c r="A688" s="58"/>
      <c r="B688" s="58"/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</row>
    <row r="689" spans="1:26" ht="11.25" customHeight="1" x14ac:dyDescent="0.35">
      <c r="A689" s="58"/>
      <c r="B689" s="58"/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</row>
    <row r="690" spans="1:26" ht="11.25" customHeight="1" x14ac:dyDescent="0.35">
      <c r="A690" s="58"/>
      <c r="B690" s="58"/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</row>
    <row r="691" spans="1:26" ht="11.25" customHeight="1" x14ac:dyDescent="0.35">
      <c r="A691" s="58"/>
      <c r="B691" s="58"/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</row>
    <row r="692" spans="1:26" ht="11.25" customHeight="1" x14ac:dyDescent="0.35">
      <c r="A692" s="58"/>
      <c r="B692" s="58"/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</row>
    <row r="693" spans="1:26" ht="11.25" customHeight="1" x14ac:dyDescent="0.35">
      <c r="A693" s="58"/>
      <c r="B693" s="58"/>
      <c r="C693" s="58"/>
      <c r="D693" s="58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</row>
    <row r="694" spans="1:26" ht="11.25" customHeight="1" x14ac:dyDescent="0.35">
      <c r="A694" s="58"/>
      <c r="B694" s="58"/>
      <c r="C694" s="58"/>
      <c r="D694" s="58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</row>
    <row r="695" spans="1:26" ht="11.25" customHeight="1" x14ac:dyDescent="0.35">
      <c r="A695" s="58"/>
      <c r="B695" s="58"/>
      <c r="C695" s="58"/>
      <c r="D695" s="58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</row>
    <row r="696" spans="1:26" ht="11.25" customHeight="1" x14ac:dyDescent="0.35">
      <c r="A696" s="58"/>
      <c r="B696" s="58"/>
      <c r="C696" s="58"/>
      <c r="D696" s="58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</row>
    <row r="697" spans="1:26" ht="11.25" customHeight="1" x14ac:dyDescent="0.35">
      <c r="A697" s="58"/>
      <c r="B697" s="58"/>
      <c r="C697" s="58"/>
      <c r="D697" s="58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</row>
    <row r="698" spans="1:26" ht="11.25" customHeight="1" x14ac:dyDescent="0.35">
      <c r="A698" s="58"/>
      <c r="B698" s="58"/>
      <c r="C698" s="58"/>
      <c r="D698" s="58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</row>
    <row r="699" spans="1:26" ht="11.25" customHeight="1" x14ac:dyDescent="0.35">
      <c r="A699" s="58"/>
      <c r="B699" s="58"/>
      <c r="C699" s="58"/>
      <c r="D699" s="58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</row>
    <row r="700" spans="1:26" ht="11.25" customHeight="1" x14ac:dyDescent="0.35">
      <c r="A700" s="58"/>
      <c r="B700" s="58"/>
      <c r="C700" s="58"/>
      <c r="D700" s="58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</row>
    <row r="701" spans="1:26" ht="11.25" customHeight="1" x14ac:dyDescent="0.35">
      <c r="A701" s="58"/>
      <c r="B701" s="58"/>
      <c r="C701" s="58"/>
      <c r="D701" s="58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</row>
    <row r="702" spans="1:26" ht="11.25" customHeight="1" x14ac:dyDescent="0.35">
      <c r="A702" s="58"/>
      <c r="B702" s="58"/>
      <c r="C702" s="58"/>
      <c r="D702" s="58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</row>
    <row r="703" spans="1:26" ht="11.25" customHeight="1" x14ac:dyDescent="0.35">
      <c r="A703" s="58"/>
      <c r="B703" s="58"/>
      <c r="C703" s="58"/>
      <c r="D703" s="58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</row>
    <row r="704" spans="1:26" ht="11.25" customHeight="1" x14ac:dyDescent="0.35">
      <c r="A704" s="58"/>
      <c r="B704" s="58"/>
      <c r="C704" s="58"/>
      <c r="D704" s="58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</row>
    <row r="705" spans="1:26" ht="11.25" customHeight="1" x14ac:dyDescent="0.35">
      <c r="A705" s="58"/>
      <c r="B705" s="58"/>
      <c r="C705" s="58"/>
      <c r="D705" s="58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</row>
    <row r="706" spans="1:26" ht="11.25" customHeight="1" x14ac:dyDescent="0.35">
      <c r="A706" s="58"/>
      <c r="B706" s="58"/>
      <c r="C706" s="58"/>
      <c r="D706" s="58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</row>
    <row r="707" spans="1:26" ht="11.25" customHeight="1" x14ac:dyDescent="0.35">
      <c r="A707" s="58"/>
      <c r="B707" s="58"/>
      <c r="C707" s="58"/>
      <c r="D707" s="58"/>
      <c r="E707" s="58"/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</row>
    <row r="708" spans="1:26" ht="11.25" customHeight="1" x14ac:dyDescent="0.35">
      <c r="A708" s="58"/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</row>
    <row r="709" spans="1:26" ht="11.25" customHeight="1" x14ac:dyDescent="0.35">
      <c r="A709" s="58"/>
      <c r="B709" s="58"/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</row>
    <row r="710" spans="1:26" ht="11.25" customHeight="1" x14ac:dyDescent="0.35">
      <c r="A710" s="58"/>
      <c r="B710" s="58"/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</row>
    <row r="711" spans="1:26" ht="11.25" customHeight="1" x14ac:dyDescent="0.35">
      <c r="A711" s="58"/>
      <c r="B711" s="58"/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</row>
    <row r="712" spans="1:26" ht="11.25" customHeight="1" x14ac:dyDescent="0.35">
      <c r="A712" s="58"/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</row>
    <row r="713" spans="1:26" ht="11.25" customHeight="1" x14ac:dyDescent="0.35">
      <c r="A713" s="58"/>
      <c r="B713" s="58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</row>
    <row r="714" spans="1:26" ht="11.25" customHeight="1" x14ac:dyDescent="0.35">
      <c r="A714" s="58"/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</row>
    <row r="715" spans="1:26" ht="11.25" customHeight="1" x14ac:dyDescent="0.35">
      <c r="A715" s="58"/>
      <c r="B715" s="58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</row>
    <row r="716" spans="1:26" ht="11.25" customHeight="1" x14ac:dyDescent="0.35">
      <c r="A716" s="58"/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</row>
    <row r="717" spans="1:26" ht="11.25" customHeight="1" x14ac:dyDescent="0.35">
      <c r="A717" s="58"/>
      <c r="B717" s="58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</row>
    <row r="718" spans="1:26" ht="11.25" customHeight="1" x14ac:dyDescent="0.35">
      <c r="A718" s="58"/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</row>
    <row r="719" spans="1:26" ht="11.25" customHeight="1" x14ac:dyDescent="0.35">
      <c r="A719" s="58"/>
      <c r="B719" s="58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</row>
    <row r="720" spans="1:26" ht="11.25" customHeight="1" x14ac:dyDescent="0.35">
      <c r="A720" s="58"/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</row>
    <row r="721" spans="1:26" ht="11.25" customHeight="1" x14ac:dyDescent="0.35">
      <c r="A721" s="58"/>
      <c r="B721" s="58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</row>
    <row r="722" spans="1:26" ht="11.25" customHeight="1" x14ac:dyDescent="0.35">
      <c r="A722" s="58"/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</row>
    <row r="723" spans="1:26" ht="11.25" customHeight="1" x14ac:dyDescent="0.35">
      <c r="A723" s="58"/>
      <c r="B723" s="58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</row>
    <row r="724" spans="1:26" ht="11.25" customHeight="1" x14ac:dyDescent="0.35">
      <c r="A724" s="58"/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</row>
    <row r="725" spans="1:26" ht="11.25" customHeight="1" x14ac:dyDescent="0.35">
      <c r="A725" s="58"/>
      <c r="B725" s="58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</row>
    <row r="726" spans="1:26" ht="11.25" customHeight="1" x14ac:dyDescent="0.35">
      <c r="A726" s="58"/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</row>
    <row r="727" spans="1:26" ht="11.25" customHeight="1" x14ac:dyDescent="0.35">
      <c r="A727" s="58"/>
      <c r="B727" s="58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</row>
    <row r="728" spans="1:26" ht="11.25" customHeight="1" x14ac:dyDescent="0.35">
      <c r="A728" s="58"/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</row>
    <row r="729" spans="1:26" ht="11.25" customHeight="1" x14ac:dyDescent="0.35">
      <c r="A729" s="58"/>
      <c r="B729" s="58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</row>
    <row r="730" spans="1:26" ht="11.25" customHeight="1" x14ac:dyDescent="0.35">
      <c r="A730" s="58"/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</row>
    <row r="731" spans="1:26" ht="11.25" customHeight="1" x14ac:dyDescent="0.35">
      <c r="A731" s="58"/>
      <c r="B731" s="58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</row>
    <row r="732" spans="1:26" ht="11.25" customHeight="1" x14ac:dyDescent="0.35">
      <c r="A732" s="58"/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</row>
    <row r="733" spans="1:26" ht="11.25" customHeight="1" x14ac:dyDescent="0.35">
      <c r="A733" s="58"/>
      <c r="B733" s="58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</row>
    <row r="734" spans="1:26" ht="11.25" customHeight="1" x14ac:dyDescent="0.35">
      <c r="A734" s="58"/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</row>
    <row r="735" spans="1:26" ht="11.25" customHeight="1" x14ac:dyDescent="0.35">
      <c r="A735" s="58"/>
      <c r="B735" s="58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</row>
    <row r="736" spans="1:26" ht="11.25" customHeight="1" x14ac:dyDescent="0.35">
      <c r="A736" s="58"/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</row>
    <row r="737" spans="1:26" ht="11.25" customHeight="1" x14ac:dyDescent="0.35">
      <c r="A737" s="58"/>
      <c r="B737" s="58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</row>
    <row r="738" spans="1:26" ht="11.25" customHeight="1" x14ac:dyDescent="0.35">
      <c r="A738" s="58"/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</row>
    <row r="739" spans="1:26" ht="11.25" customHeight="1" x14ac:dyDescent="0.35">
      <c r="A739" s="58"/>
      <c r="B739" s="58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</row>
    <row r="740" spans="1:26" ht="11.25" customHeight="1" x14ac:dyDescent="0.35">
      <c r="A740" s="58"/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</row>
    <row r="741" spans="1:26" ht="11.25" customHeight="1" x14ac:dyDescent="0.35">
      <c r="A741" s="58"/>
      <c r="B741" s="58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</row>
    <row r="742" spans="1:26" ht="11.25" customHeight="1" x14ac:dyDescent="0.35">
      <c r="A742" s="58"/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</row>
    <row r="743" spans="1:26" ht="11.25" customHeight="1" x14ac:dyDescent="0.35">
      <c r="A743" s="58"/>
      <c r="B743" s="58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</row>
    <row r="744" spans="1:26" ht="11.25" customHeight="1" x14ac:dyDescent="0.35">
      <c r="A744" s="58"/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</row>
    <row r="745" spans="1:26" ht="11.25" customHeight="1" x14ac:dyDescent="0.35">
      <c r="A745" s="58"/>
      <c r="B745" s="58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</row>
    <row r="746" spans="1:26" ht="11.25" customHeight="1" x14ac:dyDescent="0.35">
      <c r="A746" s="58"/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</row>
    <row r="747" spans="1:26" ht="11.25" customHeight="1" x14ac:dyDescent="0.35">
      <c r="A747" s="58"/>
      <c r="B747" s="58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</row>
    <row r="748" spans="1:26" ht="11.25" customHeight="1" x14ac:dyDescent="0.35">
      <c r="A748" s="58"/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</row>
    <row r="749" spans="1:26" ht="11.25" customHeight="1" x14ac:dyDescent="0.35">
      <c r="A749" s="58"/>
      <c r="B749" s="58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</row>
    <row r="750" spans="1:26" ht="11.25" customHeight="1" x14ac:dyDescent="0.35">
      <c r="A750" s="58"/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</row>
    <row r="751" spans="1:26" ht="11.25" customHeight="1" x14ac:dyDescent="0.35">
      <c r="A751" s="58"/>
      <c r="B751" s="58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</row>
    <row r="752" spans="1:26" ht="11.25" customHeight="1" x14ac:dyDescent="0.35">
      <c r="A752" s="58"/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</row>
    <row r="753" spans="1:26" ht="11.25" customHeight="1" x14ac:dyDescent="0.35">
      <c r="A753" s="58"/>
      <c r="B753" s="58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</row>
    <row r="754" spans="1:26" ht="11.25" customHeight="1" x14ac:dyDescent="0.35">
      <c r="A754" s="58"/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</row>
    <row r="755" spans="1:26" ht="11.25" customHeight="1" x14ac:dyDescent="0.35">
      <c r="A755" s="58"/>
      <c r="B755" s="58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</row>
    <row r="756" spans="1:26" ht="11.25" customHeight="1" x14ac:dyDescent="0.35">
      <c r="A756" s="58"/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</row>
    <row r="757" spans="1:26" ht="11.25" customHeight="1" x14ac:dyDescent="0.35">
      <c r="A757" s="58"/>
      <c r="B757" s="58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</row>
    <row r="758" spans="1:26" ht="11.25" customHeight="1" x14ac:dyDescent="0.35">
      <c r="A758" s="58"/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</row>
    <row r="759" spans="1:26" ht="11.25" customHeight="1" x14ac:dyDescent="0.35">
      <c r="A759" s="58"/>
      <c r="B759" s="58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</row>
    <row r="760" spans="1:26" ht="11.25" customHeight="1" x14ac:dyDescent="0.35">
      <c r="A760" s="58"/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</row>
    <row r="761" spans="1:26" ht="11.25" customHeight="1" x14ac:dyDescent="0.35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</row>
    <row r="762" spans="1:26" ht="11.25" customHeight="1" x14ac:dyDescent="0.35">
      <c r="A762" s="58"/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</row>
    <row r="763" spans="1:26" ht="11.25" customHeight="1" x14ac:dyDescent="0.35">
      <c r="A763" s="58"/>
      <c r="B763" s="58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</row>
    <row r="764" spans="1:26" ht="11.25" customHeight="1" x14ac:dyDescent="0.35">
      <c r="A764" s="58"/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</row>
    <row r="765" spans="1:26" ht="11.25" customHeight="1" x14ac:dyDescent="0.35">
      <c r="A765" s="58"/>
      <c r="B765" s="58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</row>
    <row r="766" spans="1:26" ht="11.25" customHeight="1" x14ac:dyDescent="0.35">
      <c r="A766" s="58"/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</row>
    <row r="767" spans="1:26" ht="11.25" customHeight="1" x14ac:dyDescent="0.35">
      <c r="A767" s="58"/>
      <c r="B767" s="58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</row>
    <row r="768" spans="1:26" ht="11.25" customHeight="1" x14ac:dyDescent="0.35">
      <c r="A768" s="58"/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</row>
    <row r="769" spans="1:26" ht="11.25" customHeight="1" x14ac:dyDescent="0.35">
      <c r="A769" s="58"/>
      <c r="B769" s="58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</row>
    <row r="770" spans="1:26" ht="11.25" customHeight="1" x14ac:dyDescent="0.35">
      <c r="A770" s="58"/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</row>
    <row r="771" spans="1:26" ht="11.25" customHeight="1" x14ac:dyDescent="0.35">
      <c r="A771" s="58"/>
      <c r="B771" s="58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</row>
    <row r="772" spans="1:26" ht="11.25" customHeight="1" x14ac:dyDescent="0.35">
      <c r="A772" s="58"/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</row>
    <row r="773" spans="1:26" ht="11.25" customHeight="1" x14ac:dyDescent="0.35">
      <c r="A773" s="58"/>
      <c r="B773" s="58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</row>
    <row r="774" spans="1:26" ht="11.25" customHeight="1" x14ac:dyDescent="0.35">
      <c r="A774" s="58"/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</row>
    <row r="775" spans="1:26" ht="11.25" customHeight="1" x14ac:dyDescent="0.35">
      <c r="A775" s="58"/>
      <c r="B775" s="58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</row>
    <row r="776" spans="1:26" ht="11.25" customHeight="1" x14ac:dyDescent="0.35">
      <c r="A776" s="58"/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</row>
    <row r="777" spans="1:26" ht="11.25" customHeight="1" x14ac:dyDescent="0.35">
      <c r="A777" s="58"/>
      <c r="B777" s="58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</row>
    <row r="778" spans="1:26" ht="11.25" customHeight="1" x14ac:dyDescent="0.35">
      <c r="A778" s="58"/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</row>
    <row r="779" spans="1:26" ht="11.25" customHeight="1" x14ac:dyDescent="0.35">
      <c r="A779" s="58"/>
      <c r="B779" s="58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</row>
    <row r="780" spans="1:26" ht="11.25" customHeight="1" x14ac:dyDescent="0.35">
      <c r="A780" s="58"/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</row>
    <row r="781" spans="1:26" ht="11.25" customHeight="1" x14ac:dyDescent="0.35">
      <c r="A781" s="58"/>
      <c r="B781" s="58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</row>
    <row r="782" spans="1:26" ht="11.25" customHeight="1" x14ac:dyDescent="0.35">
      <c r="A782" s="58"/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</row>
    <row r="783" spans="1:26" ht="11.25" customHeight="1" x14ac:dyDescent="0.35">
      <c r="A783" s="58"/>
      <c r="B783" s="58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</row>
    <row r="784" spans="1:26" ht="11.25" customHeight="1" x14ac:dyDescent="0.35">
      <c r="A784" s="58"/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</row>
    <row r="785" spans="1:26" ht="11.25" customHeight="1" x14ac:dyDescent="0.35">
      <c r="A785" s="58"/>
      <c r="B785" s="58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</row>
    <row r="786" spans="1:26" ht="11.25" customHeight="1" x14ac:dyDescent="0.35">
      <c r="A786" s="58"/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</row>
    <row r="787" spans="1:26" ht="11.25" customHeight="1" x14ac:dyDescent="0.35">
      <c r="A787" s="58"/>
      <c r="B787" s="58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</row>
    <row r="788" spans="1:26" ht="11.25" customHeight="1" x14ac:dyDescent="0.35">
      <c r="A788" s="58"/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</row>
    <row r="789" spans="1:26" ht="11.25" customHeight="1" x14ac:dyDescent="0.35">
      <c r="A789" s="58"/>
      <c r="B789" s="58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</row>
    <row r="790" spans="1:26" ht="11.25" customHeight="1" x14ac:dyDescent="0.35">
      <c r="A790" s="58"/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</row>
    <row r="791" spans="1:26" ht="11.25" customHeight="1" x14ac:dyDescent="0.35">
      <c r="A791" s="58"/>
      <c r="B791" s="58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</row>
    <row r="792" spans="1:26" ht="11.25" customHeight="1" x14ac:dyDescent="0.35">
      <c r="A792" s="58"/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</row>
    <row r="793" spans="1:26" ht="11.25" customHeight="1" x14ac:dyDescent="0.35">
      <c r="A793" s="58"/>
      <c r="B793" s="58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</row>
    <row r="794" spans="1:26" ht="11.25" customHeight="1" x14ac:dyDescent="0.35">
      <c r="A794" s="58"/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</row>
    <row r="795" spans="1:26" ht="11.25" customHeight="1" x14ac:dyDescent="0.35">
      <c r="A795" s="58"/>
      <c r="B795" s="58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</row>
    <row r="796" spans="1:26" ht="11.25" customHeight="1" x14ac:dyDescent="0.35">
      <c r="A796" s="58"/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</row>
    <row r="797" spans="1:26" ht="11.25" customHeight="1" x14ac:dyDescent="0.35">
      <c r="A797" s="58"/>
      <c r="B797" s="58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</row>
    <row r="798" spans="1:26" ht="11.25" customHeight="1" x14ac:dyDescent="0.35">
      <c r="A798" s="58"/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</row>
    <row r="799" spans="1:26" ht="11.25" customHeight="1" x14ac:dyDescent="0.35">
      <c r="A799" s="58"/>
      <c r="B799" s="58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</row>
    <row r="800" spans="1:26" ht="11.25" customHeight="1" x14ac:dyDescent="0.35">
      <c r="A800" s="58"/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</row>
    <row r="801" spans="1:26" ht="11.25" customHeight="1" x14ac:dyDescent="0.35">
      <c r="A801" s="58"/>
      <c r="B801" s="58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</row>
    <row r="802" spans="1:26" ht="11.25" customHeight="1" x14ac:dyDescent="0.35">
      <c r="A802" s="58"/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</row>
    <row r="803" spans="1:26" ht="11.25" customHeight="1" x14ac:dyDescent="0.35">
      <c r="A803" s="58"/>
      <c r="B803" s="58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</row>
    <row r="804" spans="1:26" ht="11.25" customHeight="1" x14ac:dyDescent="0.35">
      <c r="A804" s="58"/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</row>
    <row r="805" spans="1:26" ht="11.25" customHeight="1" x14ac:dyDescent="0.35">
      <c r="A805" s="58"/>
      <c r="B805" s="58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</row>
    <row r="806" spans="1:26" ht="11.25" customHeight="1" x14ac:dyDescent="0.35">
      <c r="A806" s="58"/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</row>
    <row r="807" spans="1:26" ht="11.25" customHeight="1" x14ac:dyDescent="0.35">
      <c r="A807" s="58"/>
      <c r="B807" s="58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</row>
    <row r="808" spans="1:26" ht="11.25" customHeight="1" x14ac:dyDescent="0.35">
      <c r="A808" s="58"/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</row>
    <row r="809" spans="1:26" ht="11.25" customHeight="1" x14ac:dyDescent="0.35">
      <c r="A809" s="58"/>
      <c r="B809" s="58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</row>
    <row r="810" spans="1:26" ht="11.25" customHeight="1" x14ac:dyDescent="0.35">
      <c r="A810" s="58"/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</row>
    <row r="811" spans="1:26" ht="11.25" customHeight="1" x14ac:dyDescent="0.35">
      <c r="A811" s="58"/>
      <c r="B811" s="58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</row>
    <row r="812" spans="1:26" ht="11.25" customHeight="1" x14ac:dyDescent="0.35">
      <c r="A812" s="58"/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</row>
    <row r="813" spans="1:26" ht="11.25" customHeight="1" x14ac:dyDescent="0.35">
      <c r="A813" s="58"/>
      <c r="B813" s="58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</row>
    <row r="814" spans="1:26" ht="11.25" customHeight="1" x14ac:dyDescent="0.35">
      <c r="A814" s="58"/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</row>
    <row r="815" spans="1:26" ht="11.25" customHeight="1" x14ac:dyDescent="0.35">
      <c r="A815" s="58"/>
      <c r="B815" s="58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</row>
    <row r="816" spans="1:26" ht="11.25" customHeight="1" x14ac:dyDescent="0.35">
      <c r="A816" s="58"/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</row>
    <row r="817" spans="1:26" ht="11.25" customHeight="1" x14ac:dyDescent="0.35">
      <c r="A817" s="58"/>
      <c r="B817" s="58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</row>
    <row r="818" spans="1:26" ht="11.25" customHeight="1" x14ac:dyDescent="0.35">
      <c r="A818" s="58"/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</row>
    <row r="819" spans="1:26" ht="11.25" customHeight="1" x14ac:dyDescent="0.35">
      <c r="A819" s="58"/>
      <c r="B819" s="58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</row>
    <row r="820" spans="1:26" ht="11.25" customHeight="1" x14ac:dyDescent="0.35">
      <c r="A820" s="58"/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</row>
    <row r="821" spans="1:26" ht="11.25" customHeight="1" x14ac:dyDescent="0.35">
      <c r="A821" s="58"/>
      <c r="B821" s="58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</row>
    <row r="822" spans="1:26" ht="11.25" customHeight="1" x14ac:dyDescent="0.35">
      <c r="A822" s="58"/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</row>
    <row r="823" spans="1:26" ht="11.25" customHeight="1" x14ac:dyDescent="0.35">
      <c r="A823" s="58"/>
      <c r="B823" s="58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</row>
    <row r="824" spans="1:26" ht="11.25" customHeight="1" x14ac:dyDescent="0.35">
      <c r="A824" s="58"/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</row>
    <row r="825" spans="1:26" ht="11.25" customHeight="1" x14ac:dyDescent="0.35">
      <c r="A825" s="58"/>
      <c r="B825" s="58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</row>
    <row r="826" spans="1:26" ht="11.25" customHeight="1" x14ac:dyDescent="0.35">
      <c r="A826" s="58"/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</row>
    <row r="827" spans="1:26" ht="11.25" customHeight="1" x14ac:dyDescent="0.35">
      <c r="A827" s="58"/>
      <c r="B827" s="58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</row>
    <row r="828" spans="1:26" ht="11.25" customHeight="1" x14ac:dyDescent="0.35">
      <c r="A828" s="58"/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</row>
    <row r="829" spans="1:26" ht="11.25" customHeight="1" x14ac:dyDescent="0.35">
      <c r="A829" s="58"/>
      <c r="B829" s="58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</row>
    <row r="830" spans="1:26" ht="11.25" customHeight="1" x14ac:dyDescent="0.35">
      <c r="A830" s="58"/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</row>
    <row r="831" spans="1:26" ht="11.25" customHeight="1" x14ac:dyDescent="0.35">
      <c r="A831" s="58"/>
      <c r="B831" s="58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</row>
    <row r="832" spans="1:26" ht="11.25" customHeight="1" x14ac:dyDescent="0.35">
      <c r="A832" s="58"/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</row>
    <row r="833" spans="1:26" ht="11.25" customHeight="1" x14ac:dyDescent="0.35">
      <c r="A833" s="58"/>
      <c r="B833" s="58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</row>
    <row r="834" spans="1:26" ht="11.25" customHeight="1" x14ac:dyDescent="0.35">
      <c r="A834" s="58"/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</row>
    <row r="835" spans="1:26" ht="11.25" customHeight="1" x14ac:dyDescent="0.35">
      <c r="A835" s="58"/>
      <c r="B835" s="58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</row>
    <row r="836" spans="1:26" ht="11.25" customHeight="1" x14ac:dyDescent="0.35">
      <c r="A836" s="58"/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</row>
    <row r="837" spans="1:26" ht="11.25" customHeight="1" x14ac:dyDescent="0.35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</row>
    <row r="838" spans="1:26" ht="11.25" customHeight="1" x14ac:dyDescent="0.35">
      <c r="A838" s="58"/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</row>
    <row r="839" spans="1:26" ht="11.25" customHeight="1" x14ac:dyDescent="0.35">
      <c r="A839" s="58"/>
      <c r="B839" s="58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</row>
    <row r="840" spans="1:26" ht="11.25" customHeight="1" x14ac:dyDescent="0.35">
      <c r="A840" s="58"/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</row>
    <row r="841" spans="1:26" ht="11.25" customHeight="1" x14ac:dyDescent="0.35">
      <c r="A841" s="58"/>
      <c r="B841" s="58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</row>
    <row r="842" spans="1:26" ht="11.25" customHeight="1" x14ac:dyDescent="0.35">
      <c r="A842" s="58"/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</row>
    <row r="843" spans="1:26" ht="11.25" customHeight="1" x14ac:dyDescent="0.35">
      <c r="A843" s="58"/>
      <c r="B843" s="58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</row>
    <row r="844" spans="1:26" ht="11.25" customHeight="1" x14ac:dyDescent="0.35">
      <c r="A844" s="58"/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</row>
    <row r="845" spans="1:26" ht="11.25" customHeight="1" x14ac:dyDescent="0.35">
      <c r="A845" s="58"/>
      <c r="B845" s="58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</row>
    <row r="846" spans="1:26" ht="11.25" customHeight="1" x14ac:dyDescent="0.35">
      <c r="A846" s="58"/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</row>
    <row r="847" spans="1:26" ht="11.25" customHeight="1" x14ac:dyDescent="0.35">
      <c r="A847" s="58"/>
      <c r="B847" s="58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</row>
    <row r="848" spans="1:26" ht="11.25" customHeight="1" x14ac:dyDescent="0.35">
      <c r="A848" s="58"/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</row>
    <row r="849" spans="1:26" ht="11.25" customHeight="1" x14ac:dyDescent="0.35">
      <c r="A849" s="58"/>
      <c r="B849" s="58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</row>
    <row r="850" spans="1:26" ht="11.25" customHeight="1" x14ac:dyDescent="0.35">
      <c r="A850" s="58"/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</row>
    <row r="851" spans="1:26" ht="11.25" customHeight="1" x14ac:dyDescent="0.35">
      <c r="A851" s="58"/>
      <c r="B851" s="58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</row>
    <row r="852" spans="1:26" ht="11.25" customHeight="1" x14ac:dyDescent="0.35">
      <c r="A852" s="58"/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</row>
    <row r="853" spans="1:26" ht="11.25" customHeight="1" x14ac:dyDescent="0.35">
      <c r="A853" s="58"/>
      <c r="B853" s="58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</row>
    <row r="854" spans="1:26" ht="11.25" customHeight="1" x14ac:dyDescent="0.35">
      <c r="A854" s="58"/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</row>
    <row r="855" spans="1:26" ht="11.25" customHeight="1" x14ac:dyDescent="0.35">
      <c r="A855" s="58"/>
      <c r="B855" s="58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</row>
    <row r="856" spans="1:26" ht="11.25" customHeight="1" x14ac:dyDescent="0.35">
      <c r="A856" s="58"/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</row>
    <row r="857" spans="1:26" ht="11.25" customHeight="1" x14ac:dyDescent="0.35">
      <c r="A857" s="58"/>
      <c r="B857" s="58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</row>
    <row r="858" spans="1:26" ht="11.25" customHeight="1" x14ac:dyDescent="0.35">
      <c r="A858" s="58"/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</row>
    <row r="859" spans="1:26" ht="11.25" customHeight="1" x14ac:dyDescent="0.35">
      <c r="A859" s="58"/>
      <c r="B859" s="58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</row>
    <row r="860" spans="1:26" ht="11.25" customHeight="1" x14ac:dyDescent="0.35">
      <c r="A860" s="58"/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</row>
    <row r="861" spans="1:26" ht="11.25" customHeight="1" x14ac:dyDescent="0.35">
      <c r="A861" s="58"/>
      <c r="B861" s="58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</row>
    <row r="862" spans="1:26" ht="11.25" customHeight="1" x14ac:dyDescent="0.35">
      <c r="A862" s="58"/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</row>
    <row r="863" spans="1:26" ht="11.25" customHeight="1" x14ac:dyDescent="0.35">
      <c r="A863" s="58"/>
      <c r="B863" s="58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</row>
    <row r="864" spans="1:26" ht="11.25" customHeight="1" x14ac:dyDescent="0.35">
      <c r="A864" s="58"/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</row>
    <row r="865" spans="1:26" ht="11.25" customHeight="1" x14ac:dyDescent="0.35">
      <c r="A865" s="58"/>
      <c r="B865" s="58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</row>
    <row r="866" spans="1:26" ht="11.25" customHeight="1" x14ac:dyDescent="0.35">
      <c r="A866" s="58"/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</row>
    <row r="867" spans="1:26" ht="11.25" customHeight="1" x14ac:dyDescent="0.35">
      <c r="A867" s="58"/>
      <c r="B867" s="58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</row>
    <row r="868" spans="1:26" ht="11.25" customHeight="1" x14ac:dyDescent="0.35">
      <c r="A868" s="58"/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</row>
    <row r="869" spans="1:26" ht="11.25" customHeight="1" x14ac:dyDescent="0.35">
      <c r="A869" s="58"/>
      <c r="B869" s="58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</row>
    <row r="870" spans="1:26" ht="11.25" customHeight="1" x14ac:dyDescent="0.35">
      <c r="A870" s="58"/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</row>
    <row r="871" spans="1:26" ht="11.25" customHeight="1" x14ac:dyDescent="0.35">
      <c r="A871" s="58"/>
      <c r="B871" s="58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</row>
    <row r="872" spans="1:26" ht="11.25" customHeight="1" x14ac:dyDescent="0.35">
      <c r="A872" s="58"/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</row>
    <row r="873" spans="1:26" ht="11.25" customHeight="1" x14ac:dyDescent="0.35">
      <c r="A873" s="58"/>
      <c r="B873" s="58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</row>
    <row r="874" spans="1:26" ht="11.25" customHeight="1" x14ac:dyDescent="0.35">
      <c r="A874" s="58"/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</row>
    <row r="875" spans="1:26" ht="11.25" customHeight="1" x14ac:dyDescent="0.35">
      <c r="A875" s="58"/>
      <c r="B875" s="58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</row>
    <row r="876" spans="1:26" ht="11.25" customHeight="1" x14ac:dyDescent="0.35">
      <c r="A876" s="58"/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</row>
    <row r="877" spans="1:26" ht="11.25" customHeight="1" x14ac:dyDescent="0.35">
      <c r="A877" s="58"/>
      <c r="B877" s="58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</row>
    <row r="878" spans="1:26" ht="11.25" customHeight="1" x14ac:dyDescent="0.35">
      <c r="A878" s="58"/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</row>
    <row r="879" spans="1:26" ht="11.25" customHeight="1" x14ac:dyDescent="0.35">
      <c r="A879" s="58"/>
      <c r="B879" s="58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</row>
    <row r="880" spans="1:26" ht="11.25" customHeight="1" x14ac:dyDescent="0.35">
      <c r="A880" s="58"/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</row>
    <row r="881" spans="1:26" ht="11.25" customHeight="1" x14ac:dyDescent="0.35">
      <c r="A881" s="58"/>
      <c r="B881" s="58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</row>
    <row r="882" spans="1:26" ht="11.25" customHeight="1" x14ac:dyDescent="0.35">
      <c r="A882" s="58"/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</row>
    <row r="883" spans="1:26" ht="11.25" customHeight="1" x14ac:dyDescent="0.35">
      <c r="A883" s="58"/>
      <c r="B883" s="58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</row>
    <row r="884" spans="1:26" ht="11.25" customHeight="1" x14ac:dyDescent="0.35">
      <c r="A884" s="58"/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</row>
    <row r="885" spans="1:26" ht="11.25" customHeight="1" x14ac:dyDescent="0.35">
      <c r="A885" s="58"/>
      <c r="B885" s="58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</row>
    <row r="886" spans="1:26" ht="11.25" customHeight="1" x14ac:dyDescent="0.35">
      <c r="A886" s="58"/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</row>
    <row r="887" spans="1:26" ht="11.25" customHeight="1" x14ac:dyDescent="0.35">
      <c r="A887" s="58"/>
      <c r="B887" s="58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</row>
    <row r="888" spans="1:26" ht="11.25" customHeight="1" x14ac:dyDescent="0.35">
      <c r="A888" s="58"/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</row>
    <row r="889" spans="1:26" ht="11.25" customHeight="1" x14ac:dyDescent="0.35">
      <c r="A889" s="58"/>
      <c r="B889" s="58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</row>
    <row r="890" spans="1:26" ht="11.25" customHeight="1" x14ac:dyDescent="0.35">
      <c r="A890" s="58"/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</row>
    <row r="891" spans="1:26" ht="11.25" customHeight="1" x14ac:dyDescent="0.35">
      <c r="A891" s="58"/>
      <c r="B891" s="58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</row>
    <row r="892" spans="1:26" ht="11.25" customHeight="1" x14ac:dyDescent="0.35">
      <c r="A892" s="58"/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</row>
    <row r="893" spans="1:26" ht="11.25" customHeight="1" x14ac:dyDescent="0.35">
      <c r="A893" s="58"/>
      <c r="B893" s="58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</row>
    <row r="894" spans="1:26" ht="11.25" customHeight="1" x14ac:dyDescent="0.35">
      <c r="A894" s="58"/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</row>
    <row r="895" spans="1:26" ht="11.25" customHeight="1" x14ac:dyDescent="0.35">
      <c r="A895" s="58"/>
      <c r="B895" s="58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</row>
    <row r="896" spans="1:26" ht="11.25" customHeight="1" x14ac:dyDescent="0.35">
      <c r="A896" s="58"/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</row>
    <row r="897" spans="1:26" ht="11.25" customHeight="1" x14ac:dyDescent="0.35">
      <c r="A897" s="58"/>
      <c r="B897" s="58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</row>
    <row r="898" spans="1:26" ht="11.25" customHeight="1" x14ac:dyDescent="0.35">
      <c r="A898" s="58"/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</row>
    <row r="899" spans="1:26" ht="11.25" customHeight="1" x14ac:dyDescent="0.35">
      <c r="A899" s="58"/>
      <c r="B899" s="58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</row>
    <row r="900" spans="1:26" ht="11.25" customHeight="1" x14ac:dyDescent="0.35">
      <c r="A900" s="58"/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</row>
    <row r="901" spans="1:26" ht="11.25" customHeight="1" x14ac:dyDescent="0.35">
      <c r="A901" s="58"/>
      <c r="B901" s="58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</row>
    <row r="902" spans="1:26" ht="11.25" customHeight="1" x14ac:dyDescent="0.35">
      <c r="A902" s="58"/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</row>
    <row r="903" spans="1:26" ht="11.25" customHeight="1" x14ac:dyDescent="0.35">
      <c r="A903" s="58"/>
      <c r="B903" s="58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</row>
    <row r="904" spans="1:26" ht="11.25" customHeight="1" x14ac:dyDescent="0.35">
      <c r="A904" s="58"/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</row>
    <row r="905" spans="1:26" ht="11.25" customHeight="1" x14ac:dyDescent="0.35">
      <c r="A905" s="58"/>
      <c r="B905" s="58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</row>
    <row r="906" spans="1:26" ht="11.25" customHeight="1" x14ac:dyDescent="0.35">
      <c r="A906" s="58"/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</row>
    <row r="907" spans="1:26" ht="11.25" customHeight="1" x14ac:dyDescent="0.35">
      <c r="A907" s="58"/>
      <c r="B907" s="58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</row>
    <row r="908" spans="1:26" ht="11.25" customHeight="1" x14ac:dyDescent="0.35">
      <c r="A908" s="58"/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</row>
    <row r="909" spans="1:26" ht="11.25" customHeight="1" x14ac:dyDescent="0.35">
      <c r="A909" s="58"/>
      <c r="B909" s="58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</row>
    <row r="910" spans="1:26" ht="11.25" customHeight="1" x14ac:dyDescent="0.35">
      <c r="A910" s="58"/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</row>
    <row r="911" spans="1:26" ht="11.25" customHeight="1" x14ac:dyDescent="0.35">
      <c r="A911" s="58"/>
      <c r="B911" s="58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</row>
    <row r="912" spans="1:26" ht="11.25" customHeight="1" x14ac:dyDescent="0.35">
      <c r="A912" s="58"/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</row>
    <row r="913" spans="1:26" ht="11.25" customHeight="1" x14ac:dyDescent="0.35">
      <c r="A913" s="58"/>
      <c r="B913" s="58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</row>
    <row r="914" spans="1:26" ht="11.25" customHeight="1" x14ac:dyDescent="0.35">
      <c r="A914" s="58"/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</row>
    <row r="915" spans="1:26" ht="11.25" customHeight="1" x14ac:dyDescent="0.35">
      <c r="A915" s="58"/>
      <c r="B915" s="58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</row>
    <row r="916" spans="1:26" ht="11.25" customHeight="1" x14ac:dyDescent="0.35">
      <c r="A916" s="58"/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</row>
    <row r="917" spans="1:26" ht="11.25" customHeight="1" x14ac:dyDescent="0.35">
      <c r="A917" s="58"/>
      <c r="B917" s="58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</row>
    <row r="918" spans="1:26" ht="11.25" customHeight="1" x14ac:dyDescent="0.35">
      <c r="A918" s="58"/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</row>
    <row r="919" spans="1:26" ht="11.25" customHeight="1" x14ac:dyDescent="0.35">
      <c r="A919" s="58"/>
      <c r="B919" s="58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</row>
    <row r="920" spans="1:26" ht="11.25" customHeight="1" x14ac:dyDescent="0.35">
      <c r="A920" s="58"/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</row>
    <row r="921" spans="1:26" ht="11.25" customHeight="1" x14ac:dyDescent="0.35">
      <c r="A921" s="58"/>
      <c r="B921" s="58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</row>
    <row r="922" spans="1:26" ht="11.25" customHeight="1" x14ac:dyDescent="0.35">
      <c r="A922" s="58"/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</row>
    <row r="923" spans="1:26" ht="11.25" customHeight="1" x14ac:dyDescent="0.35">
      <c r="A923" s="58"/>
      <c r="B923" s="58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</row>
    <row r="924" spans="1:26" ht="11.25" customHeight="1" x14ac:dyDescent="0.35">
      <c r="A924" s="58"/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</row>
    <row r="925" spans="1:26" ht="11.25" customHeight="1" x14ac:dyDescent="0.35">
      <c r="A925" s="58"/>
      <c r="B925" s="58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</row>
    <row r="926" spans="1:26" ht="11.25" customHeight="1" x14ac:dyDescent="0.35">
      <c r="A926" s="58"/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</row>
    <row r="927" spans="1:26" ht="11.25" customHeight="1" x14ac:dyDescent="0.35">
      <c r="A927" s="58"/>
      <c r="B927" s="58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</row>
    <row r="928" spans="1:26" ht="11.25" customHeight="1" x14ac:dyDescent="0.35">
      <c r="A928" s="58"/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</row>
    <row r="929" spans="1:26" ht="11.25" customHeight="1" x14ac:dyDescent="0.35">
      <c r="A929" s="58"/>
      <c r="B929" s="58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</row>
    <row r="930" spans="1:26" ht="11.25" customHeight="1" x14ac:dyDescent="0.35">
      <c r="A930" s="58"/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</row>
    <row r="931" spans="1:26" ht="11.25" customHeight="1" x14ac:dyDescent="0.35">
      <c r="A931" s="58"/>
      <c r="B931" s="58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</row>
    <row r="932" spans="1:26" ht="11.25" customHeight="1" x14ac:dyDescent="0.35">
      <c r="A932" s="58"/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</row>
    <row r="933" spans="1:26" ht="11.25" customHeight="1" x14ac:dyDescent="0.35">
      <c r="A933" s="58"/>
      <c r="B933" s="58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</row>
    <row r="934" spans="1:26" ht="11.25" customHeight="1" x14ac:dyDescent="0.35">
      <c r="A934" s="58"/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</row>
    <row r="935" spans="1:26" ht="11.25" customHeight="1" x14ac:dyDescent="0.35">
      <c r="A935" s="58"/>
      <c r="B935" s="58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</row>
    <row r="936" spans="1:26" ht="11.25" customHeight="1" x14ac:dyDescent="0.35">
      <c r="A936" s="58"/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</row>
    <row r="937" spans="1:26" ht="11.25" customHeight="1" x14ac:dyDescent="0.35">
      <c r="A937" s="58"/>
      <c r="B937" s="58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</row>
    <row r="938" spans="1:26" ht="11.25" customHeight="1" x14ac:dyDescent="0.35">
      <c r="A938" s="58"/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</row>
    <row r="939" spans="1:26" ht="11.25" customHeight="1" x14ac:dyDescent="0.35">
      <c r="A939" s="58"/>
      <c r="B939" s="58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</row>
    <row r="940" spans="1:26" ht="11.25" customHeight="1" x14ac:dyDescent="0.35">
      <c r="A940" s="58"/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</row>
    <row r="941" spans="1:26" ht="11.25" customHeight="1" x14ac:dyDescent="0.35">
      <c r="A941" s="58"/>
      <c r="B941" s="58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</row>
    <row r="942" spans="1:26" ht="11.25" customHeight="1" x14ac:dyDescent="0.35">
      <c r="A942" s="58"/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</row>
    <row r="943" spans="1:26" ht="11.25" customHeight="1" x14ac:dyDescent="0.35">
      <c r="A943" s="58"/>
      <c r="B943" s="58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</row>
    <row r="944" spans="1:26" ht="11.25" customHeight="1" x14ac:dyDescent="0.35">
      <c r="A944" s="58"/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</row>
    <row r="945" spans="1:26" ht="11.25" customHeight="1" x14ac:dyDescent="0.35">
      <c r="A945" s="58"/>
      <c r="B945" s="58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</row>
    <row r="946" spans="1:26" ht="11.25" customHeight="1" x14ac:dyDescent="0.35">
      <c r="A946" s="58"/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</row>
    <row r="947" spans="1:26" ht="11.25" customHeight="1" x14ac:dyDescent="0.35">
      <c r="A947" s="58"/>
      <c r="B947" s="58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</row>
    <row r="948" spans="1:26" ht="11.25" customHeight="1" x14ac:dyDescent="0.35">
      <c r="A948" s="58"/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</row>
    <row r="949" spans="1:26" ht="11.25" customHeight="1" x14ac:dyDescent="0.35">
      <c r="A949" s="58"/>
      <c r="B949" s="58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</row>
    <row r="950" spans="1:26" ht="11.25" customHeight="1" x14ac:dyDescent="0.35">
      <c r="A950" s="58"/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</row>
    <row r="951" spans="1:26" ht="11.25" customHeight="1" x14ac:dyDescent="0.35">
      <c r="A951" s="58"/>
      <c r="B951" s="58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</row>
    <row r="952" spans="1:26" ht="11.25" customHeight="1" x14ac:dyDescent="0.35">
      <c r="A952" s="58"/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</row>
    <row r="953" spans="1:26" ht="11.25" customHeight="1" x14ac:dyDescent="0.35">
      <c r="A953" s="58"/>
      <c r="B953" s="58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</row>
    <row r="954" spans="1:26" ht="11.25" customHeight="1" x14ac:dyDescent="0.35">
      <c r="A954" s="58"/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</row>
    <row r="955" spans="1:26" ht="11.25" customHeight="1" x14ac:dyDescent="0.35">
      <c r="A955" s="58"/>
      <c r="B955" s="58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</row>
    <row r="956" spans="1:26" ht="11.25" customHeight="1" x14ac:dyDescent="0.35">
      <c r="A956" s="58"/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</row>
    <row r="957" spans="1:26" ht="11.25" customHeight="1" x14ac:dyDescent="0.35">
      <c r="A957" s="58"/>
      <c r="B957" s="58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</row>
    <row r="958" spans="1:26" ht="11.25" customHeight="1" x14ac:dyDescent="0.35">
      <c r="A958" s="58"/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</row>
    <row r="959" spans="1:26" ht="11.25" customHeight="1" x14ac:dyDescent="0.35">
      <c r="A959" s="58"/>
      <c r="B959" s="58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</row>
    <row r="960" spans="1:26" ht="11.25" customHeight="1" x14ac:dyDescent="0.35">
      <c r="A960" s="58"/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</row>
    <row r="961" spans="1:26" ht="11.25" customHeight="1" x14ac:dyDescent="0.35">
      <c r="A961" s="58"/>
      <c r="B961" s="58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</row>
    <row r="962" spans="1:26" ht="11.25" customHeight="1" x14ac:dyDescent="0.35">
      <c r="A962" s="58"/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</row>
    <row r="963" spans="1:26" ht="11.25" customHeight="1" x14ac:dyDescent="0.35">
      <c r="A963" s="58"/>
      <c r="B963" s="58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</row>
    <row r="964" spans="1:26" ht="11.25" customHeight="1" x14ac:dyDescent="0.35">
      <c r="A964" s="58"/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</row>
    <row r="965" spans="1:26" ht="11.25" customHeight="1" x14ac:dyDescent="0.35">
      <c r="A965" s="58"/>
      <c r="B965" s="58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</row>
    <row r="966" spans="1:26" ht="11.25" customHeight="1" x14ac:dyDescent="0.35">
      <c r="A966" s="58"/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</row>
    <row r="967" spans="1:26" ht="11.25" customHeight="1" x14ac:dyDescent="0.35">
      <c r="A967" s="58"/>
      <c r="B967" s="58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</row>
    <row r="968" spans="1:26" ht="11.25" customHeight="1" x14ac:dyDescent="0.35">
      <c r="A968" s="58"/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</row>
    <row r="969" spans="1:26" ht="11.25" customHeight="1" x14ac:dyDescent="0.35">
      <c r="A969" s="58"/>
      <c r="B969" s="58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</row>
    <row r="970" spans="1:26" ht="11.25" customHeight="1" x14ac:dyDescent="0.35">
      <c r="A970" s="58"/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</row>
    <row r="971" spans="1:26" ht="11.25" customHeight="1" x14ac:dyDescent="0.35">
      <c r="A971" s="58"/>
      <c r="B971" s="58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</row>
    <row r="972" spans="1:26" ht="11.25" customHeight="1" x14ac:dyDescent="0.35">
      <c r="A972" s="58"/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</row>
    <row r="973" spans="1:26" ht="11.25" customHeight="1" x14ac:dyDescent="0.35">
      <c r="A973" s="58"/>
      <c r="B973" s="58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</row>
    <row r="974" spans="1:26" ht="11.25" customHeight="1" x14ac:dyDescent="0.35">
      <c r="A974" s="58"/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</row>
    <row r="975" spans="1:26" ht="11.25" customHeight="1" x14ac:dyDescent="0.35">
      <c r="A975" s="58"/>
      <c r="B975" s="58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</row>
    <row r="976" spans="1:26" ht="11.25" customHeight="1" x14ac:dyDescent="0.35">
      <c r="A976" s="58"/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</row>
    <row r="977" spans="1:26" ht="11.25" customHeight="1" x14ac:dyDescent="0.35">
      <c r="A977" s="58"/>
      <c r="B977" s="58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</row>
    <row r="978" spans="1:26" ht="11.25" customHeight="1" x14ac:dyDescent="0.35">
      <c r="A978" s="58"/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</row>
    <row r="979" spans="1:26" ht="11.25" customHeight="1" x14ac:dyDescent="0.35">
      <c r="A979" s="58"/>
      <c r="B979" s="58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</row>
    <row r="980" spans="1:26" ht="11.25" customHeight="1" x14ac:dyDescent="0.35">
      <c r="A980" s="58"/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</row>
    <row r="981" spans="1:26" ht="11.25" customHeight="1" x14ac:dyDescent="0.35">
      <c r="A981" s="58"/>
      <c r="B981" s="58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</row>
    <row r="982" spans="1:26" ht="11.25" customHeight="1" x14ac:dyDescent="0.35">
      <c r="A982" s="58"/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</row>
    <row r="983" spans="1:26" ht="11.25" customHeight="1" x14ac:dyDescent="0.35">
      <c r="A983" s="58"/>
      <c r="B983" s="58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</row>
    <row r="984" spans="1:26" ht="11.25" customHeight="1" x14ac:dyDescent="0.35">
      <c r="A984" s="58"/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</row>
    <row r="985" spans="1:26" ht="11.25" customHeight="1" x14ac:dyDescent="0.35">
      <c r="A985" s="58"/>
      <c r="B985" s="58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</row>
    <row r="986" spans="1:26" ht="11.25" customHeight="1" x14ac:dyDescent="0.35">
      <c r="A986" s="58"/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</row>
    <row r="987" spans="1:26" ht="11.25" customHeight="1" x14ac:dyDescent="0.35">
      <c r="A987" s="58"/>
      <c r="B987" s="58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</row>
    <row r="988" spans="1:26" ht="11.25" customHeight="1" x14ac:dyDescent="0.35">
      <c r="A988" s="58"/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</row>
    <row r="989" spans="1:26" ht="11.25" customHeight="1" x14ac:dyDescent="0.35">
      <c r="A989" s="58"/>
      <c r="B989" s="58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</row>
    <row r="990" spans="1:26" ht="11.25" customHeight="1" x14ac:dyDescent="0.35">
      <c r="A990" s="58"/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</row>
    <row r="991" spans="1:26" ht="11.25" customHeight="1" x14ac:dyDescent="0.35">
      <c r="A991" s="58"/>
      <c r="B991" s="58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</row>
    <row r="992" spans="1:26" ht="11.25" customHeight="1" x14ac:dyDescent="0.35">
      <c r="A992" s="58"/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</row>
    <row r="993" spans="1:26" ht="11.25" customHeight="1" x14ac:dyDescent="0.35">
      <c r="A993" s="58"/>
      <c r="B993" s="58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</row>
    <row r="994" spans="1:26" ht="11.25" customHeight="1" x14ac:dyDescent="0.35">
      <c r="A994" s="58"/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</row>
    <row r="995" spans="1:26" ht="11.25" customHeight="1" x14ac:dyDescent="0.35">
      <c r="A995" s="58"/>
      <c r="B995" s="58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</row>
    <row r="996" spans="1:26" ht="11.25" customHeight="1" x14ac:dyDescent="0.35">
      <c r="A996" s="58"/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</row>
    <row r="997" spans="1:26" ht="11.25" customHeight="1" x14ac:dyDescent="0.35">
      <c r="A997" s="58"/>
      <c r="B997" s="58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</row>
    <row r="998" spans="1:26" ht="11.25" customHeight="1" x14ac:dyDescent="0.35">
      <c r="A998" s="58"/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</row>
    <row r="999" spans="1:26" ht="11.25" customHeight="1" x14ac:dyDescent="0.35">
      <c r="A999" s="58"/>
      <c r="B999" s="58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</row>
    <row r="1000" spans="1:26" ht="11.25" customHeight="1" x14ac:dyDescent="0.35">
      <c r="A1000" s="58"/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</row>
  </sheetData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1000"/>
  <sheetViews>
    <sheetView tabSelected="1" workbookViewId="0"/>
  </sheetViews>
  <sheetFormatPr defaultColWidth="14.453125" defaultRowHeight="15" customHeight="1" x14ac:dyDescent="0.35"/>
  <cols>
    <col min="1" max="1" width="2" customWidth="1"/>
    <col min="2" max="2" width="29.08984375" customWidth="1"/>
    <col min="3" max="3" width="12.54296875" customWidth="1"/>
    <col min="4" max="4" width="23.54296875" customWidth="1"/>
    <col min="5" max="5" width="15.54296875" customWidth="1"/>
    <col min="6" max="6" width="9.54296875" customWidth="1"/>
    <col min="7" max="12" width="10.54296875" customWidth="1"/>
    <col min="13" max="16" width="9.54296875" customWidth="1"/>
    <col min="17" max="17" width="2" customWidth="1"/>
    <col min="18" max="26" width="9.08984375" customWidth="1"/>
  </cols>
  <sheetData>
    <row r="1" spans="1:26" ht="11.25" customHeight="1" x14ac:dyDescent="0.4">
      <c r="A1" s="72"/>
      <c r="B1" s="73" t="s">
        <v>102</v>
      </c>
      <c r="C1" s="74"/>
      <c r="D1" s="75"/>
      <c r="E1" s="76"/>
      <c r="F1" s="77"/>
      <c r="G1" s="78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12"/>
      <c r="U1" s="12"/>
      <c r="V1" s="12"/>
      <c r="W1" s="12"/>
      <c r="X1" s="12"/>
      <c r="Y1" s="12"/>
      <c r="Z1" s="12"/>
    </row>
    <row r="2" spans="1:26" ht="11.25" customHeight="1" x14ac:dyDescent="0.35">
      <c r="A2" s="12"/>
      <c r="B2" s="35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11.25" customHeight="1" x14ac:dyDescent="0.3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35">
      <c r="A4" s="12"/>
      <c r="B4" s="79" t="s">
        <v>103</v>
      </c>
      <c r="C4" s="80">
        <v>0.12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35">
      <c r="A5" s="12"/>
      <c r="B5" s="79" t="s">
        <v>104</v>
      </c>
      <c r="C5" s="80">
        <v>0.05</v>
      </c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1.25" customHeight="1" x14ac:dyDescent="0.35">
      <c r="A6" s="12"/>
      <c r="B6" s="12"/>
      <c r="C6" s="12"/>
      <c r="D6" s="12"/>
      <c r="E6" s="12"/>
      <c r="F6" s="12"/>
      <c r="G6" s="12">
        <v>1</v>
      </c>
      <c r="H6" s="12">
        <v>2</v>
      </c>
      <c r="I6" s="12">
        <v>3</v>
      </c>
      <c r="J6" s="12">
        <v>4</v>
      </c>
      <c r="K6" s="12">
        <v>5</v>
      </c>
      <c r="L6" s="12">
        <v>6</v>
      </c>
      <c r="M6" s="12">
        <v>7</v>
      </c>
      <c r="N6" s="12">
        <v>8</v>
      </c>
      <c r="O6" s="12">
        <v>9</v>
      </c>
      <c r="P6" s="12">
        <v>10</v>
      </c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1.25" customHeight="1" x14ac:dyDescent="0.35">
      <c r="A7" s="12"/>
      <c r="B7" s="36" t="s">
        <v>105</v>
      </c>
      <c r="C7" s="22"/>
      <c r="D7" s="22" t="s">
        <v>14</v>
      </c>
      <c r="E7" s="22" t="s">
        <v>15</v>
      </c>
      <c r="F7" s="22"/>
      <c r="G7" s="23" t="s">
        <v>16</v>
      </c>
      <c r="H7" s="23" t="s">
        <v>17</v>
      </c>
      <c r="I7" s="23" t="s">
        <v>18</v>
      </c>
      <c r="J7" s="23" t="s">
        <v>19</v>
      </c>
      <c r="K7" s="23" t="s">
        <v>106</v>
      </c>
      <c r="L7" s="23" t="s">
        <v>21</v>
      </c>
      <c r="M7" s="23" t="s">
        <v>22</v>
      </c>
      <c r="N7" s="23" t="s">
        <v>23</v>
      </c>
      <c r="O7" s="23" t="s">
        <v>107</v>
      </c>
      <c r="P7" s="23" t="s">
        <v>25</v>
      </c>
      <c r="Q7" s="12"/>
      <c r="R7" s="42" t="s">
        <v>49</v>
      </c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2" t="s">
        <v>94</v>
      </c>
      <c r="C8" s="12"/>
      <c r="D8" s="12">
        <f>'Cash Flow'!C24</f>
        <v>15414.640000000025</v>
      </c>
      <c r="E8" s="12">
        <f>'Cash Flow'!D24</f>
        <v>19236.009999999998</v>
      </c>
      <c r="F8" s="12">
        <f>'Cash Flow'!E24</f>
        <v>0</v>
      </c>
      <c r="G8" s="39">
        <f>'Cash Flow'!F24</f>
        <v>2186.033631401011</v>
      </c>
      <c r="H8" s="39">
        <f>'Cash Flow'!G24</f>
        <v>8188.7443525603885</v>
      </c>
      <c r="I8" s="39">
        <f>'Cash Flow'!H24</f>
        <v>9916.4060935845919</v>
      </c>
      <c r="J8" s="39">
        <f>'Cash Flow'!I24</f>
        <v>12335.132531018426</v>
      </c>
      <c r="K8" s="39">
        <f>'Cash Flow'!J24</f>
        <v>15721.349543425677</v>
      </c>
      <c r="L8" s="39">
        <f>'Cash Flow'!K24</f>
        <v>20462.053360796002</v>
      </c>
      <c r="M8" s="39">
        <f>'Cash Flow'!L24</f>
        <v>27099.038705114479</v>
      </c>
      <c r="N8" s="39">
        <f>'Cash Flow'!M24</f>
        <v>36390.818187160301</v>
      </c>
      <c r="O8" s="39">
        <f>'Cash Flow'!N24</f>
        <v>49399.30946202419</v>
      </c>
      <c r="P8" s="39">
        <f>'Cash Flow'!O24</f>
        <v>67611.197246833995</v>
      </c>
      <c r="Q8" s="12">
        <v>329256.56444544892</v>
      </c>
      <c r="R8" s="12"/>
      <c r="S8" s="12"/>
      <c r="T8" s="12"/>
      <c r="U8" s="12"/>
      <c r="V8" s="12"/>
      <c r="W8" s="12"/>
      <c r="X8" s="12"/>
      <c r="Y8" s="12"/>
      <c r="Z8" s="12"/>
    </row>
    <row r="9" spans="1:26" ht="6" customHeight="1" x14ac:dyDescent="0.35">
      <c r="A9" s="12"/>
      <c r="B9" s="12"/>
      <c r="C9" s="12"/>
      <c r="D9" s="12"/>
      <c r="E9" s="12"/>
      <c r="F9" s="12"/>
      <c r="G9" s="39"/>
      <c r="H9" s="39"/>
      <c r="I9" s="39"/>
      <c r="J9" s="39"/>
      <c r="K9" s="39"/>
      <c r="L9" s="39"/>
      <c r="M9" s="39"/>
      <c r="N9" s="39"/>
      <c r="O9" s="39"/>
      <c r="P9" s="39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11.25" customHeight="1" x14ac:dyDescent="0.35">
      <c r="A10" s="12"/>
      <c r="B10" s="12" t="s">
        <v>108</v>
      </c>
      <c r="C10" s="12"/>
      <c r="D10" s="12"/>
      <c r="E10" s="12"/>
      <c r="F10" s="12"/>
      <c r="G10" s="39">
        <f t="shared" ref="G10:P10" si="0">1/(1+$C$4)^G6</f>
        <v>0.89285714285714279</v>
      </c>
      <c r="H10" s="39">
        <f t="shared" si="0"/>
        <v>0.79719387755102034</v>
      </c>
      <c r="I10" s="39">
        <f t="shared" si="0"/>
        <v>0.71178024781341087</v>
      </c>
      <c r="J10" s="39">
        <f t="shared" si="0"/>
        <v>0.63551807840483121</v>
      </c>
      <c r="K10" s="39">
        <f t="shared" si="0"/>
        <v>0.56742685571859919</v>
      </c>
      <c r="L10" s="39">
        <f t="shared" si="0"/>
        <v>0.50663112117732068</v>
      </c>
      <c r="M10" s="39">
        <f t="shared" si="0"/>
        <v>0.45234921533689343</v>
      </c>
      <c r="N10" s="39">
        <f t="shared" si="0"/>
        <v>0.4038832279793691</v>
      </c>
      <c r="O10" s="39">
        <f t="shared" si="0"/>
        <v>0.36061002498157957</v>
      </c>
      <c r="P10" s="39">
        <f t="shared" si="0"/>
        <v>0.32197323659069599</v>
      </c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1.25" customHeight="1" x14ac:dyDescent="0.35">
      <c r="A11" s="12"/>
      <c r="B11" s="46" t="s">
        <v>109</v>
      </c>
      <c r="C11" s="12"/>
      <c r="D11" s="12"/>
      <c r="E11" s="12"/>
      <c r="F11" s="12"/>
      <c r="G11" s="39">
        <f t="shared" ref="G11:P11" si="1">G8*G10</f>
        <v>1951.8157423223311</v>
      </c>
      <c r="H11" s="39">
        <f t="shared" si="1"/>
        <v>6528.0168626916357</v>
      </c>
      <c r="I11" s="39">
        <f t="shared" si="1"/>
        <v>7058.3019867100584</v>
      </c>
      <c r="J11" s="39">
        <f t="shared" si="1"/>
        <v>7839.1997229817516</v>
      </c>
      <c r="K11" s="39">
        <f t="shared" si="1"/>
        <v>8920.7159390790657</v>
      </c>
      <c r="L11" s="39">
        <f t="shared" si="1"/>
        <v>10366.713035770241</v>
      </c>
      <c r="M11" s="39">
        <f t="shared" si="1"/>
        <v>12258.22889464264</v>
      </c>
      <c r="N11" s="39">
        <f t="shared" si="1"/>
        <v>14697.641118240635</v>
      </c>
      <c r="O11" s="39">
        <f t="shared" si="1"/>
        <v>17813.886219173324</v>
      </c>
      <c r="P11" s="39">
        <f t="shared" si="1"/>
        <v>21768.996007335096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1.25" customHeight="1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81" t="s">
        <v>110</v>
      </c>
      <c r="C15" s="82">
        <f>SUM(G11:P11)</f>
        <v>109203.51552894677</v>
      </c>
      <c r="D15" s="83">
        <f>C15/C$18</f>
        <v>0.2506171170244984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1.25" customHeight="1" x14ac:dyDescent="0.35">
      <c r="A16" s="12"/>
      <c r="B16" s="81" t="s">
        <v>111</v>
      </c>
      <c r="C16" s="84">
        <f>P8*(1+C5)/(C4-C5)</f>
        <v>1014167.9587025101</v>
      </c>
      <c r="D16" s="12"/>
      <c r="E16" s="83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1.25" customHeight="1" x14ac:dyDescent="0.35">
      <c r="A17" s="12"/>
      <c r="B17" s="81" t="s">
        <v>112</v>
      </c>
      <c r="C17" s="82">
        <f>C16*P10</f>
        <v>326534.94011002651</v>
      </c>
      <c r="D17" s="83">
        <f>C17/C$18</f>
        <v>0.7493828829755016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1.25" customHeight="1" x14ac:dyDescent="0.35">
      <c r="A18" s="12"/>
      <c r="B18" s="85" t="s">
        <v>113</v>
      </c>
      <c r="C18" s="86">
        <f>C17+C15</f>
        <v>435738.45563897328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1.25" customHeight="1" x14ac:dyDescent="0.35">
      <c r="A19" s="12"/>
      <c r="B19" s="81" t="s">
        <v>114</v>
      </c>
      <c r="C19" s="82">
        <f>-BS!E19</f>
        <v>-15036.060000000001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1.25" customHeight="1" x14ac:dyDescent="0.35">
      <c r="A20" s="12"/>
      <c r="B20" s="81" t="s">
        <v>115</v>
      </c>
      <c r="C20" s="82">
        <f>BS!E12</f>
        <v>8870.51</v>
      </c>
      <c r="D20" s="12"/>
      <c r="E20" s="12"/>
      <c r="F20" s="12"/>
      <c r="G20" s="87"/>
      <c r="H20" s="88"/>
      <c r="I20" s="88"/>
      <c r="J20" s="88"/>
      <c r="K20" s="88"/>
      <c r="L20" s="88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85" t="s">
        <v>116</v>
      </c>
      <c r="C21" s="86">
        <f>SUM(C18:C20)</f>
        <v>429572.90563897329</v>
      </c>
      <c r="D21" s="12"/>
      <c r="E21" s="12"/>
      <c r="F21" s="12"/>
      <c r="G21" s="88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1.25" customHeight="1" x14ac:dyDescent="0.35">
      <c r="A22" s="12"/>
      <c r="B22" s="81"/>
      <c r="C22" s="81"/>
      <c r="D22" s="12"/>
      <c r="E22" s="12"/>
      <c r="F22" s="12"/>
      <c r="G22" s="88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1.25" customHeight="1" x14ac:dyDescent="0.35">
      <c r="A23" s="12"/>
      <c r="B23" s="81" t="s">
        <v>117</v>
      </c>
      <c r="C23" s="89">
        <v>2286.48</v>
      </c>
      <c r="D23" s="12"/>
      <c r="E23" s="12"/>
      <c r="F23" s="12"/>
      <c r="G23" s="88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1.25" customHeight="1" x14ac:dyDescent="0.35">
      <c r="A24" s="12"/>
      <c r="B24" s="90" t="s">
        <v>118</v>
      </c>
      <c r="C24" s="85">
        <f>C21/C23</f>
        <v>187.87520802236332</v>
      </c>
      <c r="D24" s="12"/>
      <c r="E24" s="12"/>
      <c r="F24" s="12"/>
      <c r="G24" s="88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1.25" customHeight="1" x14ac:dyDescent="0.35">
      <c r="A25" s="12"/>
      <c r="B25" s="12"/>
      <c r="C25" s="12"/>
      <c r="D25" s="12"/>
      <c r="E25" s="12"/>
      <c r="F25" s="12"/>
      <c r="G25" s="88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1.25" customHeight="1" x14ac:dyDescent="0.3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/>
      <c r="C35" s="87" t="e">
        <f>#REF!</f>
        <v>#REF!</v>
      </c>
      <c r="D35" s="91">
        <v>0.1</v>
      </c>
      <c r="E35" s="91">
        <v>0.11</v>
      </c>
      <c r="F35" s="91">
        <v>0.12</v>
      </c>
      <c r="G35" s="91">
        <v>0.13</v>
      </c>
      <c r="H35" s="91">
        <v>0.14000000000000001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B36" s="12"/>
      <c r="C36" s="91">
        <v>0.03</v>
      </c>
      <c r="D36" s="92">
        <v>507400.0556105572</v>
      </c>
      <c r="E36" s="93">
        <v>422802.57969883864</v>
      </c>
      <c r="F36" s="93">
        <v>358337.58094622626</v>
      </c>
      <c r="G36" s="93">
        <v>307865.88984659163</v>
      </c>
      <c r="H36" s="93">
        <v>267489.1479994799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/>
      <c r="C37" s="91">
        <v>0.04</v>
      </c>
      <c r="D37" s="94">
        <v>575670.8835336396</v>
      </c>
      <c r="E37" s="81">
        <v>470000.60082469613</v>
      </c>
      <c r="F37" s="81">
        <v>392200.46362430305</v>
      </c>
      <c r="G37" s="81">
        <v>332873.38110248628</v>
      </c>
      <c r="H37" s="81">
        <v>286390.03907139256</v>
      </c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/>
      <c r="C38" s="91">
        <v>0.05</v>
      </c>
      <c r="D38" s="94">
        <v>671250.04262595484</v>
      </c>
      <c r="E38" s="81">
        <v>532931.29565917293</v>
      </c>
      <c r="F38" s="81">
        <v>435738.45563897328</v>
      </c>
      <c r="G38" s="81">
        <v>364132.74517235451</v>
      </c>
      <c r="H38" s="81">
        <v>309491.12815928576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/>
      <c r="C39" s="91">
        <v>0.06</v>
      </c>
      <c r="D39" s="94">
        <v>814618.7812644277</v>
      </c>
      <c r="E39" s="81">
        <v>621034.26842744031</v>
      </c>
      <c r="F39" s="81">
        <v>493789.11165853351</v>
      </c>
      <c r="G39" s="81">
        <v>404323.356119328</v>
      </c>
      <c r="H39" s="81">
        <v>338367.48951915232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/>
      <c r="C40" s="91">
        <v>7.0000000000000007E-2</v>
      </c>
      <c r="D40" s="94">
        <v>1053566.678995216</v>
      </c>
      <c r="E40" s="81">
        <v>753188.72757984151</v>
      </c>
      <c r="F40" s="81">
        <v>575060.0300859178</v>
      </c>
      <c r="G40" s="81">
        <v>457910.83738195931</v>
      </c>
      <c r="H40" s="81">
        <v>375494.23983898072</v>
      </c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Z1000"/>
  <sheetViews>
    <sheetView workbookViewId="0"/>
  </sheetViews>
  <sheetFormatPr defaultColWidth="14.453125" defaultRowHeight="15" customHeight="1" x14ac:dyDescent="0.35"/>
  <cols>
    <col min="1" max="2" width="8.7265625" customWidth="1"/>
    <col min="3" max="3" width="31.453125" customWidth="1"/>
    <col min="4" max="4" width="10.08984375" customWidth="1"/>
    <col min="5" max="26" width="8.7265625" customWidth="1"/>
  </cols>
  <sheetData>
    <row r="1" spans="1:26" ht="14.25" customHeight="1" x14ac:dyDescent="0.3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ht="14.25" customHeight="1" x14ac:dyDescent="0.45">
      <c r="A2" s="34"/>
      <c r="B2" s="16" t="s">
        <v>119</v>
      </c>
      <c r="C2" s="95"/>
      <c r="D2" s="95"/>
      <c r="E2" s="95"/>
      <c r="F2" s="95"/>
      <c r="G2" s="95"/>
      <c r="H2" s="96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spans="1:26" ht="14.25" customHeight="1" x14ac:dyDescent="0.45">
      <c r="A3" s="34"/>
      <c r="B3" s="46" t="s">
        <v>105</v>
      </c>
      <c r="C3" s="95"/>
      <c r="D3" s="95"/>
      <c r="E3" s="95"/>
      <c r="F3" s="95"/>
      <c r="G3" s="95"/>
      <c r="H3" s="96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 spans="1:26" ht="14.25" customHeight="1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1:26" ht="14.25" customHeight="1" x14ac:dyDescent="0.35">
      <c r="A5" s="34"/>
      <c r="B5" s="34"/>
      <c r="C5" s="97" t="s">
        <v>103</v>
      </c>
      <c r="D5" s="98">
        <v>0.12</v>
      </c>
      <c r="E5" s="34" t="s">
        <v>120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1:26" ht="14.25" customHeight="1" x14ac:dyDescent="0.35">
      <c r="A6" s="34"/>
      <c r="B6" s="34"/>
      <c r="C6" s="97" t="s">
        <v>104</v>
      </c>
      <c r="D6" s="98">
        <v>0.05</v>
      </c>
      <c r="E6" s="34" t="s">
        <v>120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1:26" ht="14.25" customHeight="1" x14ac:dyDescent="0.35">
      <c r="A7" s="34"/>
      <c r="B7" s="34"/>
      <c r="C7" s="97" t="s">
        <v>121</v>
      </c>
      <c r="D7" s="99">
        <f>'Cash Flow'!O24</f>
        <v>67611.197246833995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1:26" ht="14.25" customHeight="1" x14ac:dyDescent="0.35">
      <c r="A8" s="34"/>
      <c r="B8" s="34"/>
      <c r="C8" s="97"/>
      <c r="D8" s="97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1:26" ht="14.25" customHeight="1" x14ac:dyDescent="0.35">
      <c r="A9" s="34"/>
      <c r="B9" s="34"/>
      <c r="C9" s="100" t="s">
        <v>122</v>
      </c>
      <c r="D9" s="100">
        <f>D7*(1+D6)/(D5-D6)</f>
        <v>1014167.9587025101</v>
      </c>
      <c r="E9" s="34"/>
      <c r="F9" s="34"/>
      <c r="G9" s="34"/>
      <c r="H9" s="34"/>
      <c r="I9" s="34"/>
      <c r="J9" s="101"/>
      <c r="K9" s="102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ht="14.25" customHeight="1" x14ac:dyDescent="0.35">
      <c r="A10" s="34"/>
      <c r="B10" s="34"/>
      <c r="C10" s="97"/>
      <c r="D10" s="97"/>
      <c r="E10" s="34"/>
      <c r="F10" s="34"/>
      <c r="G10" s="34"/>
      <c r="H10" s="34"/>
      <c r="I10" s="34"/>
      <c r="J10" s="101"/>
      <c r="K10" s="102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 ht="14.25" customHeight="1" x14ac:dyDescent="0.35">
      <c r="A11" s="34"/>
      <c r="B11" s="34"/>
      <c r="C11" s="97" t="s">
        <v>123</v>
      </c>
      <c r="D11" s="97">
        <f>D9/(1+D5)^10</f>
        <v>326534.94011002651</v>
      </c>
      <c r="E11" s="34"/>
      <c r="F11" s="34"/>
      <c r="G11" s="34"/>
      <c r="H11" s="34"/>
      <c r="I11" s="34"/>
      <c r="J11" s="103"/>
      <c r="K11" s="10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 ht="14.25" customHeight="1" x14ac:dyDescent="0.35">
      <c r="A12" s="34"/>
      <c r="B12" s="34"/>
      <c r="C12" s="97"/>
      <c r="D12" s="97"/>
      <c r="E12" s="34"/>
      <c r="F12" s="34"/>
      <c r="G12" s="34"/>
      <c r="H12" s="34"/>
      <c r="I12" s="34"/>
      <c r="J12" s="101"/>
      <c r="K12" s="105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 ht="14.25" customHeight="1" x14ac:dyDescent="0.35">
      <c r="A13" s="34"/>
      <c r="B13" s="34"/>
      <c r="C13" s="100" t="s">
        <v>113</v>
      </c>
      <c r="D13" s="106">
        <f>'DCF valuation'!C15+D11</f>
        <v>435738.45563897328</v>
      </c>
      <c r="E13" s="34"/>
      <c r="F13" s="34"/>
      <c r="G13" s="34"/>
      <c r="H13" s="34"/>
      <c r="I13" s="34"/>
      <c r="J13" s="103"/>
      <c r="K13" s="107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 ht="14.25" customHeight="1" x14ac:dyDescent="0.35">
      <c r="A14" s="34"/>
      <c r="B14" s="34"/>
      <c r="C14" s="108" t="s">
        <v>114</v>
      </c>
      <c r="D14" s="109">
        <f>BS!E19</f>
        <v>15036.060000000001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 ht="14.25" customHeight="1" x14ac:dyDescent="0.35">
      <c r="A15" s="34"/>
      <c r="B15" s="34"/>
      <c r="C15" s="108" t="s">
        <v>115</v>
      </c>
      <c r="D15" s="109">
        <f>BS!E12</f>
        <v>8870.51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 ht="14.25" customHeight="1" x14ac:dyDescent="0.35">
      <c r="A16" s="34"/>
      <c r="B16" s="34"/>
      <c r="C16" s="100" t="s">
        <v>116</v>
      </c>
      <c r="D16" s="106">
        <f>D13-D14+D15</f>
        <v>429572.90563897329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 spans="1:26" ht="14.25" customHeight="1" x14ac:dyDescent="0.35">
      <c r="A17" s="34"/>
      <c r="B17" s="34"/>
      <c r="C17" s="108" t="s">
        <v>117</v>
      </c>
      <c r="D17" s="110">
        <v>2286.48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 spans="1:26" ht="14.25" customHeight="1" x14ac:dyDescent="0.35">
      <c r="A18" s="34"/>
      <c r="B18" s="34"/>
      <c r="C18" s="100" t="s">
        <v>118</v>
      </c>
      <c r="D18" s="111">
        <f>D16/D17</f>
        <v>187.87520802236332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 spans="1:26" ht="14.25" customHeight="1" x14ac:dyDescent="0.3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 spans="1:26" ht="14.25" customHeight="1" x14ac:dyDescent="0.35">
      <c r="A20" s="34"/>
      <c r="B20" s="34"/>
      <c r="C20" s="112" t="s">
        <v>124</v>
      </c>
      <c r="D20" s="112"/>
      <c r="E20" s="112"/>
      <c r="F20" s="112"/>
      <c r="G20" s="112"/>
      <c r="H20" s="112"/>
      <c r="I20" s="112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1:26" ht="14.25" customHeight="1" x14ac:dyDescent="0.3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ht="14.25" customHeight="1" x14ac:dyDescent="0.3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ht="14.25" customHeight="1" x14ac:dyDescent="0.3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ht="14.25" customHeight="1" x14ac:dyDescent="0.3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ht="14.25" customHeight="1" x14ac:dyDescent="0.3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 ht="14.25" customHeight="1" x14ac:dyDescent="0.3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 ht="14.25" customHeight="1" x14ac:dyDescent="0.3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 ht="14.25" customHeight="1" x14ac:dyDescent="0.3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 ht="14.25" customHeight="1" x14ac:dyDescent="0.3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ht="14.25" customHeight="1" x14ac:dyDescent="0.3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 ht="14.25" customHeight="1" x14ac:dyDescent="0.3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 ht="14.25" customHeight="1" x14ac:dyDescent="0.3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 ht="14.25" customHeight="1" x14ac:dyDescent="0.3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spans="1:26" ht="14.25" customHeight="1" x14ac:dyDescent="0.3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:26" ht="14.25" customHeight="1" x14ac:dyDescent="0.3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spans="1:26" ht="14.25" customHeight="1" x14ac:dyDescent="0.3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spans="1:26" ht="14.25" customHeight="1" x14ac:dyDescent="0.3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spans="1:26" ht="14.25" customHeight="1" x14ac:dyDescent="0.3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spans="1:26" ht="14.25" customHeight="1" x14ac:dyDescent="0.3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spans="1:26" ht="14.25" customHeight="1" x14ac:dyDescent="0.3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spans="1:26" ht="14.25" customHeight="1" x14ac:dyDescent="0.3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spans="1:26" ht="14.25" customHeight="1" x14ac:dyDescent="0.3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  <row r="43" spans="1:26" ht="14.25" customHeight="1" x14ac:dyDescent="0.3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</row>
    <row r="44" spans="1:26" ht="14.25" customHeight="1" x14ac:dyDescent="0.3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</row>
    <row r="45" spans="1:26" ht="14.25" customHeight="1" x14ac:dyDescent="0.3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</row>
    <row r="46" spans="1:26" ht="14.25" customHeight="1" x14ac:dyDescent="0.3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</row>
    <row r="47" spans="1:26" ht="14.25" customHeight="1" x14ac:dyDescent="0.3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spans="1:26" ht="14.25" customHeight="1" x14ac:dyDescent="0.3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spans="1:26" ht="14.25" customHeight="1" x14ac:dyDescent="0.3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0" spans="1:26" ht="14.25" customHeight="1" x14ac:dyDescent="0.3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spans="1:26" ht="14.25" customHeight="1" x14ac:dyDescent="0.3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</row>
    <row r="52" spans="1:26" ht="14.25" customHeight="1" x14ac:dyDescent="0.3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</row>
    <row r="53" spans="1:26" ht="14.25" customHeight="1" x14ac:dyDescent="0.3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</row>
    <row r="54" spans="1:26" ht="14.25" customHeight="1" x14ac:dyDescent="0.3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</row>
    <row r="55" spans="1:26" ht="14.25" customHeight="1" x14ac:dyDescent="0.3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</row>
    <row r="56" spans="1:26" ht="14.25" customHeight="1" x14ac:dyDescent="0.3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</row>
    <row r="57" spans="1:26" ht="14.25" customHeight="1" x14ac:dyDescent="0.3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</row>
    <row r="58" spans="1:26" ht="14.25" customHeight="1" x14ac:dyDescent="0.3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</row>
    <row r="59" spans="1:26" ht="14.25" customHeight="1" x14ac:dyDescent="0.3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</row>
    <row r="60" spans="1:26" ht="14.25" customHeight="1" x14ac:dyDescent="0.3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spans="1:26" ht="14.25" customHeight="1" x14ac:dyDescent="0.3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spans="1:26" ht="14.25" customHeight="1" x14ac:dyDescent="0.3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</row>
    <row r="63" spans="1:26" ht="14.25" customHeight="1" x14ac:dyDescent="0.3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</row>
    <row r="64" spans="1:26" ht="14.25" customHeight="1" x14ac:dyDescent="0.3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spans="1:26" ht="14.25" customHeight="1" x14ac:dyDescent="0.3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</row>
    <row r="66" spans="1:26" ht="14.25" customHeight="1" x14ac:dyDescent="0.3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</row>
    <row r="67" spans="1:26" ht="14.25" customHeight="1" x14ac:dyDescent="0.3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</row>
    <row r="68" spans="1:26" ht="14.25" customHeight="1" x14ac:dyDescent="0.3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</row>
    <row r="69" spans="1:26" ht="14.25" customHeight="1" x14ac:dyDescent="0.3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</row>
    <row r="70" spans="1:26" ht="14.25" customHeight="1" x14ac:dyDescent="0.3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spans="1:26" ht="14.25" customHeight="1" x14ac:dyDescent="0.3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</row>
    <row r="72" spans="1:26" ht="14.25" customHeight="1" x14ac:dyDescent="0.3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</row>
    <row r="73" spans="1:26" ht="14.25" customHeight="1" x14ac:dyDescent="0.3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</row>
    <row r="74" spans="1:26" ht="14.25" customHeight="1" x14ac:dyDescent="0.3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</row>
    <row r="75" spans="1:26" ht="14.25" customHeight="1" x14ac:dyDescent="0.3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</row>
    <row r="76" spans="1:26" ht="14.25" customHeight="1" x14ac:dyDescent="0.3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</row>
    <row r="77" spans="1:26" ht="14.25" customHeight="1" x14ac:dyDescent="0.3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</row>
    <row r="78" spans="1:26" ht="14.25" customHeight="1" x14ac:dyDescent="0.3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</row>
    <row r="79" spans="1:26" ht="14.25" customHeight="1" x14ac:dyDescent="0.3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</row>
    <row r="80" spans="1:26" ht="14.25" customHeight="1" x14ac:dyDescent="0.3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spans="1:26" ht="14.25" customHeight="1" x14ac:dyDescent="0.3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</row>
    <row r="82" spans="1:26" ht="14.25" customHeight="1" x14ac:dyDescent="0.3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</row>
    <row r="83" spans="1:26" ht="14.25" customHeight="1" x14ac:dyDescent="0.3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</row>
    <row r="84" spans="1:26" ht="14.25" customHeight="1" x14ac:dyDescent="0.3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</row>
    <row r="85" spans="1:26" ht="14.25" customHeight="1" x14ac:dyDescent="0.3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</row>
    <row r="86" spans="1:26" ht="14.25" customHeight="1" x14ac:dyDescent="0.3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</row>
    <row r="87" spans="1:26" ht="14.25" customHeight="1" x14ac:dyDescent="0.3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</row>
    <row r="88" spans="1:26" ht="14.25" customHeight="1" x14ac:dyDescent="0.3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</row>
    <row r="89" spans="1:26" ht="14.25" customHeight="1" x14ac:dyDescent="0.3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</row>
    <row r="90" spans="1:26" ht="14.25" customHeight="1" x14ac:dyDescent="0.3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</row>
    <row r="91" spans="1:26" ht="14.25" customHeight="1" x14ac:dyDescent="0.3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</row>
    <row r="92" spans="1:26" ht="14.25" customHeight="1" x14ac:dyDescent="0.3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</row>
    <row r="93" spans="1:26" ht="14.25" customHeight="1" x14ac:dyDescent="0.3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</row>
    <row r="94" spans="1:26" ht="14.25" customHeight="1" x14ac:dyDescent="0.3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</row>
    <row r="95" spans="1:26" ht="14.25" customHeight="1" x14ac:dyDescent="0.3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</row>
    <row r="96" spans="1:26" ht="14.25" customHeight="1" x14ac:dyDescent="0.3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</row>
    <row r="97" spans="1:26" ht="14.25" customHeight="1" x14ac:dyDescent="0.3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</row>
    <row r="98" spans="1:26" ht="14.25" customHeight="1" x14ac:dyDescent="0.3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</row>
    <row r="99" spans="1:26" ht="14.25" customHeight="1" x14ac:dyDescent="0.3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</row>
    <row r="100" spans="1:26" ht="14.25" customHeight="1" x14ac:dyDescent="0.3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</row>
    <row r="101" spans="1:26" ht="14.25" customHeight="1" x14ac:dyDescent="0.3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</row>
    <row r="102" spans="1:26" ht="14.25" customHeight="1" x14ac:dyDescent="0.3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</row>
    <row r="103" spans="1:26" ht="14.25" customHeight="1" x14ac:dyDescent="0.3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</row>
    <row r="104" spans="1:26" ht="14.25" customHeight="1" x14ac:dyDescent="0.3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</row>
    <row r="105" spans="1:26" ht="14.25" customHeight="1" x14ac:dyDescent="0.3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</row>
    <row r="106" spans="1:26" ht="14.25" customHeight="1" x14ac:dyDescent="0.3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</row>
    <row r="107" spans="1:26" ht="14.25" customHeight="1" x14ac:dyDescent="0.3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</row>
    <row r="108" spans="1:26" ht="14.25" customHeight="1" x14ac:dyDescent="0.3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</row>
    <row r="109" spans="1:26" ht="14.25" customHeight="1" x14ac:dyDescent="0.3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</row>
    <row r="110" spans="1:26" ht="14.25" customHeight="1" x14ac:dyDescent="0.3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</row>
    <row r="111" spans="1:26" ht="14.25" customHeight="1" x14ac:dyDescent="0.3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</row>
    <row r="112" spans="1:26" ht="14.25" customHeight="1" x14ac:dyDescent="0.3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</row>
    <row r="113" spans="1:26" ht="14.25" customHeight="1" x14ac:dyDescent="0.3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</row>
    <row r="114" spans="1:26" ht="14.25" customHeight="1" x14ac:dyDescent="0.3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</row>
    <row r="115" spans="1:26" ht="14.25" customHeight="1" x14ac:dyDescent="0.3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</row>
    <row r="116" spans="1:26" ht="14.25" customHeight="1" x14ac:dyDescent="0.3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</row>
    <row r="117" spans="1:26" ht="14.25" customHeight="1" x14ac:dyDescent="0.3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</row>
    <row r="118" spans="1:26" ht="14.25" customHeight="1" x14ac:dyDescent="0.3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</row>
    <row r="119" spans="1:26" ht="14.25" customHeight="1" x14ac:dyDescent="0.3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</row>
    <row r="120" spans="1:26" ht="14.25" customHeight="1" x14ac:dyDescent="0.3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</row>
    <row r="121" spans="1:26" ht="14.25" customHeight="1" x14ac:dyDescent="0.3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</row>
    <row r="122" spans="1:26" ht="14.25" customHeight="1" x14ac:dyDescent="0.3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</row>
    <row r="123" spans="1:26" ht="14.25" customHeight="1" x14ac:dyDescent="0.3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</row>
    <row r="124" spans="1:26" ht="14.25" customHeight="1" x14ac:dyDescent="0.3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</row>
    <row r="125" spans="1:26" ht="14.25" customHeight="1" x14ac:dyDescent="0.3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</row>
    <row r="126" spans="1:26" ht="14.25" customHeight="1" x14ac:dyDescent="0.3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</row>
    <row r="127" spans="1:26" ht="14.25" customHeight="1" x14ac:dyDescent="0.3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</row>
    <row r="128" spans="1:26" ht="14.25" customHeight="1" x14ac:dyDescent="0.3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</row>
    <row r="129" spans="1:26" ht="14.25" customHeight="1" x14ac:dyDescent="0.3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</row>
    <row r="130" spans="1:26" ht="14.25" customHeight="1" x14ac:dyDescent="0.3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</row>
    <row r="131" spans="1:26" ht="14.25" customHeight="1" x14ac:dyDescent="0.3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</row>
    <row r="132" spans="1:26" ht="14.25" customHeight="1" x14ac:dyDescent="0.3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</row>
    <row r="133" spans="1:26" ht="14.25" customHeight="1" x14ac:dyDescent="0.3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</row>
    <row r="134" spans="1:26" ht="14.25" customHeight="1" x14ac:dyDescent="0.3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</row>
    <row r="135" spans="1:26" ht="14.25" customHeight="1" x14ac:dyDescent="0.3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</row>
    <row r="136" spans="1:26" ht="14.25" customHeight="1" x14ac:dyDescent="0.3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</row>
    <row r="137" spans="1:26" ht="14.25" customHeight="1" x14ac:dyDescent="0.3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</row>
    <row r="138" spans="1:26" ht="14.25" customHeight="1" x14ac:dyDescent="0.3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</row>
    <row r="139" spans="1:26" ht="14.25" customHeight="1" x14ac:dyDescent="0.3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</row>
    <row r="140" spans="1:26" ht="14.25" customHeight="1" x14ac:dyDescent="0.3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</row>
    <row r="141" spans="1:26" ht="14.25" customHeight="1" x14ac:dyDescent="0.3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</row>
    <row r="142" spans="1:26" ht="14.25" customHeight="1" x14ac:dyDescent="0.3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</row>
    <row r="143" spans="1:26" ht="14.25" customHeight="1" x14ac:dyDescent="0.3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</row>
    <row r="144" spans="1:26" ht="14.25" customHeight="1" x14ac:dyDescent="0.3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</row>
    <row r="145" spans="1:26" ht="14.25" customHeight="1" x14ac:dyDescent="0.3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</row>
    <row r="146" spans="1:26" ht="14.25" customHeight="1" x14ac:dyDescent="0.3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</row>
    <row r="147" spans="1:26" ht="14.25" customHeight="1" x14ac:dyDescent="0.3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</row>
    <row r="148" spans="1:26" ht="14.25" customHeight="1" x14ac:dyDescent="0.3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</row>
    <row r="149" spans="1:26" ht="14.25" customHeight="1" x14ac:dyDescent="0.3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</row>
    <row r="150" spans="1:26" ht="14.25" customHeight="1" x14ac:dyDescent="0.3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</row>
    <row r="151" spans="1:26" ht="14.25" customHeight="1" x14ac:dyDescent="0.3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</row>
    <row r="152" spans="1:26" ht="14.25" customHeight="1" x14ac:dyDescent="0.3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</row>
    <row r="153" spans="1:26" ht="14.25" customHeight="1" x14ac:dyDescent="0.3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</row>
    <row r="154" spans="1:26" ht="14.25" customHeight="1" x14ac:dyDescent="0.3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</row>
    <row r="155" spans="1:26" ht="14.25" customHeight="1" x14ac:dyDescent="0.3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</row>
    <row r="156" spans="1:26" ht="14.25" customHeight="1" x14ac:dyDescent="0.3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</row>
    <row r="157" spans="1:26" ht="14.25" customHeight="1" x14ac:dyDescent="0.3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</row>
    <row r="158" spans="1:26" ht="14.25" customHeight="1" x14ac:dyDescent="0.3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</row>
    <row r="159" spans="1:26" ht="14.25" customHeight="1" x14ac:dyDescent="0.3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</row>
    <row r="160" spans="1:26" ht="14.25" customHeight="1" x14ac:dyDescent="0.3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</row>
    <row r="161" spans="1:26" ht="14.25" customHeight="1" x14ac:dyDescent="0.3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</row>
    <row r="162" spans="1:26" ht="14.25" customHeight="1" x14ac:dyDescent="0.3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</row>
    <row r="163" spans="1:26" ht="14.25" customHeight="1" x14ac:dyDescent="0.3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</row>
    <row r="164" spans="1:26" ht="14.25" customHeight="1" x14ac:dyDescent="0.3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</row>
    <row r="165" spans="1:26" ht="14.25" customHeight="1" x14ac:dyDescent="0.3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</row>
    <row r="166" spans="1:26" ht="14.25" customHeight="1" x14ac:dyDescent="0.3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</row>
    <row r="167" spans="1:26" ht="14.25" customHeight="1" x14ac:dyDescent="0.3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</row>
    <row r="168" spans="1:26" ht="14.25" customHeight="1" x14ac:dyDescent="0.3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</row>
    <row r="169" spans="1:26" ht="14.25" customHeight="1" x14ac:dyDescent="0.3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</row>
    <row r="170" spans="1:26" ht="14.25" customHeight="1" x14ac:dyDescent="0.3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</row>
    <row r="171" spans="1:26" ht="14.25" customHeight="1" x14ac:dyDescent="0.3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</row>
    <row r="172" spans="1:26" ht="14.25" customHeight="1" x14ac:dyDescent="0.3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</row>
    <row r="173" spans="1:26" ht="14.25" customHeight="1" x14ac:dyDescent="0.3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</row>
    <row r="174" spans="1:26" ht="14.25" customHeight="1" x14ac:dyDescent="0.3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</row>
    <row r="175" spans="1:26" ht="14.25" customHeight="1" x14ac:dyDescent="0.3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</row>
    <row r="176" spans="1:26" ht="14.25" customHeight="1" x14ac:dyDescent="0.3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</row>
    <row r="177" spans="1:26" ht="14.25" customHeight="1" x14ac:dyDescent="0.3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</row>
    <row r="178" spans="1:26" ht="14.25" customHeight="1" x14ac:dyDescent="0.3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</row>
    <row r="179" spans="1:26" ht="14.25" customHeight="1" x14ac:dyDescent="0.3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</row>
    <row r="180" spans="1:26" ht="14.25" customHeight="1" x14ac:dyDescent="0.3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</row>
    <row r="181" spans="1:26" ht="14.25" customHeight="1" x14ac:dyDescent="0.3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</row>
    <row r="182" spans="1:26" ht="14.25" customHeight="1" x14ac:dyDescent="0.3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</row>
    <row r="183" spans="1:26" ht="14.25" customHeight="1" x14ac:dyDescent="0.3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</row>
    <row r="184" spans="1:26" ht="14.25" customHeight="1" x14ac:dyDescent="0.3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</row>
    <row r="185" spans="1:26" ht="14.25" customHeight="1" x14ac:dyDescent="0.3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</row>
    <row r="186" spans="1:26" ht="14.25" customHeight="1" x14ac:dyDescent="0.3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</row>
    <row r="187" spans="1:26" ht="14.25" customHeight="1" x14ac:dyDescent="0.3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</row>
    <row r="188" spans="1:26" ht="14.25" customHeight="1" x14ac:dyDescent="0.3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</row>
    <row r="189" spans="1:26" ht="14.25" customHeight="1" x14ac:dyDescent="0.3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</row>
    <row r="190" spans="1:26" ht="14.25" customHeight="1" x14ac:dyDescent="0.3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</row>
    <row r="191" spans="1:26" ht="14.25" customHeight="1" x14ac:dyDescent="0.3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</row>
    <row r="192" spans="1:26" ht="14.25" customHeight="1" x14ac:dyDescent="0.3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</row>
    <row r="193" spans="1:26" ht="14.25" customHeight="1" x14ac:dyDescent="0.3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</row>
    <row r="194" spans="1:26" ht="14.25" customHeight="1" x14ac:dyDescent="0.3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</row>
    <row r="195" spans="1:26" ht="14.25" customHeight="1" x14ac:dyDescent="0.3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</row>
    <row r="196" spans="1:26" ht="14.25" customHeight="1" x14ac:dyDescent="0.3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</row>
    <row r="197" spans="1:26" ht="14.25" customHeight="1" x14ac:dyDescent="0.3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</row>
    <row r="198" spans="1:26" ht="14.25" customHeight="1" x14ac:dyDescent="0.3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</row>
    <row r="199" spans="1:26" ht="14.25" customHeight="1" x14ac:dyDescent="0.3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</row>
    <row r="200" spans="1:26" ht="14.25" customHeight="1" x14ac:dyDescent="0.3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</row>
    <row r="201" spans="1:26" ht="14.25" customHeight="1" x14ac:dyDescent="0.3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</row>
    <row r="202" spans="1:26" ht="14.25" customHeight="1" x14ac:dyDescent="0.3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</row>
    <row r="203" spans="1:26" ht="14.25" customHeight="1" x14ac:dyDescent="0.3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</row>
    <row r="204" spans="1:26" ht="14.25" customHeight="1" x14ac:dyDescent="0.3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spans="1:26" ht="14.25" customHeight="1" x14ac:dyDescent="0.3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</row>
    <row r="206" spans="1:26" ht="14.25" customHeight="1" x14ac:dyDescent="0.3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</row>
    <row r="207" spans="1:26" ht="14.25" customHeight="1" x14ac:dyDescent="0.3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</row>
    <row r="208" spans="1:26" ht="14.25" customHeight="1" x14ac:dyDescent="0.3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</row>
    <row r="209" spans="1:26" ht="14.25" customHeight="1" x14ac:dyDescent="0.3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</row>
    <row r="210" spans="1:26" ht="14.25" customHeight="1" x14ac:dyDescent="0.3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</row>
    <row r="211" spans="1:26" ht="14.25" customHeight="1" x14ac:dyDescent="0.3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</row>
    <row r="212" spans="1:26" ht="14.25" customHeight="1" x14ac:dyDescent="0.3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</row>
    <row r="213" spans="1:26" ht="14.25" customHeight="1" x14ac:dyDescent="0.3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</row>
    <row r="214" spans="1:26" ht="14.25" customHeight="1" x14ac:dyDescent="0.3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</row>
    <row r="215" spans="1:26" ht="14.25" customHeight="1" x14ac:dyDescent="0.3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</row>
    <row r="216" spans="1:26" ht="14.25" customHeight="1" x14ac:dyDescent="0.3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</row>
    <row r="217" spans="1:26" ht="14.25" customHeight="1" x14ac:dyDescent="0.3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</row>
    <row r="218" spans="1:26" ht="14.25" customHeight="1" x14ac:dyDescent="0.3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</row>
    <row r="219" spans="1:26" ht="14.25" customHeight="1" x14ac:dyDescent="0.3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</row>
    <row r="220" spans="1:26" ht="14.25" customHeight="1" x14ac:dyDescent="0.3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</row>
    <row r="221" spans="1:26" ht="14.25" customHeight="1" x14ac:dyDescent="0.3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</row>
    <row r="222" spans="1:26" ht="14.25" customHeight="1" x14ac:dyDescent="0.3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</row>
    <row r="223" spans="1:26" ht="14.25" customHeight="1" x14ac:dyDescent="0.3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</row>
    <row r="224" spans="1:26" ht="14.25" customHeight="1" x14ac:dyDescent="0.3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</row>
    <row r="225" spans="1:26" ht="14.25" customHeight="1" x14ac:dyDescent="0.3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</row>
    <row r="226" spans="1:26" ht="14.25" customHeight="1" x14ac:dyDescent="0.3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</row>
    <row r="227" spans="1:26" ht="14.25" customHeight="1" x14ac:dyDescent="0.3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</row>
    <row r="228" spans="1:26" ht="14.25" customHeight="1" x14ac:dyDescent="0.3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</row>
    <row r="229" spans="1:26" ht="14.25" customHeight="1" x14ac:dyDescent="0.3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</row>
    <row r="230" spans="1:26" ht="14.25" customHeight="1" x14ac:dyDescent="0.3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</row>
    <row r="231" spans="1:26" ht="14.25" customHeight="1" x14ac:dyDescent="0.3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</row>
    <row r="232" spans="1:26" ht="14.25" customHeight="1" x14ac:dyDescent="0.3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</row>
    <row r="233" spans="1:26" ht="14.25" customHeight="1" x14ac:dyDescent="0.3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</row>
    <row r="234" spans="1:26" ht="14.25" customHeight="1" x14ac:dyDescent="0.3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</row>
    <row r="235" spans="1:26" ht="14.25" customHeight="1" x14ac:dyDescent="0.3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</row>
    <row r="236" spans="1:26" ht="14.25" customHeight="1" x14ac:dyDescent="0.3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</row>
    <row r="237" spans="1:26" ht="14.25" customHeight="1" x14ac:dyDescent="0.3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</row>
    <row r="238" spans="1:26" ht="14.25" customHeight="1" x14ac:dyDescent="0.3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</row>
    <row r="239" spans="1:26" ht="14.25" customHeight="1" x14ac:dyDescent="0.3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</row>
    <row r="240" spans="1:26" ht="14.25" customHeight="1" x14ac:dyDescent="0.3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</row>
    <row r="241" spans="1:26" ht="14.25" customHeight="1" x14ac:dyDescent="0.3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</row>
    <row r="242" spans="1:26" ht="14.25" customHeight="1" x14ac:dyDescent="0.3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</row>
    <row r="243" spans="1:26" ht="14.25" customHeight="1" x14ac:dyDescent="0.3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</row>
    <row r="244" spans="1:26" ht="14.25" customHeight="1" x14ac:dyDescent="0.3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</row>
    <row r="245" spans="1:26" ht="14.25" customHeight="1" x14ac:dyDescent="0.3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</row>
    <row r="246" spans="1:26" ht="14.25" customHeight="1" x14ac:dyDescent="0.3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</row>
    <row r="247" spans="1:26" ht="14.25" customHeight="1" x14ac:dyDescent="0.3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</row>
    <row r="248" spans="1:26" ht="14.25" customHeight="1" x14ac:dyDescent="0.3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</row>
    <row r="249" spans="1:26" ht="14.25" customHeight="1" x14ac:dyDescent="0.3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</row>
    <row r="250" spans="1:26" ht="14.25" customHeight="1" x14ac:dyDescent="0.3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</row>
    <row r="251" spans="1:26" ht="14.25" customHeight="1" x14ac:dyDescent="0.3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</row>
    <row r="252" spans="1:26" ht="14.25" customHeight="1" x14ac:dyDescent="0.3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</row>
    <row r="253" spans="1:26" ht="14.25" customHeight="1" x14ac:dyDescent="0.3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</row>
    <row r="254" spans="1:26" ht="14.25" customHeight="1" x14ac:dyDescent="0.3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</row>
    <row r="255" spans="1:26" ht="14.25" customHeight="1" x14ac:dyDescent="0.3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</row>
    <row r="256" spans="1:26" ht="14.25" customHeight="1" x14ac:dyDescent="0.3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</row>
    <row r="257" spans="1:26" ht="14.25" customHeight="1" x14ac:dyDescent="0.3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</row>
    <row r="258" spans="1:26" ht="14.25" customHeight="1" x14ac:dyDescent="0.3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</row>
    <row r="259" spans="1:26" ht="14.25" customHeight="1" x14ac:dyDescent="0.3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</row>
    <row r="260" spans="1:26" ht="14.25" customHeight="1" x14ac:dyDescent="0.3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</row>
    <row r="261" spans="1:26" ht="14.25" customHeight="1" x14ac:dyDescent="0.3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</row>
    <row r="262" spans="1:26" ht="14.25" customHeight="1" x14ac:dyDescent="0.3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</row>
    <row r="263" spans="1:26" ht="14.25" customHeight="1" x14ac:dyDescent="0.3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</row>
    <row r="264" spans="1:26" ht="14.25" customHeight="1" x14ac:dyDescent="0.3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</row>
    <row r="265" spans="1:26" ht="14.25" customHeight="1" x14ac:dyDescent="0.3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</row>
    <row r="266" spans="1:26" ht="14.25" customHeight="1" x14ac:dyDescent="0.3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</row>
    <row r="267" spans="1:26" ht="14.25" customHeight="1" x14ac:dyDescent="0.3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</row>
    <row r="268" spans="1:26" ht="14.25" customHeight="1" x14ac:dyDescent="0.3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</row>
    <row r="269" spans="1:26" ht="14.25" customHeight="1" x14ac:dyDescent="0.3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</row>
    <row r="270" spans="1:26" ht="14.25" customHeight="1" x14ac:dyDescent="0.3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</row>
    <row r="271" spans="1:26" ht="14.25" customHeight="1" x14ac:dyDescent="0.3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</row>
    <row r="272" spans="1:26" ht="14.25" customHeight="1" x14ac:dyDescent="0.3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</row>
    <row r="273" spans="1:26" ht="14.25" customHeight="1" x14ac:dyDescent="0.3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</row>
    <row r="274" spans="1:26" ht="14.25" customHeight="1" x14ac:dyDescent="0.3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</row>
    <row r="275" spans="1:26" ht="14.25" customHeight="1" x14ac:dyDescent="0.3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</row>
    <row r="276" spans="1:26" ht="14.25" customHeight="1" x14ac:dyDescent="0.3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</row>
    <row r="277" spans="1:26" ht="14.25" customHeight="1" x14ac:dyDescent="0.3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</row>
    <row r="278" spans="1:26" ht="14.25" customHeight="1" x14ac:dyDescent="0.3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</row>
    <row r="279" spans="1:26" ht="14.25" customHeight="1" x14ac:dyDescent="0.3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</row>
    <row r="280" spans="1:26" ht="14.25" customHeight="1" x14ac:dyDescent="0.3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</row>
    <row r="281" spans="1:26" ht="14.25" customHeight="1" x14ac:dyDescent="0.3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</row>
    <row r="282" spans="1:26" ht="14.25" customHeight="1" x14ac:dyDescent="0.3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</row>
    <row r="283" spans="1:26" ht="14.25" customHeight="1" x14ac:dyDescent="0.3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</row>
    <row r="284" spans="1:26" ht="14.25" customHeight="1" x14ac:dyDescent="0.3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</row>
    <row r="285" spans="1:26" ht="14.25" customHeight="1" x14ac:dyDescent="0.3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</row>
    <row r="286" spans="1:26" ht="14.25" customHeight="1" x14ac:dyDescent="0.3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</row>
    <row r="287" spans="1:26" ht="14.25" customHeight="1" x14ac:dyDescent="0.3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</row>
    <row r="288" spans="1:26" ht="14.25" customHeight="1" x14ac:dyDescent="0.3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</row>
    <row r="289" spans="1:26" ht="14.25" customHeight="1" x14ac:dyDescent="0.3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</row>
    <row r="290" spans="1:26" ht="14.25" customHeight="1" x14ac:dyDescent="0.3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</row>
    <row r="291" spans="1:26" ht="14.25" customHeight="1" x14ac:dyDescent="0.3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</row>
    <row r="292" spans="1:26" ht="14.25" customHeight="1" x14ac:dyDescent="0.3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</row>
    <row r="293" spans="1:26" ht="14.25" customHeight="1" x14ac:dyDescent="0.3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</row>
    <row r="294" spans="1:26" ht="14.25" customHeight="1" x14ac:dyDescent="0.3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</row>
    <row r="295" spans="1:26" ht="14.25" customHeight="1" x14ac:dyDescent="0.3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</row>
    <row r="296" spans="1:26" ht="14.25" customHeight="1" x14ac:dyDescent="0.3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</row>
    <row r="297" spans="1:26" ht="14.25" customHeight="1" x14ac:dyDescent="0.3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</row>
    <row r="298" spans="1:26" ht="14.25" customHeight="1" x14ac:dyDescent="0.3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</row>
    <row r="299" spans="1:26" ht="14.25" customHeight="1" x14ac:dyDescent="0.3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</row>
    <row r="300" spans="1:26" ht="14.25" customHeight="1" x14ac:dyDescent="0.3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</row>
    <row r="301" spans="1:26" ht="14.25" customHeight="1" x14ac:dyDescent="0.3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</row>
    <row r="302" spans="1:26" ht="14.25" customHeight="1" x14ac:dyDescent="0.3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</row>
    <row r="303" spans="1:26" ht="14.25" customHeight="1" x14ac:dyDescent="0.3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</row>
    <row r="304" spans="1:26" ht="14.25" customHeight="1" x14ac:dyDescent="0.3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</row>
    <row r="305" spans="1:26" ht="14.25" customHeight="1" x14ac:dyDescent="0.3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</row>
    <row r="306" spans="1:26" ht="14.25" customHeight="1" x14ac:dyDescent="0.3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</row>
    <row r="307" spans="1:26" ht="14.25" customHeight="1" x14ac:dyDescent="0.3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</row>
    <row r="308" spans="1:26" ht="14.25" customHeight="1" x14ac:dyDescent="0.3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</row>
    <row r="309" spans="1:26" ht="14.25" customHeight="1" x14ac:dyDescent="0.3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</row>
    <row r="310" spans="1:26" ht="14.25" customHeight="1" x14ac:dyDescent="0.3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</row>
    <row r="311" spans="1:26" ht="14.25" customHeight="1" x14ac:dyDescent="0.3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</row>
    <row r="312" spans="1:26" ht="14.25" customHeight="1" x14ac:dyDescent="0.3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</row>
    <row r="313" spans="1:26" ht="14.25" customHeight="1" x14ac:dyDescent="0.3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</row>
    <row r="314" spans="1:26" ht="14.25" customHeight="1" x14ac:dyDescent="0.3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</row>
    <row r="315" spans="1:26" ht="14.25" customHeight="1" x14ac:dyDescent="0.3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</row>
    <row r="316" spans="1:26" ht="14.25" customHeight="1" x14ac:dyDescent="0.3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</row>
    <row r="317" spans="1:26" ht="14.25" customHeight="1" x14ac:dyDescent="0.3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</row>
    <row r="318" spans="1:26" ht="14.25" customHeight="1" x14ac:dyDescent="0.3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</row>
    <row r="319" spans="1:26" ht="14.25" customHeight="1" x14ac:dyDescent="0.3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</row>
    <row r="320" spans="1:26" ht="14.25" customHeight="1" x14ac:dyDescent="0.3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</row>
    <row r="321" spans="1:26" ht="14.25" customHeight="1" x14ac:dyDescent="0.3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</row>
    <row r="322" spans="1:26" ht="14.25" customHeight="1" x14ac:dyDescent="0.3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</row>
    <row r="323" spans="1:26" ht="14.25" customHeight="1" x14ac:dyDescent="0.3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</row>
    <row r="324" spans="1:26" ht="14.25" customHeight="1" x14ac:dyDescent="0.3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</row>
    <row r="325" spans="1:26" ht="14.25" customHeight="1" x14ac:dyDescent="0.3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</row>
    <row r="326" spans="1:26" ht="14.25" customHeight="1" x14ac:dyDescent="0.3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</row>
    <row r="327" spans="1:26" ht="14.25" customHeight="1" x14ac:dyDescent="0.3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</row>
    <row r="328" spans="1:26" ht="14.25" customHeight="1" x14ac:dyDescent="0.3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</row>
    <row r="329" spans="1:26" ht="14.25" customHeight="1" x14ac:dyDescent="0.3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</row>
    <row r="330" spans="1:26" ht="14.25" customHeight="1" x14ac:dyDescent="0.3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</row>
    <row r="331" spans="1:26" ht="14.25" customHeight="1" x14ac:dyDescent="0.3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</row>
    <row r="332" spans="1:26" ht="14.25" customHeight="1" x14ac:dyDescent="0.3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</row>
    <row r="333" spans="1:26" ht="14.25" customHeight="1" x14ac:dyDescent="0.3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</row>
    <row r="334" spans="1:26" ht="14.25" customHeight="1" x14ac:dyDescent="0.3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</row>
    <row r="335" spans="1:26" ht="14.25" customHeight="1" x14ac:dyDescent="0.3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</row>
    <row r="336" spans="1:26" ht="14.25" customHeight="1" x14ac:dyDescent="0.3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</row>
    <row r="337" spans="1:26" ht="14.25" customHeight="1" x14ac:dyDescent="0.3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</row>
    <row r="338" spans="1:26" ht="14.25" customHeight="1" x14ac:dyDescent="0.3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</row>
    <row r="339" spans="1:26" ht="14.25" customHeight="1" x14ac:dyDescent="0.3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</row>
    <row r="340" spans="1:26" ht="14.25" customHeight="1" x14ac:dyDescent="0.3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</row>
    <row r="341" spans="1:26" ht="14.25" customHeight="1" x14ac:dyDescent="0.3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</row>
    <row r="342" spans="1:26" ht="14.25" customHeight="1" x14ac:dyDescent="0.3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</row>
    <row r="343" spans="1:26" ht="14.25" customHeight="1" x14ac:dyDescent="0.3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</row>
    <row r="344" spans="1:26" ht="14.25" customHeight="1" x14ac:dyDescent="0.3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</row>
    <row r="345" spans="1:26" ht="14.25" customHeight="1" x14ac:dyDescent="0.3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</row>
    <row r="346" spans="1:26" ht="14.25" customHeight="1" x14ac:dyDescent="0.3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</row>
    <row r="347" spans="1:26" ht="14.25" customHeight="1" x14ac:dyDescent="0.3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</row>
    <row r="348" spans="1:26" ht="14.25" customHeight="1" x14ac:dyDescent="0.3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</row>
    <row r="349" spans="1:26" ht="14.25" customHeight="1" x14ac:dyDescent="0.3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</row>
    <row r="350" spans="1:26" ht="14.25" customHeight="1" x14ac:dyDescent="0.3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</row>
    <row r="351" spans="1:26" ht="14.25" customHeight="1" x14ac:dyDescent="0.3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</row>
    <row r="352" spans="1:26" ht="14.25" customHeight="1" x14ac:dyDescent="0.3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</row>
    <row r="353" spans="1:26" ht="14.25" customHeight="1" x14ac:dyDescent="0.3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</row>
    <row r="354" spans="1:26" ht="14.25" customHeight="1" x14ac:dyDescent="0.3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</row>
    <row r="355" spans="1:26" ht="14.25" customHeight="1" x14ac:dyDescent="0.3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</row>
    <row r="356" spans="1:26" ht="14.25" customHeight="1" x14ac:dyDescent="0.3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</row>
    <row r="357" spans="1:26" ht="14.25" customHeight="1" x14ac:dyDescent="0.3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</row>
    <row r="358" spans="1:26" ht="14.25" customHeight="1" x14ac:dyDescent="0.3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</row>
    <row r="359" spans="1:26" ht="14.25" customHeight="1" x14ac:dyDescent="0.3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</row>
    <row r="360" spans="1:26" ht="14.25" customHeight="1" x14ac:dyDescent="0.3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</row>
    <row r="361" spans="1:26" ht="14.25" customHeight="1" x14ac:dyDescent="0.3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</row>
    <row r="362" spans="1:26" ht="14.25" customHeight="1" x14ac:dyDescent="0.3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</row>
    <row r="363" spans="1:26" ht="14.25" customHeight="1" x14ac:dyDescent="0.3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</row>
    <row r="364" spans="1:26" ht="14.25" customHeight="1" x14ac:dyDescent="0.3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</row>
    <row r="365" spans="1:26" ht="14.25" customHeight="1" x14ac:dyDescent="0.3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</row>
    <row r="366" spans="1:26" ht="14.25" customHeight="1" x14ac:dyDescent="0.3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</row>
    <row r="367" spans="1:26" ht="14.25" customHeight="1" x14ac:dyDescent="0.3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</row>
    <row r="368" spans="1:26" ht="14.25" customHeight="1" x14ac:dyDescent="0.3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</row>
    <row r="369" spans="1:26" ht="14.25" customHeight="1" x14ac:dyDescent="0.3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</row>
    <row r="370" spans="1:26" ht="14.25" customHeight="1" x14ac:dyDescent="0.3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</row>
    <row r="371" spans="1:26" ht="14.25" customHeight="1" x14ac:dyDescent="0.3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</row>
    <row r="372" spans="1:26" ht="14.25" customHeight="1" x14ac:dyDescent="0.3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</row>
    <row r="373" spans="1:26" ht="14.25" customHeight="1" x14ac:dyDescent="0.3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</row>
    <row r="374" spans="1:26" ht="14.25" customHeight="1" x14ac:dyDescent="0.3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</row>
    <row r="375" spans="1:26" ht="14.25" customHeight="1" x14ac:dyDescent="0.3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</row>
    <row r="376" spans="1:26" ht="14.25" customHeight="1" x14ac:dyDescent="0.3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</row>
    <row r="377" spans="1:26" ht="14.25" customHeight="1" x14ac:dyDescent="0.3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</row>
    <row r="378" spans="1:26" ht="14.25" customHeight="1" x14ac:dyDescent="0.3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</row>
    <row r="379" spans="1:26" ht="14.25" customHeight="1" x14ac:dyDescent="0.3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</row>
    <row r="380" spans="1:26" ht="14.25" customHeight="1" x14ac:dyDescent="0.3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</row>
    <row r="381" spans="1:26" ht="14.25" customHeight="1" x14ac:dyDescent="0.3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</row>
    <row r="382" spans="1:26" ht="14.25" customHeight="1" x14ac:dyDescent="0.3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</row>
    <row r="383" spans="1:26" ht="14.25" customHeight="1" x14ac:dyDescent="0.3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</row>
    <row r="384" spans="1:26" ht="14.25" customHeight="1" x14ac:dyDescent="0.3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</row>
    <row r="385" spans="1:26" ht="14.25" customHeight="1" x14ac:dyDescent="0.3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</row>
    <row r="386" spans="1:26" ht="14.25" customHeight="1" x14ac:dyDescent="0.3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</row>
    <row r="387" spans="1:26" ht="14.25" customHeight="1" x14ac:dyDescent="0.3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</row>
    <row r="388" spans="1:26" ht="14.25" customHeight="1" x14ac:dyDescent="0.3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</row>
    <row r="389" spans="1:26" ht="14.25" customHeight="1" x14ac:dyDescent="0.3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</row>
    <row r="390" spans="1:26" ht="14.25" customHeight="1" x14ac:dyDescent="0.3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</row>
    <row r="391" spans="1:26" ht="14.25" customHeight="1" x14ac:dyDescent="0.3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</row>
    <row r="392" spans="1:26" ht="14.25" customHeight="1" x14ac:dyDescent="0.3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</row>
    <row r="393" spans="1:26" ht="14.25" customHeight="1" x14ac:dyDescent="0.3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</row>
    <row r="394" spans="1:26" ht="14.25" customHeight="1" x14ac:dyDescent="0.3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</row>
    <row r="395" spans="1:26" ht="14.25" customHeight="1" x14ac:dyDescent="0.3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</row>
    <row r="396" spans="1:26" ht="14.25" customHeight="1" x14ac:dyDescent="0.3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</row>
    <row r="397" spans="1:26" ht="14.25" customHeight="1" x14ac:dyDescent="0.35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</row>
    <row r="398" spans="1:26" ht="14.25" customHeight="1" x14ac:dyDescent="0.35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</row>
    <row r="399" spans="1:26" ht="14.25" customHeight="1" x14ac:dyDescent="0.35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</row>
    <row r="400" spans="1:26" ht="14.25" customHeight="1" x14ac:dyDescent="0.35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</row>
    <row r="401" spans="1:26" ht="14.25" customHeight="1" x14ac:dyDescent="0.3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</row>
    <row r="402" spans="1:26" ht="14.25" customHeight="1" x14ac:dyDescent="0.3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</row>
    <row r="403" spans="1:26" ht="14.25" customHeight="1" x14ac:dyDescent="0.3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</row>
    <row r="404" spans="1:26" ht="14.25" customHeight="1" x14ac:dyDescent="0.3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</row>
    <row r="405" spans="1:26" ht="14.25" customHeight="1" x14ac:dyDescent="0.3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</row>
    <row r="406" spans="1:26" ht="14.25" customHeight="1" x14ac:dyDescent="0.3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</row>
    <row r="407" spans="1:26" ht="14.25" customHeight="1" x14ac:dyDescent="0.3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</row>
    <row r="408" spans="1:26" ht="14.25" customHeight="1" x14ac:dyDescent="0.3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</row>
    <row r="409" spans="1:26" ht="14.25" customHeight="1" x14ac:dyDescent="0.3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</row>
    <row r="410" spans="1:26" ht="14.25" customHeight="1" x14ac:dyDescent="0.3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</row>
    <row r="411" spans="1:26" ht="14.25" customHeight="1" x14ac:dyDescent="0.3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</row>
    <row r="412" spans="1:26" ht="14.25" customHeight="1" x14ac:dyDescent="0.3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</row>
    <row r="413" spans="1:26" ht="14.25" customHeight="1" x14ac:dyDescent="0.3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</row>
    <row r="414" spans="1:26" ht="14.25" customHeight="1" x14ac:dyDescent="0.3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</row>
    <row r="415" spans="1:26" ht="14.25" customHeight="1" x14ac:dyDescent="0.3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</row>
    <row r="416" spans="1:26" ht="14.25" customHeight="1" x14ac:dyDescent="0.3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</row>
    <row r="417" spans="1:26" ht="14.25" customHeight="1" x14ac:dyDescent="0.3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</row>
    <row r="418" spans="1:26" ht="14.25" customHeight="1" x14ac:dyDescent="0.35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</row>
    <row r="419" spans="1:26" ht="14.25" customHeight="1" x14ac:dyDescent="0.35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</row>
    <row r="420" spans="1:26" ht="14.25" customHeight="1" x14ac:dyDescent="0.35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</row>
    <row r="421" spans="1:26" ht="14.25" customHeight="1" x14ac:dyDescent="0.35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</row>
    <row r="422" spans="1:26" ht="14.25" customHeight="1" x14ac:dyDescent="0.35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</row>
    <row r="423" spans="1:26" ht="14.25" customHeight="1" x14ac:dyDescent="0.3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</row>
    <row r="424" spans="1:26" ht="14.25" customHeight="1" x14ac:dyDescent="0.35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</row>
    <row r="425" spans="1:26" ht="14.25" customHeight="1" x14ac:dyDescent="0.35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</row>
    <row r="426" spans="1:26" ht="14.25" customHeight="1" x14ac:dyDescent="0.35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</row>
    <row r="427" spans="1:26" ht="14.25" customHeight="1" x14ac:dyDescent="0.35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</row>
    <row r="428" spans="1:26" ht="14.25" customHeight="1" x14ac:dyDescent="0.35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</row>
    <row r="429" spans="1:26" ht="14.25" customHeight="1" x14ac:dyDescent="0.35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</row>
    <row r="430" spans="1:26" ht="14.25" customHeight="1" x14ac:dyDescent="0.35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</row>
    <row r="431" spans="1:26" ht="14.25" customHeight="1" x14ac:dyDescent="0.35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</row>
    <row r="432" spans="1:26" ht="14.25" customHeight="1" x14ac:dyDescent="0.35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</row>
    <row r="433" spans="1:26" ht="14.25" customHeight="1" x14ac:dyDescent="0.35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</row>
    <row r="434" spans="1:26" ht="14.25" customHeight="1" x14ac:dyDescent="0.35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</row>
    <row r="435" spans="1:26" ht="14.25" customHeight="1" x14ac:dyDescent="0.35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</row>
    <row r="436" spans="1:26" ht="14.25" customHeight="1" x14ac:dyDescent="0.35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</row>
    <row r="437" spans="1:26" ht="14.25" customHeight="1" x14ac:dyDescent="0.35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</row>
    <row r="438" spans="1:26" ht="14.25" customHeight="1" x14ac:dyDescent="0.35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</row>
    <row r="439" spans="1:26" ht="14.25" customHeight="1" x14ac:dyDescent="0.35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</row>
    <row r="440" spans="1:26" ht="14.25" customHeight="1" x14ac:dyDescent="0.35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</row>
    <row r="441" spans="1:26" ht="14.25" customHeight="1" x14ac:dyDescent="0.35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</row>
    <row r="442" spans="1:26" ht="14.25" customHeight="1" x14ac:dyDescent="0.35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</row>
    <row r="443" spans="1:26" ht="14.25" customHeight="1" x14ac:dyDescent="0.35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</row>
    <row r="444" spans="1:26" ht="14.25" customHeight="1" x14ac:dyDescent="0.35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</row>
    <row r="445" spans="1:26" ht="14.25" customHeight="1" x14ac:dyDescent="0.35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</row>
    <row r="446" spans="1:26" ht="14.25" customHeight="1" x14ac:dyDescent="0.35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</row>
    <row r="447" spans="1:26" ht="14.25" customHeight="1" x14ac:dyDescent="0.35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</row>
    <row r="448" spans="1:26" ht="14.25" customHeight="1" x14ac:dyDescent="0.35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</row>
    <row r="449" spans="1:26" ht="14.25" customHeight="1" x14ac:dyDescent="0.35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</row>
    <row r="450" spans="1:26" ht="14.25" customHeight="1" x14ac:dyDescent="0.35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</row>
    <row r="451" spans="1:26" ht="14.25" customHeight="1" x14ac:dyDescent="0.35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</row>
    <row r="452" spans="1:26" ht="14.25" customHeight="1" x14ac:dyDescent="0.35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</row>
    <row r="453" spans="1:26" ht="14.25" customHeight="1" x14ac:dyDescent="0.35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</row>
    <row r="454" spans="1:26" ht="14.25" customHeight="1" x14ac:dyDescent="0.35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</row>
    <row r="455" spans="1:26" ht="14.25" customHeight="1" x14ac:dyDescent="0.35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</row>
    <row r="456" spans="1:26" ht="14.25" customHeight="1" x14ac:dyDescent="0.35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</row>
    <row r="457" spans="1:26" ht="14.25" customHeight="1" x14ac:dyDescent="0.35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</row>
    <row r="458" spans="1:26" ht="14.25" customHeight="1" x14ac:dyDescent="0.35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</row>
    <row r="459" spans="1:26" ht="14.25" customHeight="1" x14ac:dyDescent="0.35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</row>
    <row r="460" spans="1:26" ht="14.25" customHeight="1" x14ac:dyDescent="0.35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</row>
    <row r="461" spans="1:26" ht="14.25" customHeight="1" x14ac:dyDescent="0.35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</row>
    <row r="462" spans="1:26" ht="14.25" customHeight="1" x14ac:dyDescent="0.35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</row>
    <row r="463" spans="1:26" ht="14.25" customHeight="1" x14ac:dyDescent="0.35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</row>
    <row r="464" spans="1:26" ht="14.25" customHeight="1" x14ac:dyDescent="0.35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</row>
    <row r="465" spans="1:26" ht="14.25" customHeight="1" x14ac:dyDescent="0.35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</row>
    <row r="466" spans="1:26" ht="14.25" customHeight="1" x14ac:dyDescent="0.35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</row>
    <row r="467" spans="1:26" ht="14.25" customHeight="1" x14ac:dyDescent="0.35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</row>
    <row r="468" spans="1:26" ht="14.25" customHeight="1" x14ac:dyDescent="0.35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</row>
    <row r="469" spans="1:26" ht="14.25" customHeight="1" x14ac:dyDescent="0.35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</row>
    <row r="470" spans="1:26" ht="14.25" customHeight="1" x14ac:dyDescent="0.35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</row>
    <row r="471" spans="1:26" ht="14.25" customHeight="1" x14ac:dyDescent="0.35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</row>
    <row r="472" spans="1:26" ht="14.25" customHeight="1" x14ac:dyDescent="0.35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</row>
    <row r="473" spans="1:26" ht="14.25" customHeight="1" x14ac:dyDescent="0.35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</row>
    <row r="474" spans="1:26" ht="14.25" customHeight="1" x14ac:dyDescent="0.35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</row>
    <row r="475" spans="1:26" ht="14.25" customHeight="1" x14ac:dyDescent="0.35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</row>
    <row r="476" spans="1:26" ht="14.25" customHeight="1" x14ac:dyDescent="0.35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</row>
    <row r="477" spans="1:26" ht="14.25" customHeight="1" x14ac:dyDescent="0.35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</row>
    <row r="478" spans="1:26" ht="14.25" customHeight="1" x14ac:dyDescent="0.35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</row>
    <row r="479" spans="1:26" ht="14.25" customHeight="1" x14ac:dyDescent="0.35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</row>
    <row r="480" spans="1:26" ht="14.25" customHeight="1" x14ac:dyDescent="0.35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</row>
    <row r="481" spans="1:26" ht="14.25" customHeight="1" x14ac:dyDescent="0.35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</row>
    <row r="482" spans="1:26" ht="14.25" customHeight="1" x14ac:dyDescent="0.35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</row>
    <row r="483" spans="1:26" ht="14.25" customHeight="1" x14ac:dyDescent="0.35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</row>
    <row r="484" spans="1:26" ht="14.25" customHeight="1" x14ac:dyDescent="0.35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</row>
    <row r="485" spans="1:26" ht="14.25" customHeight="1" x14ac:dyDescent="0.35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</row>
    <row r="486" spans="1:26" ht="14.25" customHeight="1" x14ac:dyDescent="0.35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</row>
    <row r="487" spans="1:26" ht="14.25" customHeight="1" x14ac:dyDescent="0.35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</row>
    <row r="488" spans="1:26" ht="14.25" customHeight="1" x14ac:dyDescent="0.35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</row>
    <row r="489" spans="1:26" ht="14.25" customHeight="1" x14ac:dyDescent="0.35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</row>
    <row r="490" spans="1:26" ht="14.25" customHeight="1" x14ac:dyDescent="0.35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</row>
    <row r="491" spans="1:26" ht="14.25" customHeight="1" x14ac:dyDescent="0.35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</row>
    <row r="492" spans="1:26" ht="14.25" customHeight="1" x14ac:dyDescent="0.35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</row>
    <row r="493" spans="1:26" ht="14.25" customHeight="1" x14ac:dyDescent="0.35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</row>
    <row r="494" spans="1:26" ht="14.25" customHeight="1" x14ac:dyDescent="0.35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</row>
    <row r="495" spans="1:26" ht="14.25" customHeight="1" x14ac:dyDescent="0.35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</row>
    <row r="496" spans="1:26" ht="14.25" customHeight="1" x14ac:dyDescent="0.35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</row>
    <row r="497" spans="1:26" ht="14.25" customHeight="1" x14ac:dyDescent="0.35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</row>
    <row r="498" spans="1:26" ht="14.25" customHeight="1" x14ac:dyDescent="0.35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</row>
    <row r="499" spans="1:26" ht="14.25" customHeight="1" x14ac:dyDescent="0.35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</row>
    <row r="500" spans="1:26" ht="14.25" customHeight="1" x14ac:dyDescent="0.35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</row>
    <row r="501" spans="1:26" ht="14.25" customHeight="1" x14ac:dyDescent="0.35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</row>
    <row r="502" spans="1:26" ht="14.25" customHeight="1" x14ac:dyDescent="0.35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</row>
    <row r="503" spans="1:26" ht="14.25" customHeight="1" x14ac:dyDescent="0.35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</row>
    <row r="504" spans="1:26" ht="14.25" customHeight="1" x14ac:dyDescent="0.35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</row>
    <row r="505" spans="1:26" ht="14.25" customHeight="1" x14ac:dyDescent="0.35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</row>
    <row r="506" spans="1:26" ht="14.25" customHeight="1" x14ac:dyDescent="0.35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</row>
    <row r="507" spans="1:26" ht="14.25" customHeight="1" x14ac:dyDescent="0.35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</row>
    <row r="508" spans="1:26" ht="14.25" customHeight="1" x14ac:dyDescent="0.35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</row>
    <row r="509" spans="1:26" ht="14.25" customHeight="1" x14ac:dyDescent="0.35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</row>
    <row r="510" spans="1:26" ht="14.25" customHeight="1" x14ac:dyDescent="0.35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</row>
    <row r="511" spans="1:26" ht="14.25" customHeight="1" x14ac:dyDescent="0.35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</row>
    <row r="512" spans="1:26" ht="14.25" customHeight="1" x14ac:dyDescent="0.35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</row>
    <row r="513" spans="1:26" ht="14.25" customHeight="1" x14ac:dyDescent="0.35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</row>
    <row r="514" spans="1:26" ht="14.25" customHeight="1" x14ac:dyDescent="0.35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</row>
    <row r="515" spans="1:26" ht="14.25" customHeight="1" x14ac:dyDescent="0.35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</row>
    <row r="516" spans="1:26" ht="14.25" customHeight="1" x14ac:dyDescent="0.35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</row>
    <row r="517" spans="1:26" ht="14.25" customHeight="1" x14ac:dyDescent="0.35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</row>
    <row r="518" spans="1:26" ht="14.25" customHeight="1" x14ac:dyDescent="0.35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</row>
    <row r="519" spans="1:26" ht="14.25" customHeight="1" x14ac:dyDescent="0.35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</row>
    <row r="520" spans="1:26" ht="14.25" customHeight="1" x14ac:dyDescent="0.35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</row>
    <row r="521" spans="1:26" ht="14.25" customHeight="1" x14ac:dyDescent="0.35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</row>
    <row r="522" spans="1:26" ht="14.25" customHeight="1" x14ac:dyDescent="0.35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</row>
    <row r="523" spans="1:26" ht="14.25" customHeight="1" x14ac:dyDescent="0.35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</row>
    <row r="524" spans="1:26" ht="14.25" customHeight="1" x14ac:dyDescent="0.35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</row>
    <row r="525" spans="1:26" ht="14.25" customHeight="1" x14ac:dyDescent="0.35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</row>
    <row r="526" spans="1:26" ht="14.25" customHeight="1" x14ac:dyDescent="0.35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</row>
    <row r="527" spans="1:26" ht="14.25" customHeight="1" x14ac:dyDescent="0.35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</row>
    <row r="528" spans="1:26" ht="14.25" customHeight="1" x14ac:dyDescent="0.35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</row>
    <row r="529" spans="1:26" ht="14.25" customHeight="1" x14ac:dyDescent="0.35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</row>
    <row r="530" spans="1:26" ht="14.25" customHeight="1" x14ac:dyDescent="0.35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</row>
    <row r="531" spans="1:26" ht="14.25" customHeight="1" x14ac:dyDescent="0.35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</row>
    <row r="532" spans="1:26" ht="14.25" customHeight="1" x14ac:dyDescent="0.35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</row>
    <row r="533" spans="1:26" ht="14.25" customHeight="1" x14ac:dyDescent="0.35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</row>
    <row r="534" spans="1:26" ht="14.25" customHeight="1" x14ac:dyDescent="0.35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</row>
    <row r="535" spans="1:26" ht="14.25" customHeight="1" x14ac:dyDescent="0.35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</row>
    <row r="536" spans="1:26" ht="14.25" customHeight="1" x14ac:dyDescent="0.35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</row>
    <row r="537" spans="1:26" ht="14.25" customHeight="1" x14ac:dyDescent="0.35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</row>
    <row r="538" spans="1:26" ht="14.25" customHeight="1" x14ac:dyDescent="0.35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</row>
    <row r="539" spans="1:26" ht="14.25" customHeight="1" x14ac:dyDescent="0.35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</row>
    <row r="540" spans="1:26" ht="14.25" customHeight="1" x14ac:dyDescent="0.35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</row>
    <row r="541" spans="1:26" ht="14.25" customHeight="1" x14ac:dyDescent="0.35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</row>
    <row r="542" spans="1:26" ht="14.25" customHeight="1" x14ac:dyDescent="0.35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</row>
    <row r="543" spans="1:26" ht="14.25" customHeight="1" x14ac:dyDescent="0.35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</row>
    <row r="544" spans="1:26" ht="14.25" customHeight="1" x14ac:dyDescent="0.35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</row>
    <row r="545" spans="1:26" ht="14.25" customHeight="1" x14ac:dyDescent="0.35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</row>
    <row r="546" spans="1:26" ht="14.25" customHeight="1" x14ac:dyDescent="0.35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</row>
    <row r="547" spans="1:26" ht="14.25" customHeight="1" x14ac:dyDescent="0.35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</row>
    <row r="548" spans="1:26" ht="14.25" customHeight="1" x14ac:dyDescent="0.35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</row>
    <row r="549" spans="1:26" ht="14.25" customHeight="1" x14ac:dyDescent="0.35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</row>
    <row r="550" spans="1:26" ht="14.25" customHeight="1" x14ac:dyDescent="0.35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</row>
    <row r="551" spans="1:26" ht="14.25" customHeight="1" x14ac:dyDescent="0.35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</row>
    <row r="552" spans="1:26" ht="14.25" customHeight="1" x14ac:dyDescent="0.35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</row>
    <row r="553" spans="1:26" ht="14.25" customHeight="1" x14ac:dyDescent="0.35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</row>
    <row r="554" spans="1:26" ht="14.25" customHeight="1" x14ac:dyDescent="0.35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</row>
    <row r="555" spans="1:26" ht="14.25" customHeight="1" x14ac:dyDescent="0.35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</row>
    <row r="556" spans="1:26" ht="14.25" customHeight="1" x14ac:dyDescent="0.35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</row>
    <row r="557" spans="1:26" ht="14.25" customHeight="1" x14ac:dyDescent="0.35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</row>
    <row r="558" spans="1:26" ht="14.25" customHeight="1" x14ac:dyDescent="0.35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</row>
    <row r="559" spans="1:26" ht="14.25" customHeight="1" x14ac:dyDescent="0.35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</row>
    <row r="560" spans="1:26" ht="14.25" customHeight="1" x14ac:dyDescent="0.35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</row>
    <row r="561" spans="1:26" ht="14.25" customHeight="1" x14ac:dyDescent="0.35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</row>
    <row r="562" spans="1:26" ht="14.25" customHeight="1" x14ac:dyDescent="0.35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</row>
    <row r="563" spans="1:26" ht="14.25" customHeight="1" x14ac:dyDescent="0.35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</row>
    <row r="564" spans="1:26" ht="14.25" customHeight="1" x14ac:dyDescent="0.35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</row>
    <row r="565" spans="1:26" ht="14.25" customHeight="1" x14ac:dyDescent="0.35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</row>
    <row r="566" spans="1:26" ht="14.25" customHeight="1" x14ac:dyDescent="0.35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</row>
    <row r="567" spans="1:26" ht="14.25" customHeight="1" x14ac:dyDescent="0.35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</row>
    <row r="568" spans="1:26" ht="14.25" customHeight="1" x14ac:dyDescent="0.35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</row>
    <row r="569" spans="1:26" ht="14.25" customHeight="1" x14ac:dyDescent="0.35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</row>
    <row r="570" spans="1:26" ht="14.25" customHeight="1" x14ac:dyDescent="0.35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</row>
    <row r="571" spans="1:26" ht="14.25" customHeight="1" x14ac:dyDescent="0.35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</row>
    <row r="572" spans="1:26" ht="14.25" customHeight="1" x14ac:dyDescent="0.35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</row>
    <row r="573" spans="1:26" ht="14.25" customHeight="1" x14ac:dyDescent="0.35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</row>
    <row r="574" spans="1:26" ht="14.25" customHeight="1" x14ac:dyDescent="0.35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</row>
    <row r="575" spans="1:26" ht="14.25" customHeight="1" x14ac:dyDescent="0.35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</row>
    <row r="576" spans="1:26" ht="14.25" customHeight="1" x14ac:dyDescent="0.35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</row>
    <row r="577" spans="1:26" ht="14.25" customHeight="1" x14ac:dyDescent="0.35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</row>
    <row r="578" spans="1:26" ht="14.25" customHeight="1" x14ac:dyDescent="0.35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</row>
    <row r="579" spans="1:26" ht="14.25" customHeight="1" x14ac:dyDescent="0.35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</row>
    <row r="580" spans="1:26" ht="14.25" customHeight="1" x14ac:dyDescent="0.35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</row>
    <row r="581" spans="1:26" ht="14.25" customHeight="1" x14ac:dyDescent="0.35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</row>
    <row r="582" spans="1:26" ht="14.25" customHeight="1" x14ac:dyDescent="0.35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</row>
    <row r="583" spans="1:26" ht="14.25" customHeight="1" x14ac:dyDescent="0.35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</row>
    <row r="584" spans="1:26" ht="14.25" customHeight="1" x14ac:dyDescent="0.35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</row>
    <row r="585" spans="1:26" ht="14.25" customHeight="1" x14ac:dyDescent="0.35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</row>
    <row r="586" spans="1:26" ht="14.25" customHeight="1" x14ac:dyDescent="0.35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</row>
    <row r="587" spans="1:26" ht="14.25" customHeight="1" x14ac:dyDescent="0.35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</row>
    <row r="588" spans="1:26" ht="14.25" customHeight="1" x14ac:dyDescent="0.35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</row>
    <row r="589" spans="1:26" ht="14.25" customHeight="1" x14ac:dyDescent="0.35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</row>
    <row r="590" spans="1:26" ht="14.25" customHeight="1" x14ac:dyDescent="0.35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</row>
    <row r="591" spans="1:26" ht="14.25" customHeight="1" x14ac:dyDescent="0.35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</row>
    <row r="592" spans="1:26" ht="14.25" customHeight="1" x14ac:dyDescent="0.35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</row>
    <row r="593" spans="1:26" ht="14.25" customHeight="1" x14ac:dyDescent="0.35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</row>
    <row r="594" spans="1:26" ht="14.25" customHeight="1" x14ac:dyDescent="0.35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</row>
    <row r="595" spans="1:26" ht="14.25" customHeight="1" x14ac:dyDescent="0.35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</row>
    <row r="596" spans="1:26" ht="14.25" customHeight="1" x14ac:dyDescent="0.35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</row>
    <row r="597" spans="1:26" ht="14.25" customHeight="1" x14ac:dyDescent="0.35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</row>
    <row r="598" spans="1:26" ht="14.25" customHeight="1" x14ac:dyDescent="0.35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</row>
    <row r="599" spans="1:26" ht="14.25" customHeight="1" x14ac:dyDescent="0.35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</row>
    <row r="600" spans="1:26" ht="14.25" customHeight="1" x14ac:dyDescent="0.35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</row>
    <row r="601" spans="1:26" ht="14.25" customHeight="1" x14ac:dyDescent="0.35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</row>
    <row r="602" spans="1:26" ht="14.25" customHeight="1" x14ac:dyDescent="0.35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</row>
    <row r="603" spans="1:26" ht="14.25" customHeight="1" x14ac:dyDescent="0.35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</row>
    <row r="604" spans="1:26" ht="14.25" customHeight="1" x14ac:dyDescent="0.35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</row>
    <row r="605" spans="1:26" ht="14.25" customHeight="1" x14ac:dyDescent="0.35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</row>
    <row r="606" spans="1:26" ht="14.25" customHeight="1" x14ac:dyDescent="0.35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</row>
    <row r="607" spans="1:26" ht="14.25" customHeight="1" x14ac:dyDescent="0.35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</row>
    <row r="608" spans="1:26" ht="14.25" customHeight="1" x14ac:dyDescent="0.35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</row>
    <row r="609" spans="1:26" ht="14.25" customHeight="1" x14ac:dyDescent="0.35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</row>
    <row r="610" spans="1:26" ht="14.25" customHeight="1" x14ac:dyDescent="0.35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</row>
    <row r="611" spans="1:26" ht="14.25" customHeight="1" x14ac:dyDescent="0.35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</row>
    <row r="612" spans="1:26" ht="14.25" customHeight="1" x14ac:dyDescent="0.35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</row>
    <row r="613" spans="1:26" ht="14.25" customHeight="1" x14ac:dyDescent="0.35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</row>
    <row r="614" spans="1:26" ht="14.25" customHeight="1" x14ac:dyDescent="0.35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</row>
    <row r="615" spans="1:26" ht="14.25" customHeight="1" x14ac:dyDescent="0.35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</row>
    <row r="616" spans="1:26" ht="14.25" customHeight="1" x14ac:dyDescent="0.35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</row>
    <row r="617" spans="1:26" ht="14.25" customHeight="1" x14ac:dyDescent="0.35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</row>
    <row r="618" spans="1:26" ht="14.25" customHeight="1" x14ac:dyDescent="0.35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</row>
    <row r="619" spans="1:26" ht="14.25" customHeight="1" x14ac:dyDescent="0.35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</row>
    <row r="620" spans="1:26" ht="14.25" customHeight="1" x14ac:dyDescent="0.35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</row>
    <row r="621" spans="1:26" ht="14.25" customHeight="1" x14ac:dyDescent="0.35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</row>
    <row r="622" spans="1:26" ht="14.25" customHeight="1" x14ac:dyDescent="0.35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</row>
    <row r="623" spans="1:26" ht="14.25" customHeight="1" x14ac:dyDescent="0.35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</row>
    <row r="624" spans="1:26" ht="14.25" customHeight="1" x14ac:dyDescent="0.35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</row>
    <row r="625" spans="1:26" ht="14.25" customHeight="1" x14ac:dyDescent="0.35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</row>
    <row r="626" spans="1:26" ht="14.25" customHeight="1" x14ac:dyDescent="0.35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</row>
    <row r="627" spans="1:26" ht="14.25" customHeight="1" x14ac:dyDescent="0.35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</row>
    <row r="628" spans="1:26" ht="14.25" customHeight="1" x14ac:dyDescent="0.35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</row>
    <row r="629" spans="1:26" ht="14.25" customHeight="1" x14ac:dyDescent="0.35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</row>
    <row r="630" spans="1:26" ht="14.25" customHeight="1" x14ac:dyDescent="0.35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</row>
    <row r="631" spans="1:26" ht="14.25" customHeight="1" x14ac:dyDescent="0.35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</row>
    <row r="632" spans="1:26" ht="14.25" customHeight="1" x14ac:dyDescent="0.35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</row>
    <row r="633" spans="1:26" ht="14.25" customHeight="1" x14ac:dyDescent="0.35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</row>
    <row r="634" spans="1:26" ht="14.25" customHeight="1" x14ac:dyDescent="0.35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</row>
    <row r="635" spans="1:26" ht="14.25" customHeight="1" x14ac:dyDescent="0.35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</row>
    <row r="636" spans="1:26" ht="14.25" customHeight="1" x14ac:dyDescent="0.35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</row>
    <row r="637" spans="1:26" ht="14.25" customHeight="1" x14ac:dyDescent="0.35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</row>
    <row r="638" spans="1:26" ht="14.25" customHeight="1" x14ac:dyDescent="0.35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</row>
    <row r="639" spans="1:26" ht="14.25" customHeight="1" x14ac:dyDescent="0.35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</row>
    <row r="640" spans="1:26" ht="14.25" customHeight="1" x14ac:dyDescent="0.35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</row>
    <row r="641" spans="1:26" ht="14.25" customHeight="1" x14ac:dyDescent="0.35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</row>
    <row r="642" spans="1:26" ht="14.25" customHeight="1" x14ac:dyDescent="0.35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</row>
    <row r="643" spans="1:26" ht="14.25" customHeight="1" x14ac:dyDescent="0.35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</row>
    <row r="644" spans="1:26" ht="14.25" customHeight="1" x14ac:dyDescent="0.35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</row>
    <row r="645" spans="1:26" ht="14.25" customHeight="1" x14ac:dyDescent="0.35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26" ht="14.25" customHeight="1" x14ac:dyDescent="0.35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</row>
    <row r="647" spans="1:26" ht="14.25" customHeight="1" x14ac:dyDescent="0.35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</row>
    <row r="648" spans="1:26" ht="14.25" customHeight="1" x14ac:dyDescent="0.35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</row>
    <row r="649" spans="1:26" ht="14.25" customHeight="1" x14ac:dyDescent="0.35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</row>
    <row r="650" spans="1:26" ht="14.25" customHeight="1" x14ac:dyDescent="0.35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</row>
    <row r="651" spans="1:26" ht="14.25" customHeight="1" x14ac:dyDescent="0.35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</row>
    <row r="652" spans="1:26" ht="14.25" customHeight="1" x14ac:dyDescent="0.35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</row>
    <row r="653" spans="1:26" ht="14.25" customHeight="1" x14ac:dyDescent="0.35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</row>
    <row r="654" spans="1:26" ht="14.25" customHeight="1" x14ac:dyDescent="0.35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</row>
    <row r="655" spans="1:26" ht="14.25" customHeight="1" x14ac:dyDescent="0.35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</row>
    <row r="656" spans="1:26" ht="14.25" customHeight="1" x14ac:dyDescent="0.35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</row>
    <row r="657" spans="1:26" ht="14.25" customHeight="1" x14ac:dyDescent="0.35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</row>
    <row r="658" spans="1:26" ht="14.25" customHeight="1" x14ac:dyDescent="0.35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</row>
    <row r="659" spans="1:26" ht="14.25" customHeight="1" x14ac:dyDescent="0.35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</row>
    <row r="660" spans="1:26" ht="14.25" customHeight="1" x14ac:dyDescent="0.35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</row>
    <row r="661" spans="1:26" ht="14.25" customHeight="1" x14ac:dyDescent="0.35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</row>
    <row r="662" spans="1:26" ht="14.25" customHeight="1" x14ac:dyDescent="0.35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</row>
    <row r="663" spans="1:26" ht="14.25" customHeight="1" x14ac:dyDescent="0.35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</row>
    <row r="664" spans="1:26" ht="14.25" customHeight="1" x14ac:dyDescent="0.35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</row>
    <row r="665" spans="1:26" ht="14.25" customHeight="1" x14ac:dyDescent="0.35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</row>
    <row r="666" spans="1:26" ht="14.25" customHeight="1" x14ac:dyDescent="0.35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</row>
    <row r="667" spans="1:26" ht="14.25" customHeight="1" x14ac:dyDescent="0.35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</row>
    <row r="668" spans="1:26" ht="14.25" customHeight="1" x14ac:dyDescent="0.35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</row>
    <row r="669" spans="1:26" ht="14.25" customHeight="1" x14ac:dyDescent="0.35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</row>
    <row r="670" spans="1:26" ht="14.25" customHeight="1" x14ac:dyDescent="0.35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</row>
    <row r="671" spans="1:26" ht="14.25" customHeight="1" x14ac:dyDescent="0.35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</row>
    <row r="672" spans="1:26" ht="14.25" customHeight="1" x14ac:dyDescent="0.35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</row>
    <row r="673" spans="1:26" ht="14.25" customHeight="1" x14ac:dyDescent="0.35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</row>
    <row r="674" spans="1:26" ht="14.25" customHeight="1" x14ac:dyDescent="0.35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</row>
    <row r="675" spans="1:26" ht="14.25" customHeight="1" x14ac:dyDescent="0.35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</row>
    <row r="676" spans="1:26" ht="14.25" customHeight="1" x14ac:dyDescent="0.35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</row>
    <row r="677" spans="1:26" ht="14.25" customHeight="1" x14ac:dyDescent="0.35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</row>
    <row r="678" spans="1:26" ht="14.25" customHeight="1" x14ac:dyDescent="0.35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</row>
    <row r="679" spans="1:26" ht="14.25" customHeight="1" x14ac:dyDescent="0.35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</row>
    <row r="680" spans="1:26" ht="14.25" customHeight="1" x14ac:dyDescent="0.35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</row>
    <row r="681" spans="1:26" ht="14.25" customHeight="1" x14ac:dyDescent="0.35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</row>
    <row r="682" spans="1:26" ht="14.25" customHeight="1" x14ac:dyDescent="0.35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</row>
    <row r="683" spans="1:26" ht="14.25" customHeight="1" x14ac:dyDescent="0.35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</row>
    <row r="684" spans="1:26" ht="14.25" customHeight="1" x14ac:dyDescent="0.35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</row>
    <row r="685" spans="1:26" ht="14.25" customHeight="1" x14ac:dyDescent="0.35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</row>
    <row r="686" spans="1:26" ht="14.25" customHeight="1" x14ac:dyDescent="0.35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</row>
    <row r="687" spans="1:26" ht="14.25" customHeight="1" x14ac:dyDescent="0.35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</row>
    <row r="688" spans="1:26" ht="14.25" customHeight="1" x14ac:dyDescent="0.35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</row>
    <row r="689" spans="1:26" ht="14.25" customHeight="1" x14ac:dyDescent="0.35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</row>
    <row r="690" spans="1:26" ht="14.25" customHeight="1" x14ac:dyDescent="0.35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</row>
    <row r="691" spans="1:26" ht="14.25" customHeight="1" x14ac:dyDescent="0.35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</row>
    <row r="692" spans="1:26" ht="14.25" customHeight="1" x14ac:dyDescent="0.35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</row>
    <row r="693" spans="1:26" ht="14.25" customHeight="1" x14ac:dyDescent="0.35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</row>
    <row r="694" spans="1:26" ht="14.25" customHeight="1" x14ac:dyDescent="0.35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</row>
    <row r="695" spans="1:26" ht="14.25" customHeight="1" x14ac:dyDescent="0.35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</row>
    <row r="696" spans="1:26" ht="14.25" customHeight="1" x14ac:dyDescent="0.35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</row>
    <row r="697" spans="1:26" ht="14.25" customHeight="1" x14ac:dyDescent="0.35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</row>
    <row r="698" spans="1:26" ht="14.25" customHeight="1" x14ac:dyDescent="0.35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</row>
    <row r="699" spans="1:26" ht="14.25" customHeight="1" x14ac:dyDescent="0.35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</row>
    <row r="700" spans="1:26" ht="14.25" customHeight="1" x14ac:dyDescent="0.35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</row>
    <row r="701" spans="1:26" ht="14.25" customHeight="1" x14ac:dyDescent="0.35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</row>
    <row r="702" spans="1:26" ht="14.25" customHeight="1" x14ac:dyDescent="0.35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</row>
    <row r="703" spans="1:26" ht="14.25" customHeight="1" x14ac:dyDescent="0.35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</row>
    <row r="704" spans="1:26" ht="14.25" customHeight="1" x14ac:dyDescent="0.35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</row>
    <row r="705" spans="1:26" ht="14.25" customHeight="1" x14ac:dyDescent="0.35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</row>
    <row r="706" spans="1:26" ht="14.25" customHeight="1" x14ac:dyDescent="0.35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</row>
    <row r="707" spans="1:26" ht="14.25" customHeight="1" x14ac:dyDescent="0.35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</row>
    <row r="708" spans="1:26" ht="14.25" customHeight="1" x14ac:dyDescent="0.35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</row>
    <row r="709" spans="1:26" ht="14.25" customHeight="1" x14ac:dyDescent="0.35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</row>
    <row r="710" spans="1:26" ht="14.25" customHeight="1" x14ac:dyDescent="0.35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</row>
    <row r="711" spans="1:26" ht="14.25" customHeight="1" x14ac:dyDescent="0.35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</row>
    <row r="712" spans="1:26" ht="14.25" customHeight="1" x14ac:dyDescent="0.35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</row>
    <row r="713" spans="1:26" ht="14.25" customHeight="1" x14ac:dyDescent="0.35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</row>
    <row r="714" spans="1:26" ht="14.25" customHeight="1" x14ac:dyDescent="0.35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</row>
    <row r="715" spans="1:26" ht="14.25" customHeight="1" x14ac:dyDescent="0.35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</row>
    <row r="716" spans="1:26" ht="14.25" customHeight="1" x14ac:dyDescent="0.35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</row>
    <row r="717" spans="1:26" ht="14.25" customHeight="1" x14ac:dyDescent="0.35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</row>
    <row r="718" spans="1:26" ht="14.25" customHeight="1" x14ac:dyDescent="0.35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</row>
    <row r="719" spans="1:26" ht="14.25" customHeight="1" x14ac:dyDescent="0.35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</row>
    <row r="720" spans="1:26" ht="14.25" customHeight="1" x14ac:dyDescent="0.35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</row>
    <row r="721" spans="1:26" ht="14.25" customHeight="1" x14ac:dyDescent="0.35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</row>
    <row r="722" spans="1:26" ht="14.25" customHeight="1" x14ac:dyDescent="0.35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</row>
    <row r="723" spans="1:26" ht="14.25" customHeight="1" x14ac:dyDescent="0.35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</row>
    <row r="724" spans="1:26" ht="14.25" customHeight="1" x14ac:dyDescent="0.35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</row>
    <row r="725" spans="1:26" ht="14.25" customHeight="1" x14ac:dyDescent="0.35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</row>
    <row r="726" spans="1:26" ht="14.25" customHeight="1" x14ac:dyDescent="0.35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</row>
    <row r="727" spans="1:26" ht="14.25" customHeight="1" x14ac:dyDescent="0.35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</row>
    <row r="728" spans="1:26" ht="14.25" customHeight="1" x14ac:dyDescent="0.35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</row>
    <row r="729" spans="1:26" ht="14.25" customHeight="1" x14ac:dyDescent="0.35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</row>
    <row r="730" spans="1:26" ht="14.25" customHeight="1" x14ac:dyDescent="0.35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</row>
    <row r="731" spans="1:26" ht="14.25" customHeight="1" x14ac:dyDescent="0.35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</row>
    <row r="732" spans="1:26" ht="14.25" customHeight="1" x14ac:dyDescent="0.35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</row>
    <row r="733" spans="1:26" ht="14.25" customHeight="1" x14ac:dyDescent="0.35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</row>
    <row r="734" spans="1:26" ht="14.25" customHeight="1" x14ac:dyDescent="0.35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</row>
    <row r="735" spans="1:26" ht="14.25" customHeight="1" x14ac:dyDescent="0.35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</row>
    <row r="736" spans="1:26" ht="14.25" customHeight="1" x14ac:dyDescent="0.35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</row>
    <row r="737" spans="1:26" ht="14.25" customHeight="1" x14ac:dyDescent="0.35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</row>
    <row r="738" spans="1:26" ht="14.25" customHeight="1" x14ac:dyDescent="0.35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</row>
    <row r="739" spans="1:26" ht="14.25" customHeight="1" x14ac:dyDescent="0.35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</row>
    <row r="740" spans="1:26" ht="14.25" customHeight="1" x14ac:dyDescent="0.35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</row>
    <row r="741" spans="1:26" ht="14.25" customHeight="1" x14ac:dyDescent="0.35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</row>
    <row r="742" spans="1:26" ht="14.25" customHeight="1" x14ac:dyDescent="0.35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</row>
    <row r="743" spans="1:26" ht="14.25" customHeight="1" x14ac:dyDescent="0.35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</row>
    <row r="744" spans="1:26" ht="14.25" customHeight="1" x14ac:dyDescent="0.35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</row>
    <row r="745" spans="1:26" ht="14.25" customHeight="1" x14ac:dyDescent="0.35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</row>
    <row r="746" spans="1:26" ht="14.25" customHeight="1" x14ac:dyDescent="0.35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</row>
    <row r="747" spans="1:26" ht="14.25" customHeight="1" x14ac:dyDescent="0.35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</row>
    <row r="748" spans="1:26" ht="14.25" customHeight="1" x14ac:dyDescent="0.35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</row>
    <row r="749" spans="1:26" ht="14.25" customHeight="1" x14ac:dyDescent="0.35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</row>
    <row r="750" spans="1:26" ht="14.25" customHeight="1" x14ac:dyDescent="0.35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</row>
    <row r="751" spans="1:26" ht="14.25" customHeight="1" x14ac:dyDescent="0.35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</row>
    <row r="752" spans="1:26" ht="14.25" customHeight="1" x14ac:dyDescent="0.35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</row>
    <row r="753" spans="1:26" ht="14.25" customHeight="1" x14ac:dyDescent="0.35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</row>
    <row r="754" spans="1:26" ht="14.25" customHeight="1" x14ac:dyDescent="0.35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</row>
    <row r="755" spans="1:26" ht="14.25" customHeight="1" x14ac:dyDescent="0.35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</row>
    <row r="756" spans="1:26" ht="14.25" customHeight="1" x14ac:dyDescent="0.35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</row>
    <row r="757" spans="1:26" ht="14.25" customHeight="1" x14ac:dyDescent="0.35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</row>
    <row r="758" spans="1:26" ht="14.25" customHeight="1" x14ac:dyDescent="0.35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</row>
    <row r="759" spans="1:26" ht="14.25" customHeight="1" x14ac:dyDescent="0.35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</row>
    <row r="760" spans="1:26" ht="14.25" customHeight="1" x14ac:dyDescent="0.35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</row>
    <row r="761" spans="1:26" ht="14.25" customHeight="1" x14ac:dyDescent="0.35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</row>
    <row r="762" spans="1:26" ht="14.25" customHeight="1" x14ac:dyDescent="0.35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</row>
    <row r="763" spans="1:26" ht="14.25" customHeight="1" x14ac:dyDescent="0.35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</row>
    <row r="764" spans="1:26" ht="14.25" customHeight="1" x14ac:dyDescent="0.35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</row>
    <row r="765" spans="1:26" ht="14.25" customHeight="1" x14ac:dyDescent="0.35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</row>
    <row r="766" spans="1:26" ht="14.25" customHeight="1" x14ac:dyDescent="0.35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</row>
    <row r="767" spans="1:26" ht="14.25" customHeight="1" x14ac:dyDescent="0.35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</row>
    <row r="768" spans="1:26" ht="14.25" customHeight="1" x14ac:dyDescent="0.35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</row>
    <row r="769" spans="1:26" ht="14.25" customHeight="1" x14ac:dyDescent="0.35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</row>
    <row r="770" spans="1:26" ht="14.25" customHeight="1" x14ac:dyDescent="0.35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</row>
    <row r="771" spans="1:26" ht="14.25" customHeight="1" x14ac:dyDescent="0.35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</row>
    <row r="772" spans="1:26" ht="14.25" customHeight="1" x14ac:dyDescent="0.35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</row>
    <row r="773" spans="1:26" ht="14.25" customHeight="1" x14ac:dyDescent="0.35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</row>
    <row r="774" spans="1:26" ht="14.25" customHeight="1" x14ac:dyDescent="0.35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</row>
    <row r="775" spans="1:26" ht="14.25" customHeight="1" x14ac:dyDescent="0.35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</row>
    <row r="776" spans="1:26" ht="14.25" customHeight="1" x14ac:dyDescent="0.35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</row>
    <row r="777" spans="1:26" ht="14.25" customHeight="1" x14ac:dyDescent="0.35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</row>
    <row r="778" spans="1:26" ht="14.25" customHeight="1" x14ac:dyDescent="0.35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</row>
    <row r="779" spans="1:26" ht="14.25" customHeight="1" x14ac:dyDescent="0.35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</row>
    <row r="780" spans="1:26" ht="14.25" customHeight="1" x14ac:dyDescent="0.35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</row>
    <row r="781" spans="1:26" ht="14.25" customHeight="1" x14ac:dyDescent="0.35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</row>
    <row r="782" spans="1:26" ht="14.25" customHeight="1" x14ac:dyDescent="0.35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</row>
    <row r="783" spans="1:26" ht="14.25" customHeight="1" x14ac:dyDescent="0.35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</row>
    <row r="784" spans="1:26" ht="14.25" customHeight="1" x14ac:dyDescent="0.35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</row>
    <row r="785" spans="1:26" ht="14.25" customHeight="1" x14ac:dyDescent="0.35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</row>
    <row r="786" spans="1:26" ht="14.25" customHeight="1" x14ac:dyDescent="0.35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</row>
    <row r="787" spans="1:26" ht="14.25" customHeight="1" x14ac:dyDescent="0.35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</row>
    <row r="788" spans="1:26" ht="14.25" customHeight="1" x14ac:dyDescent="0.35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</row>
    <row r="789" spans="1:26" ht="14.25" customHeight="1" x14ac:dyDescent="0.35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</row>
    <row r="790" spans="1:26" ht="14.25" customHeight="1" x14ac:dyDescent="0.35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</row>
    <row r="791" spans="1:26" ht="14.25" customHeight="1" x14ac:dyDescent="0.35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</row>
    <row r="792" spans="1:26" ht="14.25" customHeight="1" x14ac:dyDescent="0.35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</row>
    <row r="793" spans="1:26" ht="14.25" customHeight="1" x14ac:dyDescent="0.35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</row>
    <row r="794" spans="1:26" ht="14.25" customHeight="1" x14ac:dyDescent="0.35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</row>
    <row r="795" spans="1:26" ht="14.25" customHeight="1" x14ac:dyDescent="0.35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</row>
    <row r="796" spans="1:26" ht="14.25" customHeight="1" x14ac:dyDescent="0.35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</row>
    <row r="797" spans="1:26" ht="14.25" customHeight="1" x14ac:dyDescent="0.35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</row>
    <row r="798" spans="1:26" ht="14.25" customHeight="1" x14ac:dyDescent="0.35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</row>
    <row r="799" spans="1:26" ht="14.25" customHeight="1" x14ac:dyDescent="0.35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</row>
    <row r="800" spans="1:26" ht="14.25" customHeight="1" x14ac:dyDescent="0.35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</row>
    <row r="801" spans="1:26" ht="14.25" customHeight="1" x14ac:dyDescent="0.35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</row>
    <row r="802" spans="1:26" ht="14.25" customHeight="1" x14ac:dyDescent="0.35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</row>
    <row r="803" spans="1:26" ht="14.25" customHeight="1" x14ac:dyDescent="0.35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</row>
    <row r="804" spans="1:26" ht="14.25" customHeight="1" x14ac:dyDescent="0.35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</row>
    <row r="805" spans="1:26" ht="14.25" customHeight="1" x14ac:dyDescent="0.35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</row>
    <row r="806" spans="1:26" ht="14.25" customHeight="1" x14ac:dyDescent="0.35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</row>
    <row r="807" spans="1:26" ht="14.25" customHeight="1" x14ac:dyDescent="0.35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</row>
    <row r="808" spans="1:26" ht="14.25" customHeight="1" x14ac:dyDescent="0.35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</row>
    <row r="809" spans="1:26" ht="14.25" customHeight="1" x14ac:dyDescent="0.35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</row>
    <row r="810" spans="1:26" ht="14.25" customHeight="1" x14ac:dyDescent="0.35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</row>
    <row r="811" spans="1:26" ht="14.25" customHeight="1" x14ac:dyDescent="0.35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</row>
    <row r="812" spans="1:26" ht="14.25" customHeight="1" x14ac:dyDescent="0.35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</row>
    <row r="813" spans="1:26" ht="14.25" customHeight="1" x14ac:dyDescent="0.35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</row>
    <row r="814" spans="1:26" ht="14.25" customHeight="1" x14ac:dyDescent="0.35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</row>
    <row r="815" spans="1:26" ht="14.25" customHeight="1" x14ac:dyDescent="0.35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</row>
    <row r="816" spans="1:26" ht="14.25" customHeight="1" x14ac:dyDescent="0.35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</row>
    <row r="817" spans="1:26" ht="14.25" customHeight="1" x14ac:dyDescent="0.35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</row>
    <row r="818" spans="1:26" ht="14.25" customHeight="1" x14ac:dyDescent="0.35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</row>
    <row r="819" spans="1:26" ht="14.25" customHeight="1" x14ac:dyDescent="0.35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</row>
    <row r="820" spans="1:26" ht="14.25" customHeight="1" x14ac:dyDescent="0.35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</row>
    <row r="821" spans="1:26" ht="14.25" customHeight="1" x14ac:dyDescent="0.35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</row>
    <row r="822" spans="1:26" ht="14.25" customHeight="1" x14ac:dyDescent="0.35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</row>
    <row r="823" spans="1:26" ht="14.25" customHeight="1" x14ac:dyDescent="0.35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</row>
    <row r="824" spans="1:26" ht="14.25" customHeight="1" x14ac:dyDescent="0.35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</row>
    <row r="825" spans="1:26" ht="14.25" customHeight="1" x14ac:dyDescent="0.35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</row>
    <row r="826" spans="1:26" ht="14.25" customHeight="1" x14ac:dyDescent="0.35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</row>
    <row r="827" spans="1:26" ht="14.25" customHeight="1" x14ac:dyDescent="0.35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</row>
    <row r="828" spans="1:26" ht="14.25" customHeight="1" x14ac:dyDescent="0.35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</row>
    <row r="829" spans="1:26" ht="14.25" customHeight="1" x14ac:dyDescent="0.35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</row>
    <row r="830" spans="1:26" ht="14.25" customHeight="1" x14ac:dyDescent="0.35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</row>
    <row r="831" spans="1:26" ht="14.25" customHeight="1" x14ac:dyDescent="0.35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</row>
    <row r="832" spans="1:26" ht="14.25" customHeight="1" x14ac:dyDescent="0.35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</row>
    <row r="833" spans="1:26" ht="14.25" customHeight="1" x14ac:dyDescent="0.35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</row>
    <row r="834" spans="1:26" ht="14.25" customHeight="1" x14ac:dyDescent="0.35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</row>
    <row r="835" spans="1:26" ht="14.25" customHeight="1" x14ac:dyDescent="0.35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</row>
    <row r="836" spans="1:26" ht="14.25" customHeight="1" x14ac:dyDescent="0.35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</row>
    <row r="837" spans="1:26" ht="14.25" customHeight="1" x14ac:dyDescent="0.35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</row>
    <row r="838" spans="1:26" ht="14.25" customHeight="1" x14ac:dyDescent="0.35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</row>
    <row r="839" spans="1:26" ht="14.25" customHeight="1" x14ac:dyDescent="0.35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</row>
    <row r="840" spans="1:26" ht="14.25" customHeight="1" x14ac:dyDescent="0.35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</row>
    <row r="841" spans="1:26" ht="14.25" customHeight="1" x14ac:dyDescent="0.35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</row>
    <row r="842" spans="1:26" ht="14.25" customHeight="1" x14ac:dyDescent="0.35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</row>
    <row r="843" spans="1:26" ht="14.25" customHeight="1" x14ac:dyDescent="0.35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</row>
    <row r="844" spans="1:26" ht="14.25" customHeight="1" x14ac:dyDescent="0.35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</row>
    <row r="845" spans="1:26" ht="14.25" customHeight="1" x14ac:dyDescent="0.35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</row>
    <row r="846" spans="1:26" ht="14.25" customHeight="1" x14ac:dyDescent="0.35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</row>
    <row r="847" spans="1:26" ht="14.25" customHeight="1" x14ac:dyDescent="0.35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</row>
    <row r="848" spans="1:26" ht="14.25" customHeight="1" x14ac:dyDescent="0.35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</row>
    <row r="849" spans="1:26" ht="14.25" customHeight="1" x14ac:dyDescent="0.35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</row>
    <row r="850" spans="1:26" ht="14.25" customHeight="1" x14ac:dyDescent="0.35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</row>
    <row r="851" spans="1:26" ht="14.25" customHeight="1" x14ac:dyDescent="0.35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</row>
    <row r="852" spans="1:26" ht="14.25" customHeight="1" x14ac:dyDescent="0.35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</row>
    <row r="853" spans="1:26" ht="14.25" customHeight="1" x14ac:dyDescent="0.35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</row>
    <row r="854" spans="1:26" ht="14.25" customHeight="1" x14ac:dyDescent="0.35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</row>
    <row r="855" spans="1:26" ht="14.25" customHeight="1" x14ac:dyDescent="0.35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</row>
    <row r="856" spans="1:26" ht="14.25" customHeight="1" x14ac:dyDescent="0.35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</row>
    <row r="857" spans="1:26" ht="14.25" customHeight="1" x14ac:dyDescent="0.35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</row>
    <row r="858" spans="1:26" ht="14.25" customHeight="1" x14ac:dyDescent="0.35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</row>
    <row r="859" spans="1:26" ht="14.25" customHeight="1" x14ac:dyDescent="0.35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</row>
    <row r="860" spans="1:26" ht="14.25" customHeight="1" x14ac:dyDescent="0.35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</row>
    <row r="861" spans="1:26" ht="14.25" customHeight="1" x14ac:dyDescent="0.35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</row>
    <row r="862" spans="1:26" ht="14.25" customHeight="1" x14ac:dyDescent="0.35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</row>
    <row r="863" spans="1:26" ht="14.25" customHeight="1" x14ac:dyDescent="0.35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</row>
    <row r="864" spans="1:26" ht="14.25" customHeight="1" x14ac:dyDescent="0.35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</row>
    <row r="865" spans="1:26" ht="14.25" customHeight="1" x14ac:dyDescent="0.35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</row>
    <row r="866" spans="1:26" ht="14.25" customHeight="1" x14ac:dyDescent="0.35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</row>
    <row r="867" spans="1:26" ht="14.25" customHeight="1" x14ac:dyDescent="0.35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</row>
    <row r="868" spans="1:26" ht="14.25" customHeight="1" x14ac:dyDescent="0.35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</row>
    <row r="869" spans="1:26" ht="14.25" customHeight="1" x14ac:dyDescent="0.35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</row>
    <row r="870" spans="1:26" ht="14.25" customHeight="1" x14ac:dyDescent="0.35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</row>
    <row r="871" spans="1:26" ht="14.25" customHeight="1" x14ac:dyDescent="0.35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</row>
    <row r="872" spans="1:26" ht="14.25" customHeight="1" x14ac:dyDescent="0.35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</row>
    <row r="873" spans="1:26" ht="14.25" customHeight="1" x14ac:dyDescent="0.35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</row>
    <row r="874" spans="1:26" ht="14.25" customHeight="1" x14ac:dyDescent="0.35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</row>
    <row r="875" spans="1:26" ht="14.25" customHeight="1" x14ac:dyDescent="0.35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</row>
    <row r="876" spans="1:26" ht="14.25" customHeight="1" x14ac:dyDescent="0.35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</row>
    <row r="877" spans="1:26" ht="14.25" customHeight="1" x14ac:dyDescent="0.35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</row>
    <row r="878" spans="1:26" ht="14.25" customHeight="1" x14ac:dyDescent="0.35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</row>
    <row r="879" spans="1:26" ht="14.25" customHeight="1" x14ac:dyDescent="0.35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25" customHeight="1" x14ac:dyDescent="0.35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</row>
    <row r="881" spans="1:26" ht="14.25" customHeight="1" x14ac:dyDescent="0.35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</row>
    <row r="882" spans="1:26" ht="14.25" customHeight="1" x14ac:dyDescent="0.35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</row>
    <row r="883" spans="1:26" ht="14.25" customHeight="1" x14ac:dyDescent="0.35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</row>
    <row r="884" spans="1:26" ht="14.25" customHeight="1" x14ac:dyDescent="0.35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</row>
    <row r="885" spans="1:26" ht="14.25" customHeight="1" x14ac:dyDescent="0.35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</row>
    <row r="886" spans="1:26" ht="14.25" customHeight="1" x14ac:dyDescent="0.35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</row>
    <row r="887" spans="1:26" ht="14.25" customHeight="1" x14ac:dyDescent="0.35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</row>
    <row r="888" spans="1:26" ht="14.25" customHeight="1" x14ac:dyDescent="0.35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</row>
    <row r="889" spans="1:26" ht="14.25" customHeight="1" x14ac:dyDescent="0.35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</row>
    <row r="890" spans="1:26" ht="14.25" customHeight="1" x14ac:dyDescent="0.35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</row>
    <row r="891" spans="1:26" ht="14.25" customHeight="1" x14ac:dyDescent="0.35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</row>
    <row r="892" spans="1:26" ht="14.25" customHeight="1" x14ac:dyDescent="0.35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</row>
    <row r="893" spans="1:26" ht="14.25" customHeight="1" x14ac:dyDescent="0.35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</row>
    <row r="894" spans="1:26" ht="14.25" customHeight="1" x14ac:dyDescent="0.35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</row>
    <row r="895" spans="1:26" ht="14.25" customHeight="1" x14ac:dyDescent="0.35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</row>
    <row r="896" spans="1:26" ht="14.25" customHeight="1" x14ac:dyDescent="0.35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</row>
    <row r="897" spans="1:26" ht="14.25" customHeight="1" x14ac:dyDescent="0.35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</row>
    <row r="898" spans="1:26" ht="14.25" customHeight="1" x14ac:dyDescent="0.35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</row>
    <row r="899" spans="1:26" ht="14.25" customHeight="1" x14ac:dyDescent="0.35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</row>
    <row r="900" spans="1:26" ht="14.25" customHeight="1" x14ac:dyDescent="0.35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</row>
    <row r="901" spans="1:26" ht="14.25" customHeight="1" x14ac:dyDescent="0.35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</row>
    <row r="902" spans="1:26" ht="14.25" customHeight="1" x14ac:dyDescent="0.35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</row>
    <row r="903" spans="1:26" ht="14.25" customHeight="1" x14ac:dyDescent="0.35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</row>
    <row r="904" spans="1:26" ht="14.25" customHeight="1" x14ac:dyDescent="0.35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</row>
    <row r="905" spans="1:26" ht="14.25" customHeight="1" x14ac:dyDescent="0.35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</row>
    <row r="906" spans="1:26" ht="14.25" customHeight="1" x14ac:dyDescent="0.35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</row>
    <row r="907" spans="1:26" ht="14.25" customHeight="1" x14ac:dyDescent="0.35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</row>
    <row r="908" spans="1:26" ht="14.25" customHeight="1" x14ac:dyDescent="0.35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</row>
    <row r="909" spans="1:26" ht="14.25" customHeight="1" x14ac:dyDescent="0.35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</row>
    <row r="910" spans="1:26" ht="14.25" customHeight="1" x14ac:dyDescent="0.35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</row>
    <row r="911" spans="1:26" ht="14.25" customHeight="1" x14ac:dyDescent="0.35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</row>
    <row r="912" spans="1:26" ht="14.25" customHeight="1" x14ac:dyDescent="0.35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</row>
    <row r="913" spans="1:26" ht="14.25" customHeight="1" x14ac:dyDescent="0.35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</row>
    <row r="914" spans="1:26" ht="14.25" customHeight="1" x14ac:dyDescent="0.35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</row>
    <row r="915" spans="1:26" ht="14.25" customHeight="1" x14ac:dyDescent="0.35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</row>
    <row r="916" spans="1:26" ht="14.25" customHeight="1" x14ac:dyDescent="0.35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</row>
    <row r="917" spans="1:26" ht="14.25" customHeight="1" x14ac:dyDescent="0.35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</row>
    <row r="918" spans="1:26" ht="14.25" customHeight="1" x14ac:dyDescent="0.35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</row>
    <row r="919" spans="1:26" ht="14.25" customHeight="1" x14ac:dyDescent="0.35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</row>
    <row r="920" spans="1:26" ht="14.25" customHeight="1" x14ac:dyDescent="0.35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</row>
    <row r="921" spans="1:26" ht="14.25" customHeight="1" x14ac:dyDescent="0.35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</row>
    <row r="922" spans="1:26" ht="14.25" customHeight="1" x14ac:dyDescent="0.35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</row>
    <row r="923" spans="1:26" ht="14.25" customHeight="1" x14ac:dyDescent="0.35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</row>
    <row r="924" spans="1:26" ht="14.25" customHeight="1" x14ac:dyDescent="0.35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</row>
    <row r="925" spans="1:26" ht="14.25" customHeight="1" x14ac:dyDescent="0.35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</row>
    <row r="926" spans="1:26" ht="14.25" customHeight="1" x14ac:dyDescent="0.35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</row>
    <row r="927" spans="1:26" ht="14.25" customHeight="1" x14ac:dyDescent="0.35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</row>
    <row r="928" spans="1:26" ht="14.25" customHeight="1" x14ac:dyDescent="0.35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</row>
    <row r="929" spans="1:26" ht="14.25" customHeight="1" x14ac:dyDescent="0.35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</row>
    <row r="930" spans="1:26" ht="14.25" customHeight="1" x14ac:dyDescent="0.35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</row>
    <row r="931" spans="1:26" ht="14.25" customHeight="1" x14ac:dyDescent="0.35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</row>
    <row r="932" spans="1:26" ht="14.25" customHeight="1" x14ac:dyDescent="0.35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</row>
    <row r="933" spans="1:26" ht="14.25" customHeight="1" x14ac:dyDescent="0.35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</row>
    <row r="934" spans="1:26" ht="14.25" customHeight="1" x14ac:dyDescent="0.35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</row>
    <row r="935" spans="1:26" ht="14.25" customHeight="1" x14ac:dyDescent="0.35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</row>
    <row r="936" spans="1:26" ht="14.25" customHeight="1" x14ac:dyDescent="0.35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</row>
    <row r="937" spans="1:26" ht="14.25" customHeight="1" x14ac:dyDescent="0.35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</row>
    <row r="938" spans="1:26" ht="14.25" customHeight="1" x14ac:dyDescent="0.35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</row>
    <row r="939" spans="1:26" ht="14.25" customHeight="1" x14ac:dyDescent="0.35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</row>
    <row r="940" spans="1:26" ht="14.25" customHeight="1" x14ac:dyDescent="0.35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</row>
    <row r="941" spans="1:26" ht="14.25" customHeight="1" x14ac:dyDescent="0.35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</row>
    <row r="942" spans="1:26" ht="14.25" customHeight="1" x14ac:dyDescent="0.35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</row>
    <row r="943" spans="1:26" ht="14.25" customHeight="1" x14ac:dyDescent="0.35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</row>
    <row r="944" spans="1:26" ht="14.25" customHeight="1" x14ac:dyDescent="0.35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</row>
    <row r="945" spans="1:26" ht="14.25" customHeight="1" x14ac:dyDescent="0.35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</row>
    <row r="946" spans="1:26" ht="14.25" customHeight="1" x14ac:dyDescent="0.35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</row>
    <row r="947" spans="1:26" ht="14.25" customHeight="1" x14ac:dyDescent="0.35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</row>
    <row r="948" spans="1:26" ht="14.25" customHeight="1" x14ac:dyDescent="0.35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</row>
    <row r="949" spans="1:26" ht="14.25" customHeight="1" x14ac:dyDescent="0.35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</row>
    <row r="950" spans="1:26" ht="14.25" customHeight="1" x14ac:dyDescent="0.35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</row>
    <row r="951" spans="1:26" ht="14.25" customHeight="1" x14ac:dyDescent="0.35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</row>
    <row r="952" spans="1:26" ht="14.25" customHeight="1" x14ac:dyDescent="0.35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</row>
    <row r="953" spans="1:26" ht="14.25" customHeight="1" x14ac:dyDescent="0.35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</row>
    <row r="954" spans="1:26" ht="14.25" customHeight="1" x14ac:dyDescent="0.35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</row>
    <row r="955" spans="1:26" ht="14.25" customHeight="1" x14ac:dyDescent="0.35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</row>
    <row r="956" spans="1:26" ht="14.25" customHeight="1" x14ac:dyDescent="0.35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</row>
    <row r="957" spans="1:26" ht="14.25" customHeight="1" x14ac:dyDescent="0.35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</row>
    <row r="958" spans="1:26" ht="14.25" customHeight="1" x14ac:dyDescent="0.35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</row>
    <row r="959" spans="1:26" ht="14.25" customHeight="1" x14ac:dyDescent="0.35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</row>
    <row r="960" spans="1:26" ht="14.25" customHeight="1" x14ac:dyDescent="0.35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</row>
    <row r="961" spans="1:26" ht="14.25" customHeight="1" x14ac:dyDescent="0.35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</row>
    <row r="962" spans="1:26" ht="14.25" customHeight="1" x14ac:dyDescent="0.35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</row>
    <row r="963" spans="1:26" ht="14.25" customHeight="1" x14ac:dyDescent="0.35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</row>
    <row r="964" spans="1:26" ht="14.25" customHeight="1" x14ac:dyDescent="0.35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</row>
    <row r="965" spans="1:26" ht="14.25" customHeight="1" x14ac:dyDescent="0.35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</row>
    <row r="966" spans="1:26" ht="14.25" customHeight="1" x14ac:dyDescent="0.35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</row>
    <row r="967" spans="1:26" ht="14.25" customHeight="1" x14ac:dyDescent="0.35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</row>
    <row r="968" spans="1:26" ht="14.25" customHeight="1" x14ac:dyDescent="0.35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</row>
    <row r="969" spans="1:26" ht="14.25" customHeight="1" x14ac:dyDescent="0.35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</row>
    <row r="970" spans="1:26" ht="14.25" customHeight="1" x14ac:dyDescent="0.35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</row>
    <row r="971" spans="1:26" ht="14.25" customHeight="1" x14ac:dyDescent="0.35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</row>
    <row r="972" spans="1:26" ht="14.25" customHeight="1" x14ac:dyDescent="0.35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</row>
    <row r="973" spans="1:26" ht="14.25" customHeight="1" x14ac:dyDescent="0.35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</row>
    <row r="974" spans="1:26" ht="14.25" customHeight="1" x14ac:dyDescent="0.35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</row>
    <row r="975" spans="1:26" ht="14.25" customHeight="1" x14ac:dyDescent="0.35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</row>
    <row r="976" spans="1:26" ht="14.25" customHeight="1" x14ac:dyDescent="0.35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</row>
    <row r="977" spans="1:26" ht="14.25" customHeight="1" x14ac:dyDescent="0.35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</row>
    <row r="978" spans="1:26" ht="14.25" customHeight="1" x14ac:dyDescent="0.35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</row>
    <row r="979" spans="1:26" ht="14.25" customHeight="1" x14ac:dyDescent="0.35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</row>
    <row r="980" spans="1:26" ht="14.25" customHeight="1" x14ac:dyDescent="0.35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</row>
    <row r="981" spans="1:26" ht="14.25" customHeight="1" x14ac:dyDescent="0.35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</row>
    <row r="982" spans="1:26" ht="14.25" customHeight="1" x14ac:dyDescent="0.35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</row>
    <row r="983" spans="1:26" ht="14.25" customHeight="1" x14ac:dyDescent="0.35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</row>
    <row r="984" spans="1:26" ht="14.25" customHeight="1" x14ac:dyDescent="0.35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</row>
    <row r="985" spans="1:26" ht="14.25" customHeight="1" x14ac:dyDescent="0.35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</row>
    <row r="986" spans="1:26" ht="14.25" customHeight="1" x14ac:dyDescent="0.35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</row>
    <row r="987" spans="1:26" ht="14.25" customHeight="1" x14ac:dyDescent="0.35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</row>
    <row r="988" spans="1:26" ht="14.25" customHeight="1" x14ac:dyDescent="0.35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</row>
    <row r="989" spans="1:26" ht="14.25" customHeight="1" x14ac:dyDescent="0.35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</row>
    <row r="990" spans="1:26" ht="14.25" customHeight="1" x14ac:dyDescent="0.35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</row>
    <row r="991" spans="1:26" ht="14.25" customHeight="1" x14ac:dyDescent="0.35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</row>
    <row r="992" spans="1:26" ht="14.25" customHeight="1" x14ac:dyDescent="0.35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</row>
    <row r="993" spans="1:26" ht="14.25" customHeight="1" x14ac:dyDescent="0.35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</row>
    <row r="994" spans="1:26" ht="14.25" customHeight="1" x14ac:dyDescent="0.35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</row>
    <row r="995" spans="1:26" ht="14.25" customHeight="1" x14ac:dyDescent="0.35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</row>
    <row r="996" spans="1:26" ht="14.25" customHeight="1" x14ac:dyDescent="0.35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</row>
    <row r="997" spans="1:26" ht="14.25" customHeight="1" x14ac:dyDescent="0.35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</row>
    <row r="998" spans="1:26" ht="14.25" customHeight="1" x14ac:dyDescent="0.35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</row>
    <row r="999" spans="1:26" ht="14.25" customHeight="1" x14ac:dyDescent="0.35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</row>
    <row r="1000" spans="1:26" ht="14.25" customHeight="1" x14ac:dyDescent="0.35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</row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Z1000"/>
  <sheetViews>
    <sheetView workbookViewId="0"/>
  </sheetViews>
  <sheetFormatPr defaultColWidth="14.453125" defaultRowHeight="15" customHeight="1" x14ac:dyDescent="0.35"/>
  <cols>
    <col min="1" max="1" width="8.7265625" customWidth="1"/>
    <col min="2" max="2" width="27.453125" customWidth="1"/>
    <col min="3" max="3" width="31.08984375" customWidth="1"/>
    <col min="4" max="4" width="11.81640625" customWidth="1"/>
    <col min="5" max="5" width="12" customWidth="1"/>
    <col min="6" max="26" width="8.7265625" customWidth="1"/>
  </cols>
  <sheetData>
    <row r="1" spans="1:26" ht="14.25" customHeight="1" x14ac:dyDescent="0.3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ht="14.25" customHeight="1" x14ac:dyDescent="0.45">
      <c r="A2" s="34"/>
      <c r="B2" s="16" t="s">
        <v>125</v>
      </c>
      <c r="C2" s="95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spans="1:26" ht="14.25" customHeight="1" x14ac:dyDescent="0.35">
      <c r="A3" s="34"/>
      <c r="B3" s="46" t="s">
        <v>105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 spans="1:26" ht="14.25" customHeight="1" x14ac:dyDescent="0.35">
      <c r="A4" s="34"/>
      <c r="B4" s="34"/>
      <c r="C4" s="97" t="s">
        <v>126</v>
      </c>
      <c r="D4" s="113">
        <f>'P&amp;L'!O12</f>
        <v>312938.78181389836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1:26" ht="14.25" customHeight="1" x14ac:dyDescent="0.35">
      <c r="A5" s="34"/>
      <c r="B5" s="34"/>
      <c r="C5" s="97" t="s">
        <v>127</v>
      </c>
      <c r="D5" s="114">
        <v>15</v>
      </c>
      <c r="E5" s="34" t="s">
        <v>120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1:26" ht="14.25" customHeight="1" x14ac:dyDescent="0.35">
      <c r="A6" s="34"/>
      <c r="B6" s="34"/>
      <c r="C6" s="97"/>
      <c r="D6" s="11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1:26" ht="14.25" customHeight="1" x14ac:dyDescent="0.35">
      <c r="A7" s="34"/>
      <c r="B7" s="34"/>
      <c r="C7" s="100" t="s">
        <v>122</v>
      </c>
      <c r="D7" s="115">
        <f>D4*D5</f>
        <v>4694081.7272084756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1:26" ht="14.25" customHeight="1" x14ac:dyDescent="0.35">
      <c r="A8" s="34"/>
      <c r="B8" s="34"/>
      <c r="C8" s="97" t="s">
        <v>103</v>
      </c>
      <c r="D8" s="116">
        <v>0.12</v>
      </c>
      <c r="E8" s="34" t="s">
        <v>120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1:26" ht="14.25" customHeight="1" x14ac:dyDescent="0.35">
      <c r="A9" s="34"/>
      <c r="B9" s="34"/>
      <c r="C9" s="100" t="s">
        <v>123</v>
      </c>
      <c r="D9" s="115">
        <f>D7/(1+D8)^10</f>
        <v>1511368.6865305575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ht="14.25" customHeight="1" x14ac:dyDescent="0.35">
      <c r="A10" s="34"/>
      <c r="B10" s="34"/>
      <c r="C10" s="97"/>
      <c r="D10" s="11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 ht="14.25" customHeight="1" x14ac:dyDescent="0.35">
      <c r="A11" s="34"/>
      <c r="B11" s="34"/>
      <c r="C11" s="100" t="s">
        <v>113</v>
      </c>
      <c r="D11" s="117">
        <f>'DCF valuation'!C15+D9</f>
        <v>1620572.2020595041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 ht="14.25" customHeight="1" x14ac:dyDescent="0.35">
      <c r="A12" s="34"/>
      <c r="B12" s="34"/>
      <c r="C12" s="108" t="s">
        <v>114</v>
      </c>
      <c r="D12" s="109">
        <f>BS!E19</f>
        <v>15036.060000000001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 ht="14.25" customHeight="1" x14ac:dyDescent="0.35">
      <c r="A13" s="34"/>
      <c r="B13" s="34"/>
      <c r="C13" s="108" t="s">
        <v>115</v>
      </c>
      <c r="D13" s="109">
        <f>BS!E12</f>
        <v>8870.51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 ht="14.25" customHeight="1" x14ac:dyDescent="0.35">
      <c r="A14" s="34"/>
      <c r="B14" s="34"/>
      <c r="C14" s="100" t="s">
        <v>116</v>
      </c>
      <c r="D14" s="106">
        <f>D11-D12+D13</f>
        <v>1614406.6520595041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 ht="14.25" customHeight="1" x14ac:dyDescent="0.35">
      <c r="A15" s="34"/>
      <c r="B15" s="34"/>
      <c r="C15" s="108" t="s">
        <v>117</v>
      </c>
      <c r="D15" s="110">
        <v>2286.48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 ht="14.25" customHeight="1" x14ac:dyDescent="0.35">
      <c r="A16" s="34"/>
      <c r="B16" s="34"/>
      <c r="C16" s="100" t="s">
        <v>118</v>
      </c>
      <c r="D16" s="111">
        <f>D14/D15</f>
        <v>706.06637803938986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 spans="1:26" ht="14.25" customHeight="1" x14ac:dyDescent="0.3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 spans="1:26" ht="14.25" customHeight="1" x14ac:dyDescent="0.35">
      <c r="A18" s="34"/>
      <c r="B18" s="34"/>
      <c r="C18" s="112" t="s">
        <v>128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 spans="1:26" ht="14.25" customHeight="1" x14ac:dyDescent="0.3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 spans="1:26" ht="14.25" customHeight="1" x14ac:dyDescent="0.3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1:26" ht="14.25" customHeight="1" x14ac:dyDescent="0.3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ht="14.25" customHeight="1" x14ac:dyDescent="0.3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ht="14.25" customHeight="1" x14ac:dyDescent="0.3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ht="14.25" customHeight="1" x14ac:dyDescent="0.3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ht="14.25" customHeight="1" x14ac:dyDescent="0.3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 ht="14.25" customHeight="1" x14ac:dyDescent="0.3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 ht="14.25" customHeight="1" x14ac:dyDescent="0.3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 ht="14.25" customHeight="1" x14ac:dyDescent="0.3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 ht="14.25" customHeight="1" x14ac:dyDescent="0.3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ht="14.25" customHeight="1" x14ac:dyDescent="0.3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 ht="14.25" customHeight="1" x14ac:dyDescent="0.3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 ht="14.25" customHeight="1" x14ac:dyDescent="0.3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 ht="14.25" customHeight="1" x14ac:dyDescent="0.3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spans="1:26" ht="14.25" customHeight="1" x14ac:dyDescent="0.3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:26" ht="14.25" customHeight="1" x14ac:dyDescent="0.3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spans="1:26" ht="14.25" customHeight="1" x14ac:dyDescent="0.3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spans="1:26" ht="14.25" customHeight="1" x14ac:dyDescent="0.3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spans="1:26" ht="14.25" customHeight="1" x14ac:dyDescent="0.3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spans="1:26" ht="14.25" customHeight="1" x14ac:dyDescent="0.3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spans="1:26" ht="14.25" customHeight="1" x14ac:dyDescent="0.3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spans="1:26" ht="14.25" customHeight="1" x14ac:dyDescent="0.3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spans="1:26" ht="14.25" customHeight="1" x14ac:dyDescent="0.3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  <row r="43" spans="1:26" ht="14.25" customHeight="1" x14ac:dyDescent="0.3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</row>
    <row r="44" spans="1:26" ht="14.25" customHeight="1" x14ac:dyDescent="0.3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</row>
    <row r="45" spans="1:26" ht="14.25" customHeight="1" x14ac:dyDescent="0.3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</row>
    <row r="46" spans="1:26" ht="14.25" customHeight="1" x14ac:dyDescent="0.3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</row>
    <row r="47" spans="1:26" ht="14.25" customHeight="1" x14ac:dyDescent="0.3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spans="1:26" ht="14.25" customHeight="1" x14ac:dyDescent="0.3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spans="1:26" ht="14.25" customHeight="1" x14ac:dyDescent="0.3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0" spans="1:26" ht="14.25" customHeight="1" x14ac:dyDescent="0.3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spans="1:26" ht="14.25" customHeight="1" x14ac:dyDescent="0.3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</row>
    <row r="52" spans="1:26" ht="14.25" customHeight="1" x14ac:dyDescent="0.3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</row>
    <row r="53" spans="1:26" ht="14.25" customHeight="1" x14ac:dyDescent="0.3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</row>
    <row r="54" spans="1:26" ht="14.25" customHeight="1" x14ac:dyDescent="0.3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</row>
    <row r="55" spans="1:26" ht="14.25" customHeight="1" x14ac:dyDescent="0.3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</row>
    <row r="56" spans="1:26" ht="14.25" customHeight="1" x14ac:dyDescent="0.3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</row>
    <row r="57" spans="1:26" ht="14.25" customHeight="1" x14ac:dyDescent="0.3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</row>
    <row r="58" spans="1:26" ht="14.25" customHeight="1" x14ac:dyDescent="0.3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</row>
    <row r="59" spans="1:26" ht="14.25" customHeight="1" x14ac:dyDescent="0.3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</row>
    <row r="60" spans="1:26" ht="14.25" customHeight="1" x14ac:dyDescent="0.3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spans="1:26" ht="14.25" customHeight="1" x14ac:dyDescent="0.3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spans="1:26" ht="14.25" customHeight="1" x14ac:dyDescent="0.3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</row>
    <row r="63" spans="1:26" ht="14.25" customHeight="1" x14ac:dyDescent="0.3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</row>
    <row r="64" spans="1:26" ht="14.25" customHeight="1" x14ac:dyDescent="0.3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spans="1:26" ht="14.25" customHeight="1" x14ac:dyDescent="0.3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</row>
    <row r="66" spans="1:26" ht="14.25" customHeight="1" x14ac:dyDescent="0.3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</row>
    <row r="67" spans="1:26" ht="14.25" customHeight="1" x14ac:dyDescent="0.3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</row>
    <row r="68" spans="1:26" ht="14.25" customHeight="1" x14ac:dyDescent="0.3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</row>
    <row r="69" spans="1:26" ht="14.25" customHeight="1" x14ac:dyDescent="0.3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</row>
    <row r="70" spans="1:26" ht="14.25" customHeight="1" x14ac:dyDescent="0.3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spans="1:26" ht="14.25" customHeight="1" x14ac:dyDescent="0.3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</row>
    <row r="72" spans="1:26" ht="14.25" customHeight="1" x14ac:dyDescent="0.3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</row>
    <row r="73" spans="1:26" ht="14.25" customHeight="1" x14ac:dyDescent="0.3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</row>
    <row r="74" spans="1:26" ht="14.25" customHeight="1" x14ac:dyDescent="0.3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</row>
    <row r="75" spans="1:26" ht="14.25" customHeight="1" x14ac:dyDescent="0.3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</row>
    <row r="76" spans="1:26" ht="14.25" customHeight="1" x14ac:dyDescent="0.3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</row>
    <row r="77" spans="1:26" ht="14.25" customHeight="1" x14ac:dyDescent="0.3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</row>
    <row r="78" spans="1:26" ht="14.25" customHeight="1" x14ac:dyDescent="0.3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</row>
    <row r="79" spans="1:26" ht="14.25" customHeight="1" x14ac:dyDescent="0.3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</row>
    <row r="80" spans="1:26" ht="14.25" customHeight="1" x14ac:dyDescent="0.3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spans="1:26" ht="14.25" customHeight="1" x14ac:dyDescent="0.3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</row>
    <row r="82" spans="1:26" ht="14.25" customHeight="1" x14ac:dyDescent="0.3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</row>
    <row r="83" spans="1:26" ht="14.25" customHeight="1" x14ac:dyDescent="0.3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</row>
    <row r="84" spans="1:26" ht="14.25" customHeight="1" x14ac:dyDescent="0.3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</row>
    <row r="85" spans="1:26" ht="14.25" customHeight="1" x14ac:dyDescent="0.3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</row>
    <row r="86" spans="1:26" ht="14.25" customHeight="1" x14ac:dyDescent="0.3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</row>
    <row r="87" spans="1:26" ht="14.25" customHeight="1" x14ac:dyDescent="0.3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</row>
    <row r="88" spans="1:26" ht="14.25" customHeight="1" x14ac:dyDescent="0.3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</row>
    <row r="89" spans="1:26" ht="14.25" customHeight="1" x14ac:dyDescent="0.3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</row>
    <row r="90" spans="1:26" ht="14.25" customHeight="1" x14ac:dyDescent="0.3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</row>
    <row r="91" spans="1:26" ht="14.25" customHeight="1" x14ac:dyDescent="0.3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</row>
    <row r="92" spans="1:26" ht="14.25" customHeight="1" x14ac:dyDescent="0.3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</row>
    <row r="93" spans="1:26" ht="14.25" customHeight="1" x14ac:dyDescent="0.3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</row>
    <row r="94" spans="1:26" ht="14.25" customHeight="1" x14ac:dyDescent="0.3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</row>
    <row r="95" spans="1:26" ht="14.25" customHeight="1" x14ac:dyDescent="0.3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</row>
    <row r="96" spans="1:26" ht="14.25" customHeight="1" x14ac:dyDescent="0.3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</row>
    <row r="97" spans="1:26" ht="14.25" customHeight="1" x14ac:dyDescent="0.3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</row>
    <row r="98" spans="1:26" ht="14.25" customHeight="1" x14ac:dyDescent="0.3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</row>
    <row r="99" spans="1:26" ht="14.25" customHeight="1" x14ac:dyDescent="0.3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</row>
    <row r="100" spans="1:26" ht="14.25" customHeight="1" x14ac:dyDescent="0.3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</row>
    <row r="101" spans="1:26" ht="14.25" customHeight="1" x14ac:dyDescent="0.3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</row>
    <row r="102" spans="1:26" ht="14.25" customHeight="1" x14ac:dyDescent="0.3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</row>
    <row r="103" spans="1:26" ht="14.25" customHeight="1" x14ac:dyDescent="0.3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</row>
    <row r="104" spans="1:26" ht="14.25" customHeight="1" x14ac:dyDescent="0.3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</row>
    <row r="105" spans="1:26" ht="14.25" customHeight="1" x14ac:dyDescent="0.3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</row>
    <row r="106" spans="1:26" ht="14.25" customHeight="1" x14ac:dyDescent="0.3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</row>
    <row r="107" spans="1:26" ht="14.25" customHeight="1" x14ac:dyDescent="0.3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</row>
    <row r="108" spans="1:26" ht="14.25" customHeight="1" x14ac:dyDescent="0.3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</row>
    <row r="109" spans="1:26" ht="14.25" customHeight="1" x14ac:dyDescent="0.3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</row>
    <row r="110" spans="1:26" ht="14.25" customHeight="1" x14ac:dyDescent="0.3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</row>
    <row r="111" spans="1:26" ht="14.25" customHeight="1" x14ac:dyDescent="0.3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</row>
    <row r="112" spans="1:26" ht="14.25" customHeight="1" x14ac:dyDescent="0.3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</row>
    <row r="113" spans="1:26" ht="14.25" customHeight="1" x14ac:dyDescent="0.3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</row>
    <row r="114" spans="1:26" ht="14.25" customHeight="1" x14ac:dyDescent="0.3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</row>
    <row r="115" spans="1:26" ht="14.25" customHeight="1" x14ac:dyDescent="0.3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</row>
    <row r="116" spans="1:26" ht="14.25" customHeight="1" x14ac:dyDescent="0.3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</row>
    <row r="117" spans="1:26" ht="14.25" customHeight="1" x14ac:dyDescent="0.3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</row>
    <row r="118" spans="1:26" ht="14.25" customHeight="1" x14ac:dyDescent="0.3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</row>
    <row r="119" spans="1:26" ht="14.25" customHeight="1" x14ac:dyDescent="0.3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</row>
    <row r="120" spans="1:26" ht="14.25" customHeight="1" x14ac:dyDescent="0.3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</row>
    <row r="121" spans="1:26" ht="14.25" customHeight="1" x14ac:dyDescent="0.3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</row>
    <row r="122" spans="1:26" ht="14.25" customHeight="1" x14ac:dyDescent="0.3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</row>
    <row r="123" spans="1:26" ht="14.25" customHeight="1" x14ac:dyDescent="0.3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</row>
    <row r="124" spans="1:26" ht="14.25" customHeight="1" x14ac:dyDescent="0.3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</row>
    <row r="125" spans="1:26" ht="14.25" customHeight="1" x14ac:dyDescent="0.3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</row>
    <row r="126" spans="1:26" ht="14.25" customHeight="1" x14ac:dyDescent="0.3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</row>
    <row r="127" spans="1:26" ht="14.25" customHeight="1" x14ac:dyDescent="0.3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</row>
    <row r="128" spans="1:26" ht="14.25" customHeight="1" x14ac:dyDescent="0.3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</row>
    <row r="129" spans="1:26" ht="14.25" customHeight="1" x14ac:dyDescent="0.3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</row>
    <row r="130" spans="1:26" ht="14.25" customHeight="1" x14ac:dyDescent="0.3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</row>
    <row r="131" spans="1:26" ht="14.25" customHeight="1" x14ac:dyDescent="0.3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</row>
    <row r="132" spans="1:26" ht="14.25" customHeight="1" x14ac:dyDescent="0.3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</row>
    <row r="133" spans="1:26" ht="14.25" customHeight="1" x14ac:dyDescent="0.3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</row>
    <row r="134" spans="1:26" ht="14.25" customHeight="1" x14ac:dyDescent="0.3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</row>
    <row r="135" spans="1:26" ht="14.25" customHeight="1" x14ac:dyDescent="0.3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</row>
    <row r="136" spans="1:26" ht="14.25" customHeight="1" x14ac:dyDescent="0.3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</row>
    <row r="137" spans="1:26" ht="14.25" customHeight="1" x14ac:dyDescent="0.3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</row>
    <row r="138" spans="1:26" ht="14.25" customHeight="1" x14ac:dyDescent="0.3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</row>
    <row r="139" spans="1:26" ht="14.25" customHeight="1" x14ac:dyDescent="0.3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</row>
    <row r="140" spans="1:26" ht="14.25" customHeight="1" x14ac:dyDescent="0.3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</row>
    <row r="141" spans="1:26" ht="14.25" customHeight="1" x14ac:dyDescent="0.3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</row>
    <row r="142" spans="1:26" ht="14.25" customHeight="1" x14ac:dyDescent="0.3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</row>
    <row r="143" spans="1:26" ht="14.25" customHeight="1" x14ac:dyDescent="0.3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</row>
    <row r="144" spans="1:26" ht="14.25" customHeight="1" x14ac:dyDescent="0.3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</row>
    <row r="145" spans="1:26" ht="14.25" customHeight="1" x14ac:dyDescent="0.3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</row>
    <row r="146" spans="1:26" ht="14.25" customHeight="1" x14ac:dyDescent="0.3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</row>
    <row r="147" spans="1:26" ht="14.25" customHeight="1" x14ac:dyDescent="0.3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</row>
    <row r="148" spans="1:26" ht="14.25" customHeight="1" x14ac:dyDescent="0.3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</row>
    <row r="149" spans="1:26" ht="14.25" customHeight="1" x14ac:dyDescent="0.3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</row>
    <row r="150" spans="1:26" ht="14.25" customHeight="1" x14ac:dyDescent="0.3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</row>
    <row r="151" spans="1:26" ht="14.25" customHeight="1" x14ac:dyDescent="0.3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</row>
    <row r="152" spans="1:26" ht="14.25" customHeight="1" x14ac:dyDescent="0.3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</row>
    <row r="153" spans="1:26" ht="14.25" customHeight="1" x14ac:dyDescent="0.3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</row>
    <row r="154" spans="1:26" ht="14.25" customHeight="1" x14ac:dyDescent="0.3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</row>
    <row r="155" spans="1:26" ht="14.25" customHeight="1" x14ac:dyDescent="0.3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</row>
    <row r="156" spans="1:26" ht="14.25" customHeight="1" x14ac:dyDescent="0.3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</row>
    <row r="157" spans="1:26" ht="14.25" customHeight="1" x14ac:dyDescent="0.3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</row>
    <row r="158" spans="1:26" ht="14.25" customHeight="1" x14ac:dyDescent="0.3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</row>
    <row r="159" spans="1:26" ht="14.25" customHeight="1" x14ac:dyDescent="0.3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</row>
    <row r="160" spans="1:26" ht="14.25" customHeight="1" x14ac:dyDescent="0.3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</row>
    <row r="161" spans="1:26" ht="14.25" customHeight="1" x14ac:dyDescent="0.3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</row>
    <row r="162" spans="1:26" ht="14.25" customHeight="1" x14ac:dyDescent="0.3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</row>
    <row r="163" spans="1:26" ht="14.25" customHeight="1" x14ac:dyDescent="0.3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</row>
    <row r="164" spans="1:26" ht="14.25" customHeight="1" x14ac:dyDescent="0.3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</row>
    <row r="165" spans="1:26" ht="14.25" customHeight="1" x14ac:dyDescent="0.3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</row>
    <row r="166" spans="1:26" ht="14.25" customHeight="1" x14ac:dyDescent="0.3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</row>
    <row r="167" spans="1:26" ht="14.25" customHeight="1" x14ac:dyDescent="0.3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</row>
    <row r="168" spans="1:26" ht="14.25" customHeight="1" x14ac:dyDescent="0.3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</row>
    <row r="169" spans="1:26" ht="14.25" customHeight="1" x14ac:dyDescent="0.3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</row>
    <row r="170" spans="1:26" ht="14.25" customHeight="1" x14ac:dyDescent="0.3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</row>
    <row r="171" spans="1:26" ht="14.25" customHeight="1" x14ac:dyDescent="0.3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</row>
    <row r="172" spans="1:26" ht="14.25" customHeight="1" x14ac:dyDescent="0.3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</row>
    <row r="173" spans="1:26" ht="14.25" customHeight="1" x14ac:dyDescent="0.3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</row>
    <row r="174" spans="1:26" ht="14.25" customHeight="1" x14ac:dyDescent="0.3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</row>
    <row r="175" spans="1:26" ht="14.25" customHeight="1" x14ac:dyDescent="0.3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</row>
    <row r="176" spans="1:26" ht="14.25" customHeight="1" x14ac:dyDescent="0.3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</row>
    <row r="177" spans="1:26" ht="14.25" customHeight="1" x14ac:dyDescent="0.3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</row>
    <row r="178" spans="1:26" ht="14.25" customHeight="1" x14ac:dyDescent="0.3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</row>
    <row r="179" spans="1:26" ht="14.25" customHeight="1" x14ac:dyDescent="0.3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</row>
    <row r="180" spans="1:26" ht="14.25" customHeight="1" x14ac:dyDescent="0.3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</row>
    <row r="181" spans="1:26" ht="14.25" customHeight="1" x14ac:dyDescent="0.3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</row>
    <row r="182" spans="1:26" ht="14.25" customHeight="1" x14ac:dyDescent="0.3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</row>
    <row r="183" spans="1:26" ht="14.25" customHeight="1" x14ac:dyDescent="0.3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</row>
    <row r="184" spans="1:26" ht="14.25" customHeight="1" x14ac:dyDescent="0.3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</row>
    <row r="185" spans="1:26" ht="14.25" customHeight="1" x14ac:dyDescent="0.3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</row>
    <row r="186" spans="1:26" ht="14.25" customHeight="1" x14ac:dyDescent="0.3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</row>
    <row r="187" spans="1:26" ht="14.25" customHeight="1" x14ac:dyDescent="0.3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</row>
    <row r="188" spans="1:26" ht="14.25" customHeight="1" x14ac:dyDescent="0.3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</row>
    <row r="189" spans="1:26" ht="14.25" customHeight="1" x14ac:dyDescent="0.3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</row>
    <row r="190" spans="1:26" ht="14.25" customHeight="1" x14ac:dyDescent="0.3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</row>
    <row r="191" spans="1:26" ht="14.25" customHeight="1" x14ac:dyDescent="0.3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</row>
    <row r="192" spans="1:26" ht="14.25" customHeight="1" x14ac:dyDescent="0.3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</row>
    <row r="193" spans="1:26" ht="14.25" customHeight="1" x14ac:dyDescent="0.3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</row>
    <row r="194" spans="1:26" ht="14.25" customHeight="1" x14ac:dyDescent="0.3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</row>
    <row r="195" spans="1:26" ht="14.25" customHeight="1" x14ac:dyDescent="0.3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</row>
    <row r="196" spans="1:26" ht="14.25" customHeight="1" x14ac:dyDescent="0.3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</row>
    <row r="197" spans="1:26" ht="14.25" customHeight="1" x14ac:dyDescent="0.3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</row>
    <row r="198" spans="1:26" ht="14.25" customHeight="1" x14ac:dyDescent="0.3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</row>
    <row r="199" spans="1:26" ht="14.25" customHeight="1" x14ac:dyDescent="0.3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</row>
    <row r="200" spans="1:26" ht="14.25" customHeight="1" x14ac:dyDescent="0.3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</row>
    <row r="201" spans="1:26" ht="14.25" customHeight="1" x14ac:dyDescent="0.3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</row>
    <row r="202" spans="1:26" ht="14.25" customHeight="1" x14ac:dyDescent="0.3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</row>
    <row r="203" spans="1:26" ht="14.25" customHeight="1" x14ac:dyDescent="0.3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</row>
    <row r="204" spans="1:26" ht="14.25" customHeight="1" x14ac:dyDescent="0.3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spans="1:26" ht="14.25" customHeight="1" x14ac:dyDescent="0.3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</row>
    <row r="206" spans="1:26" ht="14.25" customHeight="1" x14ac:dyDescent="0.3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</row>
    <row r="207" spans="1:26" ht="14.25" customHeight="1" x14ac:dyDescent="0.3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</row>
    <row r="208" spans="1:26" ht="14.25" customHeight="1" x14ac:dyDescent="0.3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</row>
    <row r="209" spans="1:26" ht="14.25" customHeight="1" x14ac:dyDescent="0.3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</row>
    <row r="210" spans="1:26" ht="14.25" customHeight="1" x14ac:dyDescent="0.3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</row>
    <row r="211" spans="1:26" ht="14.25" customHeight="1" x14ac:dyDescent="0.3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</row>
    <row r="212" spans="1:26" ht="14.25" customHeight="1" x14ac:dyDescent="0.3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</row>
    <row r="213" spans="1:26" ht="14.25" customHeight="1" x14ac:dyDescent="0.3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</row>
    <row r="214" spans="1:26" ht="14.25" customHeight="1" x14ac:dyDescent="0.3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</row>
    <row r="215" spans="1:26" ht="14.25" customHeight="1" x14ac:dyDescent="0.3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</row>
    <row r="216" spans="1:26" ht="14.25" customHeight="1" x14ac:dyDescent="0.3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</row>
    <row r="217" spans="1:26" ht="14.25" customHeight="1" x14ac:dyDescent="0.3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</row>
    <row r="218" spans="1:26" ht="14.25" customHeight="1" x14ac:dyDescent="0.3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</row>
    <row r="219" spans="1:26" ht="14.25" customHeight="1" x14ac:dyDescent="0.3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</row>
    <row r="220" spans="1:26" ht="14.25" customHeight="1" x14ac:dyDescent="0.3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</row>
    <row r="221" spans="1:26" ht="14.25" customHeight="1" x14ac:dyDescent="0.3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</row>
    <row r="222" spans="1:26" ht="14.25" customHeight="1" x14ac:dyDescent="0.3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</row>
    <row r="223" spans="1:26" ht="14.25" customHeight="1" x14ac:dyDescent="0.3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</row>
    <row r="224" spans="1:26" ht="14.25" customHeight="1" x14ac:dyDescent="0.3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</row>
    <row r="225" spans="1:26" ht="14.25" customHeight="1" x14ac:dyDescent="0.3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</row>
    <row r="226" spans="1:26" ht="14.25" customHeight="1" x14ac:dyDescent="0.3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</row>
    <row r="227" spans="1:26" ht="14.25" customHeight="1" x14ac:dyDescent="0.3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</row>
    <row r="228" spans="1:26" ht="14.25" customHeight="1" x14ac:dyDescent="0.3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</row>
    <row r="229" spans="1:26" ht="14.25" customHeight="1" x14ac:dyDescent="0.3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</row>
    <row r="230" spans="1:26" ht="14.25" customHeight="1" x14ac:dyDescent="0.3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</row>
    <row r="231" spans="1:26" ht="14.25" customHeight="1" x14ac:dyDescent="0.3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</row>
    <row r="232" spans="1:26" ht="14.25" customHeight="1" x14ac:dyDescent="0.3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</row>
    <row r="233" spans="1:26" ht="14.25" customHeight="1" x14ac:dyDescent="0.3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</row>
    <row r="234" spans="1:26" ht="14.25" customHeight="1" x14ac:dyDescent="0.3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</row>
    <row r="235" spans="1:26" ht="14.25" customHeight="1" x14ac:dyDescent="0.3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</row>
    <row r="236" spans="1:26" ht="14.25" customHeight="1" x14ac:dyDescent="0.3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</row>
    <row r="237" spans="1:26" ht="14.25" customHeight="1" x14ac:dyDescent="0.3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</row>
    <row r="238" spans="1:26" ht="14.25" customHeight="1" x14ac:dyDescent="0.3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</row>
    <row r="239" spans="1:26" ht="14.25" customHeight="1" x14ac:dyDescent="0.3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</row>
    <row r="240" spans="1:26" ht="14.25" customHeight="1" x14ac:dyDescent="0.3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</row>
    <row r="241" spans="1:26" ht="14.25" customHeight="1" x14ac:dyDescent="0.3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</row>
    <row r="242" spans="1:26" ht="14.25" customHeight="1" x14ac:dyDescent="0.3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</row>
    <row r="243" spans="1:26" ht="14.25" customHeight="1" x14ac:dyDescent="0.3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</row>
    <row r="244" spans="1:26" ht="14.25" customHeight="1" x14ac:dyDescent="0.3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</row>
    <row r="245" spans="1:26" ht="14.25" customHeight="1" x14ac:dyDescent="0.3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</row>
    <row r="246" spans="1:26" ht="14.25" customHeight="1" x14ac:dyDescent="0.3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</row>
    <row r="247" spans="1:26" ht="14.25" customHeight="1" x14ac:dyDescent="0.3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</row>
    <row r="248" spans="1:26" ht="14.25" customHeight="1" x14ac:dyDescent="0.3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</row>
    <row r="249" spans="1:26" ht="14.25" customHeight="1" x14ac:dyDescent="0.3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</row>
    <row r="250" spans="1:26" ht="14.25" customHeight="1" x14ac:dyDescent="0.3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</row>
    <row r="251" spans="1:26" ht="14.25" customHeight="1" x14ac:dyDescent="0.3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</row>
    <row r="252" spans="1:26" ht="14.25" customHeight="1" x14ac:dyDescent="0.3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</row>
    <row r="253" spans="1:26" ht="14.25" customHeight="1" x14ac:dyDescent="0.3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</row>
    <row r="254" spans="1:26" ht="14.25" customHeight="1" x14ac:dyDescent="0.3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</row>
    <row r="255" spans="1:26" ht="14.25" customHeight="1" x14ac:dyDescent="0.3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</row>
    <row r="256" spans="1:26" ht="14.25" customHeight="1" x14ac:dyDescent="0.3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</row>
    <row r="257" spans="1:26" ht="14.25" customHeight="1" x14ac:dyDescent="0.3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</row>
    <row r="258" spans="1:26" ht="14.25" customHeight="1" x14ac:dyDescent="0.3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</row>
    <row r="259" spans="1:26" ht="14.25" customHeight="1" x14ac:dyDescent="0.3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</row>
    <row r="260" spans="1:26" ht="14.25" customHeight="1" x14ac:dyDescent="0.3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</row>
    <row r="261" spans="1:26" ht="14.25" customHeight="1" x14ac:dyDescent="0.3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</row>
    <row r="262" spans="1:26" ht="14.25" customHeight="1" x14ac:dyDescent="0.3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</row>
    <row r="263" spans="1:26" ht="14.25" customHeight="1" x14ac:dyDescent="0.3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</row>
    <row r="264" spans="1:26" ht="14.25" customHeight="1" x14ac:dyDescent="0.3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</row>
    <row r="265" spans="1:26" ht="14.25" customHeight="1" x14ac:dyDescent="0.3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</row>
    <row r="266" spans="1:26" ht="14.25" customHeight="1" x14ac:dyDescent="0.3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</row>
    <row r="267" spans="1:26" ht="14.25" customHeight="1" x14ac:dyDescent="0.3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</row>
    <row r="268" spans="1:26" ht="14.25" customHeight="1" x14ac:dyDescent="0.3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</row>
    <row r="269" spans="1:26" ht="14.25" customHeight="1" x14ac:dyDescent="0.3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</row>
    <row r="270" spans="1:26" ht="14.25" customHeight="1" x14ac:dyDescent="0.3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</row>
    <row r="271" spans="1:26" ht="14.25" customHeight="1" x14ac:dyDescent="0.3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</row>
    <row r="272" spans="1:26" ht="14.25" customHeight="1" x14ac:dyDescent="0.3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</row>
    <row r="273" spans="1:26" ht="14.25" customHeight="1" x14ac:dyDescent="0.3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</row>
    <row r="274" spans="1:26" ht="14.25" customHeight="1" x14ac:dyDescent="0.3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</row>
    <row r="275" spans="1:26" ht="14.25" customHeight="1" x14ac:dyDescent="0.3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</row>
    <row r="276" spans="1:26" ht="14.25" customHeight="1" x14ac:dyDescent="0.3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</row>
    <row r="277" spans="1:26" ht="14.25" customHeight="1" x14ac:dyDescent="0.3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</row>
    <row r="278" spans="1:26" ht="14.25" customHeight="1" x14ac:dyDescent="0.3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</row>
    <row r="279" spans="1:26" ht="14.25" customHeight="1" x14ac:dyDescent="0.3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</row>
    <row r="280" spans="1:26" ht="14.25" customHeight="1" x14ac:dyDescent="0.3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</row>
    <row r="281" spans="1:26" ht="14.25" customHeight="1" x14ac:dyDescent="0.3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</row>
    <row r="282" spans="1:26" ht="14.25" customHeight="1" x14ac:dyDescent="0.3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</row>
    <row r="283" spans="1:26" ht="14.25" customHeight="1" x14ac:dyDescent="0.3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</row>
    <row r="284" spans="1:26" ht="14.25" customHeight="1" x14ac:dyDescent="0.3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</row>
    <row r="285" spans="1:26" ht="14.25" customHeight="1" x14ac:dyDescent="0.3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</row>
    <row r="286" spans="1:26" ht="14.25" customHeight="1" x14ac:dyDescent="0.3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</row>
    <row r="287" spans="1:26" ht="14.25" customHeight="1" x14ac:dyDescent="0.3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</row>
    <row r="288" spans="1:26" ht="14.25" customHeight="1" x14ac:dyDescent="0.3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</row>
    <row r="289" spans="1:26" ht="14.25" customHeight="1" x14ac:dyDescent="0.3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</row>
    <row r="290" spans="1:26" ht="14.25" customHeight="1" x14ac:dyDescent="0.3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</row>
    <row r="291" spans="1:26" ht="14.25" customHeight="1" x14ac:dyDescent="0.3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</row>
    <row r="292" spans="1:26" ht="14.25" customHeight="1" x14ac:dyDescent="0.3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</row>
    <row r="293" spans="1:26" ht="14.25" customHeight="1" x14ac:dyDescent="0.3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</row>
    <row r="294" spans="1:26" ht="14.25" customHeight="1" x14ac:dyDescent="0.3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</row>
    <row r="295" spans="1:26" ht="14.25" customHeight="1" x14ac:dyDescent="0.3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</row>
    <row r="296" spans="1:26" ht="14.25" customHeight="1" x14ac:dyDescent="0.3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</row>
    <row r="297" spans="1:26" ht="14.25" customHeight="1" x14ac:dyDescent="0.3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</row>
    <row r="298" spans="1:26" ht="14.25" customHeight="1" x14ac:dyDescent="0.3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</row>
    <row r="299" spans="1:26" ht="14.25" customHeight="1" x14ac:dyDescent="0.3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</row>
    <row r="300" spans="1:26" ht="14.25" customHeight="1" x14ac:dyDescent="0.3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</row>
    <row r="301" spans="1:26" ht="14.25" customHeight="1" x14ac:dyDescent="0.3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</row>
    <row r="302" spans="1:26" ht="14.25" customHeight="1" x14ac:dyDescent="0.3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</row>
    <row r="303" spans="1:26" ht="14.25" customHeight="1" x14ac:dyDescent="0.3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</row>
    <row r="304" spans="1:26" ht="14.25" customHeight="1" x14ac:dyDescent="0.3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</row>
    <row r="305" spans="1:26" ht="14.25" customHeight="1" x14ac:dyDescent="0.3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</row>
    <row r="306" spans="1:26" ht="14.25" customHeight="1" x14ac:dyDescent="0.3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</row>
    <row r="307" spans="1:26" ht="14.25" customHeight="1" x14ac:dyDescent="0.3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</row>
    <row r="308" spans="1:26" ht="14.25" customHeight="1" x14ac:dyDescent="0.3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</row>
    <row r="309" spans="1:26" ht="14.25" customHeight="1" x14ac:dyDescent="0.3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</row>
    <row r="310" spans="1:26" ht="14.25" customHeight="1" x14ac:dyDescent="0.3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</row>
    <row r="311" spans="1:26" ht="14.25" customHeight="1" x14ac:dyDescent="0.3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</row>
    <row r="312" spans="1:26" ht="14.25" customHeight="1" x14ac:dyDescent="0.3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</row>
    <row r="313" spans="1:26" ht="14.25" customHeight="1" x14ac:dyDescent="0.3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</row>
    <row r="314" spans="1:26" ht="14.25" customHeight="1" x14ac:dyDescent="0.3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</row>
    <row r="315" spans="1:26" ht="14.25" customHeight="1" x14ac:dyDescent="0.3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</row>
    <row r="316" spans="1:26" ht="14.25" customHeight="1" x14ac:dyDescent="0.3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</row>
    <row r="317" spans="1:26" ht="14.25" customHeight="1" x14ac:dyDescent="0.3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</row>
    <row r="318" spans="1:26" ht="14.25" customHeight="1" x14ac:dyDescent="0.3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</row>
    <row r="319" spans="1:26" ht="14.25" customHeight="1" x14ac:dyDescent="0.3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</row>
    <row r="320" spans="1:26" ht="14.25" customHeight="1" x14ac:dyDescent="0.3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</row>
    <row r="321" spans="1:26" ht="14.25" customHeight="1" x14ac:dyDescent="0.3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</row>
    <row r="322" spans="1:26" ht="14.25" customHeight="1" x14ac:dyDescent="0.3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</row>
    <row r="323" spans="1:26" ht="14.25" customHeight="1" x14ac:dyDescent="0.3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</row>
    <row r="324" spans="1:26" ht="14.25" customHeight="1" x14ac:dyDescent="0.3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</row>
    <row r="325" spans="1:26" ht="14.25" customHeight="1" x14ac:dyDescent="0.3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</row>
    <row r="326" spans="1:26" ht="14.25" customHeight="1" x14ac:dyDescent="0.3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</row>
    <row r="327" spans="1:26" ht="14.25" customHeight="1" x14ac:dyDescent="0.3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</row>
    <row r="328" spans="1:26" ht="14.25" customHeight="1" x14ac:dyDescent="0.3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</row>
    <row r="329" spans="1:26" ht="14.25" customHeight="1" x14ac:dyDescent="0.3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</row>
    <row r="330" spans="1:26" ht="14.25" customHeight="1" x14ac:dyDescent="0.3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</row>
    <row r="331" spans="1:26" ht="14.25" customHeight="1" x14ac:dyDescent="0.3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</row>
    <row r="332" spans="1:26" ht="14.25" customHeight="1" x14ac:dyDescent="0.3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</row>
    <row r="333" spans="1:26" ht="14.25" customHeight="1" x14ac:dyDescent="0.3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</row>
    <row r="334" spans="1:26" ht="14.25" customHeight="1" x14ac:dyDescent="0.3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</row>
    <row r="335" spans="1:26" ht="14.25" customHeight="1" x14ac:dyDescent="0.3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</row>
    <row r="336" spans="1:26" ht="14.25" customHeight="1" x14ac:dyDescent="0.3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</row>
    <row r="337" spans="1:26" ht="14.25" customHeight="1" x14ac:dyDescent="0.3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</row>
    <row r="338" spans="1:26" ht="14.25" customHeight="1" x14ac:dyDescent="0.3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</row>
    <row r="339" spans="1:26" ht="14.25" customHeight="1" x14ac:dyDescent="0.3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</row>
    <row r="340" spans="1:26" ht="14.25" customHeight="1" x14ac:dyDescent="0.3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</row>
    <row r="341" spans="1:26" ht="14.25" customHeight="1" x14ac:dyDescent="0.3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</row>
    <row r="342" spans="1:26" ht="14.25" customHeight="1" x14ac:dyDescent="0.3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</row>
    <row r="343" spans="1:26" ht="14.25" customHeight="1" x14ac:dyDescent="0.3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</row>
    <row r="344" spans="1:26" ht="14.25" customHeight="1" x14ac:dyDescent="0.3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</row>
    <row r="345" spans="1:26" ht="14.25" customHeight="1" x14ac:dyDescent="0.3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</row>
    <row r="346" spans="1:26" ht="14.25" customHeight="1" x14ac:dyDescent="0.3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</row>
    <row r="347" spans="1:26" ht="14.25" customHeight="1" x14ac:dyDescent="0.3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</row>
    <row r="348" spans="1:26" ht="14.25" customHeight="1" x14ac:dyDescent="0.3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</row>
    <row r="349" spans="1:26" ht="14.25" customHeight="1" x14ac:dyDescent="0.3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</row>
    <row r="350" spans="1:26" ht="14.25" customHeight="1" x14ac:dyDescent="0.3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</row>
    <row r="351" spans="1:26" ht="14.25" customHeight="1" x14ac:dyDescent="0.3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</row>
    <row r="352" spans="1:26" ht="14.25" customHeight="1" x14ac:dyDescent="0.3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</row>
    <row r="353" spans="1:26" ht="14.25" customHeight="1" x14ac:dyDescent="0.3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</row>
    <row r="354" spans="1:26" ht="14.25" customHeight="1" x14ac:dyDescent="0.3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</row>
    <row r="355" spans="1:26" ht="14.25" customHeight="1" x14ac:dyDescent="0.3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</row>
    <row r="356" spans="1:26" ht="14.25" customHeight="1" x14ac:dyDescent="0.3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</row>
    <row r="357" spans="1:26" ht="14.25" customHeight="1" x14ac:dyDescent="0.3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</row>
    <row r="358" spans="1:26" ht="14.25" customHeight="1" x14ac:dyDescent="0.3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</row>
    <row r="359" spans="1:26" ht="14.25" customHeight="1" x14ac:dyDescent="0.3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</row>
    <row r="360" spans="1:26" ht="14.25" customHeight="1" x14ac:dyDescent="0.3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</row>
    <row r="361" spans="1:26" ht="14.25" customHeight="1" x14ac:dyDescent="0.3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</row>
    <row r="362" spans="1:26" ht="14.25" customHeight="1" x14ac:dyDescent="0.3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</row>
    <row r="363" spans="1:26" ht="14.25" customHeight="1" x14ac:dyDescent="0.3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</row>
    <row r="364" spans="1:26" ht="14.25" customHeight="1" x14ac:dyDescent="0.3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</row>
    <row r="365" spans="1:26" ht="14.25" customHeight="1" x14ac:dyDescent="0.3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</row>
    <row r="366" spans="1:26" ht="14.25" customHeight="1" x14ac:dyDescent="0.3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</row>
    <row r="367" spans="1:26" ht="14.25" customHeight="1" x14ac:dyDescent="0.3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</row>
    <row r="368" spans="1:26" ht="14.25" customHeight="1" x14ac:dyDescent="0.3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</row>
    <row r="369" spans="1:26" ht="14.25" customHeight="1" x14ac:dyDescent="0.3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</row>
    <row r="370" spans="1:26" ht="14.25" customHeight="1" x14ac:dyDescent="0.3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</row>
    <row r="371" spans="1:26" ht="14.25" customHeight="1" x14ac:dyDescent="0.3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</row>
    <row r="372" spans="1:26" ht="14.25" customHeight="1" x14ac:dyDescent="0.3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</row>
    <row r="373" spans="1:26" ht="14.25" customHeight="1" x14ac:dyDescent="0.3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</row>
    <row r="374" spans="1:26" ht="14.25" customHeight="1" x14ac:dyDescent="0.3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</row>
    <row r="375" spans="1:26" ht="14.25" customHeight="1" x14ac:dyDescent="0.3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</row>
    <row r="376" spans="1:26" ht="14.25" customHeight="1" x14ac:dyDescent="0.3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</row>
    <row r="377" spans="1:26" ht="14.25" customHeight="1" x14ac:dyDescent="0.3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</row>
    <row r="378" spans="1:26" ht="14.25" customHeight="1" x14ac:dyDescent="0.3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</row>
    <row r="379" spans="1:26" ht="14.25" customHeight="1" x14ac:dyDescent="0.3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</row>
    <row r="380" spans="1:26" ht="14.25" customHeight="1" x14ac:dyDescent="0.3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</row>
    <row r="381" spans="1:26" ht="14.25" customHeight="1" x14ac:dyDescent="0.3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</row>
    <row r="382" spans="1:26" ht="14.25" customHeight="1" x14ac:dyDescent="0.3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</row>
    <row r="383" spans="1:26" ht="14.25" customHeight="1" x14ac:dyDescent="0.3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</row>
    <row r="384" spans="1:26" ht="14.25" customHeight="1" x14ac:dyDescent="0.3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</row>
    <row r="385" spans="1:26" ht="14.25" customHeight="1" x14ac:dyDescent="0.3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</row>
    <row r="386" spans="1:26" ht="14.25" customHeight="1" x14ac:dyDescent="0.3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</row>
    <row r="387" spans="1:26" ht="14.25" customHeight="1" x14ac:dyDescent="0.3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</row>
    <row r="388" spans="1:26" ht="14.25" customHeight="1" x14ac:dyDescent="0.3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</row>
    <row r="389" spans="1:26" ht="14.25" customHeight="1" x14ac:dyDescent="0.3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</row>
    <row r="390" spans="1:26" ht="14.25" customHeight="1" x14ac:dyDescent="0.3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</row>
    <row r="391" spans="1:26" ht="14.25" customHeight="1" x14ac:dyDescent="0.3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</row>
    <row r="392" spans="1:26" ht="14.25" customHeight="1" x14ac:dyDescent="0.3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</row>
    <row r="393" spans="1:26" ht="14.25" customHeight="1" x14ac:dyDescent="0.3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</row>
    <row r="394" spans="1:26" ht="14.25" customHeight="1" x14ac:dyDescent="0.3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</row>
    <row r="395" spans="1:26" ht="14.25" customHeight="1" x14ac:dyDescent="0.3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</row>
    <row r="396" spans="1:26" ht="14.25" customHeight="1" x14ac:dyDescent="0.3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</row>
    <row r="397" spans="1:26" ht="14.25" customHeight="1" x14ac:dyDescent="0.35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</row>
    <row r="398" spans="1:26" ht="14.25" customHeight="1" x14ac:dyDescent="0.35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</row>
    <row r="399" spans="1:26" ht="14.25" customHeight="1" x14ac:dyDescent="0.35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</row>
    <row r="400" spans="1:26" ht="14.25" customHeight="1" x14ac:dyDescent="0.35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</row>
    <row r="401" spans="1:26" ht="14.25" customHeight="1" x14ac:dyDescent="0.3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</row>
    <row r="402" spans="1:26" ht="14.25" customHeight="1" x14ac:dyDescent="0.3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</row>
    <row r="403" spans="1:26" ht="14.25" customHeight="1" x14ac:dyDescent="0.3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</row>
    <row r="404" spans="1:26" ht="14.25" customHeight="1" x14ac:dyDescent="0.3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</row>
    <row r="405" spans="1:26" ht="14.25" customHeight="1" x14ac:dyDescent="0.3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</row>
    <row r="406" spans="1:26" ht="14.25" customHeight="1" x14ac:dyDescent="0.3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</row>
    <row r="407" spans="1:26" ht="14.25" customHeight="1" x14ac:dyDescent="0.3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</row>
    <row r="408" spans="1:26" ht="14.25" customHeight="1" x14ac:dyDescent="0.3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</row>
    <row r="409" spans="1:26" ht="14.25" customHeight="1" x14ac:dyDescent="0.3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</row>
    <row r="410" spans="1:26" ht="14.25" customHeight="1" x14ac:dyDescent="0.3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</row>
    <row r="411" spans="1:26" ht="14.25" customHeight="1" x14ac:dyDescent="0.3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</row>
    <row r="412" spans="1:26" ht="14.25" customHeight="1" x14ac:dyDescent="0.3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</row>
    <row r="413" spans="1:26" ht="14.25" customHeight="1" x14ac:dyDescent="0.3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</row>
    <row r="414" spans="1:26" ht="14.25" customHeight="1" x14ac:dyDescent="0.3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</row>
    <row r="415" spans="1:26" ht="14.25" customHeight="1" x14ac:dyDescent="0.3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</row>
    <row r="416" spans="1:26" ht="14.25" customHeight="1" x14ac:dyDescent="0.3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</row>
    <row r="417" spans="1:26" ht="14.25" customHeight="1" x14ac:dyDescent="0.3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</row>
    <row r="418" spans="1:26" ht="14.25" customHeight="1" x14ac:dyDescent="0.35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</row>
    <row r="419" spans="1:26" ht="14.25" customHeight="1" x14ac:dyDescent="0.35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</row>
    <row r="420" spans="1:26" ht="14.25" customHeight="1" x14ac:dyDescent="0.35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</row>
    <row r="421" spans="1:26" ht="14.25" customHeight="1" x14ac:dyDescent="0.35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</row>
    <row r="422" spans="1:26" ht="14.25" customHeight="1" x14ac:dyDescent="0.35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</row>
    <row r="423" spans="1:26" ht="14.25" customHeight="1" x14ac:dyDescent="0.3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</row>
    <row r="424" spans="1:26" ht="14.25" customHeight="1" x14ac:dyDescent="0.35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</row>
    <row r="425" spans="1:26" ht="14.25" customHeight="1" x14ac:dyDescent="0.35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</row>
    <row r="426" spans="1:26" ht="14.25" customHeight="1" x14ac:dyDescent="0.35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</row>
    <row r="427" spans="1:26" ht="14.25" customHeight="1" x14ac:dyDescent="0.35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</row>
    <row r="428" spans="1:26" ht="14.25" customHeight="1" x14ac:dyDescent="0.35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</row>
    <row r="429" spans="1:26" ht="14.25" customHeight="1" x14ac:dyDescent="0.35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</row>
    <row r="430" spans="1:26" ht="14.25" customHeight="1" x14ac:dyDescent="0.35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</row>
    <row r="431" spans="1:26" ht="14.25" customHeight="1" x14ac:dyDescent="0.35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</row>
    <row r="432" spans="1:26" ht="14.25" customHeight="1" x14ac:dyDescent="0.35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</row>
    <row r="433" spans="1:26" ht="14.25" customHeight="1" x14ac:dyDescent="0.35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</row>
    <row r="434" spans="1:26" ht="14.25" customHeight="1" x14ac:dyDescent="0.35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</row>
    <row r="435" spans="1:26" ht="14.25" customHeight="1" x14ac:dyDescent="0.35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</row>
    <row r="436" spans="1:26" ht="14.25" customHeight="1" x14ac:dyDescent="0.35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</row>
    <row r="437" spans="1:26" ht="14.25" customHeight="1" x14ac:dyDescent="0.35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</row>
    <row r="438" spans="1:26" ht="14.25" customHeight="1" x14ac:dyDescent="0.35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</row>
    <row r="439" spans="1:26" ht="14.25" customHeight="1" x14ac:dyDescent="0.35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</row>
    <row r="440" spans="1:26" ht="14.25" customHeight="1" x14ac:dyDescent="0.35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</row>
    <row r="441" spans="1:26" ht="14.25" customHeight="1" x14ac:dyDescent="0.35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</row>
    <row r="442" spans="1:26" ht="14.25" customHeight="1" x14ac:dyDescent="0.35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</row>
    <row r="443" spans="1:26" ht="14.25" customHeight="1" x14ac:dyDescent="0.35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</row>
    <row r="444" spans="1:26" ht="14.25" customHeight="1" x14ac:dyDescent="0.35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</row>
    <row r="445" spans="1:26" ht="14.25" customHeight="1" x14ac:dyDescent="0.35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</row>
    <row r="446" spans="1:26" ht="14.25" customHeight="1" x14ac:dyDescent="0.35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</row>
    <row r="447" spans="1:26" ht="14.25" customHeight="1" x14ac:dyDescent="0.35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</row>
    <row r="448" spans="1:26" ht="14.25" customHeight="1" x14ac:dyDescent="0.35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</row>
    <row r="449" spans="1:26" ht="14.25" customHeight="1" x14ac:dyDescent="0.35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</row>
    <row r="450" spans="1:26" ht="14.25" customHeight="1" x14ac:dyDescent="0.35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</row>
    <row r="451" spans="1:26" ht="14.25" customHeight="1" x14ac:dyDescent="0.35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</row>
    <row r="452" spans="1:26" ht="14.25" customHeight="1" x14ac:dyDescent="0.35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</row>
    <row r="453" spans="1:26" ht="14.25" customHeight="1" x14ac:dyDescent="0.35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</row>
    <row r="454" spans="1:26" ht="14.25" customHeight="1" x14ac:dyDescent="0.35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</row>
    <row r="455" spans="1:26" ht="14.25" customHeight="1" x14ac:dyDescent="0.35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</row>
    <row r="456" spans="1:26" ht="14.25" customHeight="1" x14ac:dyDescent="0.35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</row>
    <row r="457" spans="1:26" ht="14.25" customHeight="1" x14ac:dyDescent="0.35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</row>
    <row r="458" spans="1:26" ht="14.25" customHeight="1" x14ac:dyDescent="0.35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</row>
    <row r="459" spans="1:26" ht="14.25" customHeight="1" x14ac:dyDescent="0.35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</row>
    <row r="460" spans="1:26" ht="14.25" customHeight="1" x14ac:dyDescent="0.35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</row>
    <row r="461" spans="1:26" ht="14.25" customHeight="1" x14ac:dyDescent="0.35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</row>
    <row r="462" spans="1:26" ht="14.25" customHeight="1" x14ac:dyDescent="0.35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</row>
    <row r="463" spans="1:26" ht="14.25" customHeight="1" x14ac:dyDescent="0.35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</row>
    <row r="464" spans="1:26" ht="14.25" customHeight="1" x14ac:dyDescent="0.35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</row>
    <row r="465" spans="1:26" ht="14.25" customHeight="1" x14ac:dyDescent="0.35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</row>
    <row r="466" spans="1:26" ht="14.25" customHeight="1" x14ac:dyDescent="0.35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</row>
    <row r="467" spans="1:26" ht="14.25" customHeight="1" x14ac:dyDescent="0.35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</row>
    <row r="468" spans="1:26" ht="14.25" customHeight="1" x14ac:dyDescent="0.35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</row>
    <row r="469" spans="1:26" ht="14.25" customHeight="1" x14ac:dyDescent="0.35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</row>
    <row r="470" spans="1:26" ht="14.25" customHeight="1" x14ac:dyDescent="0.35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</row>
    <row r="471" spans="1:26" ht="14.25" customHeight="1" x14ac:dyDescent="0.35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</row>
    <row r="472" spans="1:26" ht="14.25" customHeight="1" x14ac:dyDescent="0.35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</row>
    <row r="473" spans="1:26" ht="14.25" customHeight="1" x14ac:dyDescent="0.35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</row>
    <row r="474" spans="1:26" ht="14.25" customHeight="1" x14ac:dyDescent="0.35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</row>
    <row r="475" spans="1:26" ht="14.25" customHeight="1" x14ac:dyDescent="0.35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</row>
    <row r="476" spans="1:26" ht="14.25" customHeight="1" x14ac:dyDescent="0.35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</row>
    <row r="477" spans="1:26" ht="14.25" customHeight="1" x14ac:dyDescent="0.35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</row>
    <row r="478" spans="1:26" ht="14.25" customHeight="1" x14ac:dyDescent="0.35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</row>
    <row r="479" spans="1:26" ht="14.25" customHeight="1" x14ac:dyDescent="0.35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</row>
    <row r="480" spans="1:26" ht="14.25" customHeight="1" x14ac:dyDescent="0.35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</row>
    <row r="481" spans="1:26" ht="14.25" customHeight="1" x14ac:dyDescent="0.35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</row>
    <row r="482" spans="1:26" ht="14.25" customHeight="1" x14ac:dyDescent="0.35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</row>
    <row r="483" spans="1:26" ht="14.25" customHeight="1" x14ac:dyDescent="0.35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</row>
    <row r="484" spans="1:26" ht="14.25" customHeight="1" x14ac:dyDescent="0.35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</row>
    <row r="485" spans="1:26" ht="14.25" customHeight="1" x14ac:dyDescent="0.35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</row>
    <row r="486" spans="1:26" ht="14.25" customHeight="1" x14ac:dyDescent="0.35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</row>
    <row r="487" spans="1:26" ht="14.25" customHeight="1" x14ac:dyDescent="0.35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</row>
    <row r="488" spans="1:26" ht="14.25" customHeight="1" x14ac:dyDescent="0.35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</row>
    <row r="489" spans="1:26" ht="14.25" customHeight="1" x14ac:dyDescent="0.35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</row>
    <row r="490" spans="1:26" ht="14.25" customHeight="1" x14ac:dyDescent="0.35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</row>
    <row r="491" spans="1:26" ht="14.25" customHeight="1" x14ac:dyDescent="0.35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</row>
    <row r="492" spans="1:26" ht="14.25" customHeight="1" x14ac:dyDescent="0.35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</row>
    <row r="493" spans="1:26" ht="14.25" customHeight="1" x14ac:dyDescent="0.35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</row>
    <row r="494" spans="1:26" ht="14.25" customHeight="1" x14ac:dyDescent="0.35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</row>
    <row r="495" spans="1:26" ht="14.25" customHeight="1" x14ac:dyDescent="0.35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</row>
    <row r="496" spans="1:26" ht="14.25" customHeight="1" x14ac:dyDescent="0.35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</row>
    <row r="497" spans="1:26" ht="14.25" customHeight="1" x14ac:dyDescent="0.35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</row>
    <row r="498" spans="1:26" ht="14.25" customHeight="1" x14ac:dyDescent="0.35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</row>
    <row r="499" spans="1:26" ht="14.25" customHeight="1" x14ac:dyDescent="0.35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</row>
    <row r="500" spans="1:26" ht="14.25" customHeight="1" x14ac:dyDescent="0.35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</row>
    <row r="501" spans="1:26" ht="14.25" customHeight="1" x14ac:dyDescent="0.35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</row>
    <row r="502" spans="1:26" ht="14.25" customHeight="1" x14ac:dyDescent="0.35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</row>
    <row r="503" spans="1:26" ht="14.25" customHeight="1" x14ac:dyDescent="0.35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</row>
    <row r="504" spans="1:26" ht="14.25" customHeight="1" x14ac:dyDescent="0.35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</row>
    <row r="505" spans="1:26" ht="14.25" customHeight="1" x14ac:dyDescent="0.35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</row>
    <row r="506" spans="1:26" ht="14.25" customHeight="1" x14ac:dyDescent="0.35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</row>
    <row r="507" spans="1:26" ht="14.25" customHeight="1" x14ac:dyDescent="0.35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</row>
    <row r="508" spans="1:26" ht="14.25" customHeight="1" x14ac:dyDescent="0.35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</row>
    <row r="509" spans="1:26" ht="14.25" customHeight="1" x14ac:dyDescent="0.35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</row>
    <row r="510" spans="1:26" ht="14.25" customHeight="1" x14ac:dyDescent="0.35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</row>
    <row r="511" spans="1:26" ht="14.25" customHeight="1" x14ac:dyDescent="0.35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</row>
    <row r="512" spans="1:26" ht="14.25" customHeight="1" x14ac:dyDescent="0.35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</row>
    <row r="513" spans="1:26" ht="14.25" customHeight="1" x14ac:dyDescent="0.35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</row>
    <row r="514" spans="1:26" ht="14.25" customHeight="1" x14ac:dyDescent="0.35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</row>
    <row r="515" spans="1:26" ht="14.25" customHeight="1" x14ac:dyDescent="0.35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</row>
    <row r="516" spans="1:26" ht="14.25" customHeight="1" x14ac:dyDescent="0.35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</row>
    <row r="517" spans="1:26" ht="14.25" customHeight="1" x14ac:dyDescent="0.35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</row>
    <row r="518" spans="1:26" ht="14.25" customHeight="1" x14ac:dyDescent="0.35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</row>
    <row r="519" spans="1:26" ht="14.25" customHeight="1" x14ac:dyDescent="0.35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</row>
    <row r="520" spans="1:26" ht="14.25" customHeight="1" x14ac:dyDescent="0.35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</row>
    <row r="521" spans="1:26" ht="14.25" customHeight="1" x14ac:dyDescent="0.35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</row>
    <row r="522" spans="1:26" ht="14.25" customHeight="1" x14ac:dyDescent="0.35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</row>
    <row r="523" spans="1:26" ht="14.25" customHeight="1" x14ac:dyDescent="0.35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</row>
    <row r="524" spans="1:26" ht="14.25" customHeight="1" x14ac:dyDescent="0.35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</row>
    <row r="525" spans="1:26" ht="14.25" customHeight="1" x14ac:dyDescent="0.35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</row>
    <row r="526" spans="1:26" ht="14.25" customHeight="1" x14ac:dyDescent="0.35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</row>
    <row r="527" spans="1:26" ht="14.25" customHeight="1" x14ac:dyDescent="0.35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</row>
    <row r="528" spans="1:26" ht="14.25" customHeight="1" x14ac:dyDescent="0.35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</row>
    <row r="529" spans="1:26" ht="14.25" customHeight="1" x14ac:dyDescent="0.35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</row>
    <row r="530" spans="1:26" ht="14.25" customHeight="1" x14ac:dyDescent="0.35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</row>
    <row r="531" spans="1:26" ht="14.25" customHeight="1" x14ac:dyDescent="0.35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</row>
    <row r="532" spans="1:26" ht="14.25" customHeight="1" x14ac:dyDescent="0.35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</row>
    <row r="533" spans="1:26" ht="14.25" customHeight="1" x14ac:dyDescent="0.35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</row>
    <row r="534" spans="1:26" ht="14.25" customHeight="1" x14ac:dyDescent="0.35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</row>
    <row r="535" spans="1:26" ht="14.25" customHeight="1" x14ac:dyDescent="0.35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</row>
    <row r="536" spans="1:26" ht="14.25" customHeight="1" x14ac:dyDescent="0.35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</row>
    <row r="537" spans="1:26" ht="14.25" customHeight="1" x14ac:dyDescent="0.35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</row>
    <row r="538" spans="1:26" ht="14.25" customHeight="1" x14ac:dyDescent="0.35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</row>
    <row r="539" spans="1:26" ht="14.25" customHeight="1" x14ac:dyDescent="0.35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</row>
    <row r="540" spans="1:26" ht="14.25" customHeight="1" x14ac:dyDescent="0.35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</row>
    <row r="541" spans="1:26" ht="14.25" customHeight="1" x14ac:dyDescent="0.35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</row>
    <row r="542" spans="1:26" ht="14.25" customHeight="1" x14ac:dyDescent="0.35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</row>
    <row r="543" spans="1:26" ht="14.25" customHeight="1" x14ac:dyDescent="0.35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</row>
    <row r="544" spans="1:26" ht="14.25" customHeight="1" x14ac:dyDescent="0.35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</row>
    <row r="545" spans="1:26" ht="14.25" customHeight="1" x14ac:dyDescent="0.35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</row>
    <row r="546" spans="1:26" ht="14.25" customHeight="1" x14ac:dyDescent="0.35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</row>
    <row r="547" spans="1:26" ht="14.25" customHeight="1" x14ac:dyDescent="0.35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</row>
    <row r="548" spans="1:26" ht="14.25" customHeight="1" x14ac:dyDescent="0.35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</row>
    <row r="549" spans="1:26" ht="14.25" customHeight="1" x14ac:dyDescent="0.35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</row>
    <row r="550" spans="1:26" ht="14.25" customHeight="1" x14ac:dyDescent="0.35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</row>
    <row r="551" spans="1:26" ht="14.25" customHeight="1" x14ac:dyDescent="0.35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</row>
    <row r="552" spans="1:26" ht="14.25" customHeight="1" x14ac:dyDescent="0.35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</row>
    <row r="553" spans="1:26" ht="14.25" customHeight="1" x14ac:dyDescent="0.35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</row>
    <row r="554" spans="1:26" ht="14.25" customHeight="1" x14ac:dyDescent="0.35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</row>
    <row r="555" spans="1:26" ht="14.25" customHeight="1" x14ac:dyDescent="0.35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</row>
    <row r="556" spans="1:26" ht="14.25" customHeight="1" x14ac:dyDescent="0.35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</row>
    <row r="557" spans="1:26" ht="14.25" customHeight="1" x14ac:dyDescent="0.35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</row>
    <row r="558" spans="1:26" ht="14.25" customHeight="1" x14ac:dyDescent="0.35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</row>
    <row r="559" spans="1:26" ht="14.25" customHeight="1" x14ac:dyDescent="0.35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</row>
    <row r="560" spans="1:26" ht="14.25" customHeight="1" x14ac:dyDescent="0.35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</row>
    <row r="561" spans="1:26" ht="14.25" customHeight="1" x14ac:dyDescent="0.35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</row>
    <row r="562" spans="1:26" ht="14.25" customHeight="1" x14ac:dyDescent="0.35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</row>
    <row r="563" spans="1:26" ht="14.25" customHeight="1" x14ac:dyDescent="0.35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</row>
    <row r="564" spans="1:26" ht="14.25" customHeight="1" x14ac:dyDescent="0.35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</row>
    <row r="565" spans="1:26" ht="14.25" customHeight="1" x14ac:dyDescent="0.35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</row>
    <row r="566" spans="1:26" ht="14.25" customHeight="1" x14ac:dyDescent="0.35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</row>
    <row r="567" spans="1:26" ht="14.25" customHeight="1" x14ac:dyDescent="0.35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</row>
    <row r="568" spans="1:26" ht="14.25" customHeight="1" x14ac:dyDescent="0.35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</row>
    <row r="569" spans="1:26" ht="14.25" customHeight="1" x14ac:dyDescent="0.35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</row>
    <row r="570" spans="1:26" ht="14.25" customHeight="1" x14ac:dyDescent="0.35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</row>
    <row r="571" spans="1:26" ht="14.25" customHeight="1" x14ac:dyDescent="0.35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</row>
    <row r="572" spans="1:26" ht="14.25" customHeight="1" x14ac:dyDescent="0.35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</row>
    <row r="573" spans="1:26" ht="14.25" customHeight="1" x14ac:dyDescent="0.35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</row>
    <row r="574" spans="1:26" ht="14.25" customHeight="1" x14ac:dyDescent="0.35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</row>
    <row r="575" spans="1:26" ht="14.25" customHeight="1" x14ac:dyDescent="0.35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</row>
    <row r="576" spans="1:26" ht="14.25" customHeight="1" x14ac:dyDescent="0.35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</row>
    <row r="577" spans="1:26" ht="14.25" customHeight="1" x14ac:dyDescent="0.35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</row>
    <row r="578" spans="1:26" ht="14.25" customHeight="1" x14ac:dyDescent="0.35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</row>
    <row r="579" spans="1:26" ht="14.25" customHeight="1" x14ac:dyDescent="0.35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</row>
    <row r="580" spans="1:26" ht="14.25" customHeight="1" x14ac:dyDescent="0.35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</row>
    <row r="581" spans="1:26" ht="14.25" customHeight="1" x14ac:dyDescent="0.35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</row>
    <row r="582" spans="1:26" ht="14.25" customHeight="1" x14ac:dyDescent="0.35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</row>
    <row r="583" spans="1:26" ht="14.25" customHeight="1" x14ac:dyDescent="0.35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</row>
    <row r="584" spans="1:26" ht="14.25" customHeight="1" x14ac:dyDescent="0.35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</row>
    <row r="585" spans="1:26" ht="14.25" customHeight="1" x14ac:dyDescent="0.35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</row>
    <row r="586" spans="1:26" ht="14.25" customHeight="1" x14ac:dyDescent="0.35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</row>
    <row r="587" spans="1:26" ht="14.25" customHeight="1" x14ac:dyDescent="0.35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</row>
    <row r="588" spans="1:26" ht="14.25" customHeight="1" x14ac:dyDescent="0.35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</row>
    <row r="589" spans="1:26" ht="14.25" customHeight="1" x14ac:dyDescent="0.35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</row>
    <row r="590" spans="1:26" ht="14.25" customHeight="1" x14ac:dyDescent="0.35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</row>
    <row r="591" spans="1:26" ht="14.25" customHeight="1" x14ac:dyDescent="0.35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</row>
    <row r="592" spans="1:26" ht="14.25" customHeight="1" x14ac:dyDescent="0.35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</row>
    <row r="593" spans="1:26" ht="14.25" customHeight="1" x14ac:dyDescent="0.35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</row>
    <row r="594" spans="1:26" ht="14.25" customHeight="1" x14ac:dyDescent="0.35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</row>
    <row r="595" spans="1:26" ht="14.25" customHeight="1" x14ac:dyDescent="0.35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</row>
    <row r="596" spans="1:26" ht="14.25" customHeight="1" x14ac:dyDescent="0.35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</row>
    <row r="597" spans="1:26" ht="14.25" customHeight="1" x14ac:dyDescent="0.35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</row>
    <row r="598" spans="1:26" ht="14.25" customHeight="1" x14ac:dyDescent="0.35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</row>
    <row r="599" spans="1:26" ht="14.25" customHeight="1" x14ac:dyDescent="0.35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</row>
    <row r="600" spans="1:26" ht="14.25" customHeight="1" x14ac:dyDescent="0.35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</row>
    <row r="601" spans="1:26" ht="14.25" customHeight="1" x14ac:dyDescent="0.35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</row>
    <row r="602" spans="1:26" ht="14.25" customHeight="1" x14ac:dyDescent="0.35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</row>
    <row r="603" spans="1:26" ht="14.25" customHeight="1" x14ac:dyDescent="0.35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</row>
    <row r="604" spans="1:26" ht="14.25" customHeight="1" x14ac:dyDescent="0.35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</row>
    <row r="605" spans="1:26" ht="14.25" customHeight="1" x14ac:dyDescent="0.35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</row>
    <row r="606" spans="1:26" ht="14.25" customHeight="1" x14ac:dyDescent="0.35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</row>
    <row r="607" spans="1:26" ht="14.25" customHeight="1" x14ac:dyDescent="0.35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</row>
    <row r="608" spans="1:26" ht="14.25" customHeight="1" x14ac:dyDescent="0.35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</row>
    <row r="609" spans="1:26" ht="14.25" customHeight="1" x14ac:dyDescent="0.35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</row>
    <row r="610" spans="1:26" ht="14.25" customHeight="1" x14ac:dyDescent="0.35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</row>
    <row r="611" spans="1:26" ht="14.25" customHeight="1" x14ac:dyDescent="0.35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</row>
    <row r="612" spans="1:26" ht="14.25" customHeight="1" x14ac:dyDescent="0.35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</row>
    <row r="613" spans="1:26" ht="14.25" customHeight="1" x14ac:dyDescent="0.35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</row>
    <row r="614" spans="1:26" ht="14.25" customHeight="1" x14ac:dyDescent="0.35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</row>
    <row r="615" spans="1:26" ht="14.25" customHeight="1" x14ac:dyDescent="0.35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</row>
    <row r="616" spans="1:26" ht="14.25" customHeight="1" x14ac:dyDescent="0.35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</row>
    <row r="617" spans="1:26" ht="14.25" customHeight="1" x14ac:dyDescent="0.35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</row>
    <row r="618" spans="1:26" ht="14.25" customHeight="1" x14ac:dyDescent="0.35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</row>
    <row r="619" spans="1:26" ht="14.25" customHeight="1" x14ac:dyDescent="0.35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</row>
    <row r="620" spans="1:26" ht="14.25" customHeight="1" x14ac:dyDescent="0.35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</row>
    <row r="621" spans="1:26" ht="14.25" customHeight="1" x14ac:dyDescent="0.35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</row>
    <row r="622" spans="1:26" ht="14.25" customHeight="1" x14ac:dyDescent="0.35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</row>
    <row r="623" spans="1:26" ht="14.25" customHeight="1" x14ac:dyDescent="0.35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</row>
    <row r="624" spans="1:26" ht="14.25" customHeight="1" x14ac:dyDescent="0.35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</row>
    <row r="625" spans="1:26" ht="14.25" customHeight="1" x14ac:dyDescent="0.35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</row>
    <row r="626" spans="1:26" ht="14.25" customHeight="1" x14ac:dyDescent="0.35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</row>
    <row r="627" spans="1:26" ht="14.25" customHeight="1" x14ac:dyDescent="0.35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</row>
    <row r="628" spans="1:26" ht="14.25" customHeight="1" x14ac:dyDescent="0.35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</row>
    <row r="629" spans="1:26" ht="14.25" customHeight="1" x14ac:dyDescent="0.35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</row>
    <row r="630" spans="1:26" ht="14.25" customHeight="1" x14ac:dyDescent="0.35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</row>
    <row r="631" spans="1:26" ht="14.25" customHeight="1" x14ac:dyDescent="0.35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</row>
    <row r="632" spans="1:26" ht="14.25" customHeight="1" x14ac:dyDescent="0.35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</row>
    <row r="633" spans="1:26" ht="14.25" customHeight="1" x14ac:dyDescent="0.35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</row>
    <row r="634" spans="1:26" ht="14.25" customHeight="1" x14ac:dyDescent="0.35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</row>
    <row r="635" spans="1:26" ht="14.25" customHeight="1" x14ac:dyDescent="0.35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</row>
    <row r="636" spans="1:26" ht="14.25" customHeight="1" x14ac:dyDescent="0.35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</row>
    <row r="637" spans="1:26" ht="14.25" customHeight="1" x14ac:dyDescent="0.35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</row>
    <row r="638" spans="1:26" ht="14.25" customHeight="1" x14ac:dyDescent="0.35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</row>
    <row r="639" spans="1:26" ht="14.25" customHeight="1" x14ac:dyDescent="0.35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</row>
    <row r="640" spans="1:26" ht="14.25" customHeight="1" x14ac:dyDescent="0.35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</row>
    <row r="641" spans="1:26" ht="14.25" customHeight="1" x14ac:dyDescent="0.35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</row>
    <row r="642" spans="1:26" ht="14.25" customHeight="1" x14ac:dyDescent="0.35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</row>
    <row r="643" spans="1:26" ht="14.25" customHeight="1" x14ac:dyDescent="0.35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</row>
    <row r="644" spans="1:26" ht="14.25" customHeight="1" x14ac:dyDescent="0.35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</row>
    <row r="645" spans="1:26" ht="14.25" customHeight="1" x14ac:dyDescent="0.35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26" ht="14.25" customHeight="1" x14ac:dyDescent="0.35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</row>
    <row r="647" spans="1:26" ht="14.25" customHeight="1" x14ac:dyDescent="0.35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</row>
    <row r="648" spans="1:26" ht="14.25" customHeight="1" x14ac:dyDescent="0.35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</row>
    <row r="649" spans="1:26" ht="14.25" customHeight="1" x14ac:dyDescent="0.35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</row>
    <row r="650" spans="1:26" ht="14.25" customHeight="1" x14ac:dyDescent="0.35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</row>
    <row r="651" spans="1:26" ht="14.25" customHeight="1" x14ac:dyDescent="0.35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</row>
    <row r="652" spans="1:26" ht="14.25" customHeight="1" x14ac:dyDescent="0.35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</row>
    <row r="653" spans="1:26" ht="14.25" customHeight="1" x14ac:dyDescent="0.35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</row>
    <row r="654" spans="1:26" ht="14.25" customHeight="1" x14ac:dyDescent="0.35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</row>
    <row r="655" spans="1:26" ht="14.25" customHeight="1" x14ac:dyDescent="0.35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</row>
    <row r="656" spans="1:26" ht="14.25" customHeight="1" x14ac:dyDescent="0.35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</row>
    <row r="657" spans="1:26" ht="14.25" customHeight="1" x14ac:dyDescent="0.35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</row>
    <row r="658" spans="1:26" ht="14.25" customHeight="1" x14ac:dyDescent="0.35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</row>
    <row r="659" spans="1:26" ht="14.25" customHeight="1" x14ac:dyDescent="0.35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</row>
    <row r="660" spans="1:26" ht="14.25" customHeight="1" x14ac:dyDescent="0.35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</row>
    <row r="661" spans="1:26" ht="14.25" customHeight="1" x14ac:dyDescent="0.35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</row>
    <row r="662" spans="1:26" ht="14.25" customHeight="1" x14ac:dyDescent="0.35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</row>
    <row r="663" spans="1:26" ht="14.25" customHeight="1" x14ac:dyDescent="0.35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</row>
    <row r="664" spans="1:26" ht="14.25" customHeight="1" x14ac:dyDescent="0.35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</row>
    <row r="665" spans="1:26" ht="14.25" customHeight="1" x14ac:dyDescent="0.35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</row>
    <row r="666" spans="1:26" ht="14.25" customHeight="1" x14ac:dyDescent="0.35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</row>
    <row r="667" spans="1:26" ht="14.25" customHeight="1" x14ac:dyDescent="0.35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</row>
    <row r="668" spans="1:26" ht="14.25" customHeight="1" x14ac:dyDescent="0.35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</row>
    <row r="669" spans="1:26" ht="14.25" customHeight="1" x14ac:dyDescent="0.35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</row>
    <row r="670" spans="1:26" ht="14.25" customHeight="1" x14ac:dyDescent="0.35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</row>
    <row r="671" spans="1:26" ht="14.25" customHeight="1" x14ac:dyDescent="0.35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</row>
    <row r="672" spans="1:26" ht="14.25" customHeight="1" x14ac:dyDescent="0.35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</row>
    <row r="673" spans="1:26" ht="14.25" customHeight="1" x14ac:dyDescent="0.35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</row>
    <row r="674" spans="1:26" ht="14.25" customHeight="1" x14ac:dyDescent="0.35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</row>
    <row r="675" spans="1:26" ht="14.25" customHeight="1" x14ac:dyDescent="0.35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</row>
    <row r="676" spans="1:26" ht="14.25" customHeight="1" x14ac:dyDescent="0.35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</row>
    <row r="677" spans="1:26" ht="14.25" customHeight="1" x14ac:dyDescent="0.35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</row>
    <row r="678" spans="1:26" ht="14.25" customHeight="1" x14ac:dyDescent="0.35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</row>
    <row r="679" spans="1:26" ht="14.25" customHeight="1" x14ac:dyDescent="0.35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</row>
    <row r="680" spans="1:26" ht="14.25" customHeight="1" x14ac:dyDescent="0.35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</row>
    <row r="681" spans="1:26" ht="14.25" customHeight="1" x14ac:dyDescent="0.35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</row>
    <row r="682" spans="1:26" ht="14.25" customHeight="1" x14ac:dyDescent="0.35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</row>
    <row r="683" spans="1:26" ht="14.25" customHeight="1" x14ac:dyDescent="0.35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</row>
    <row r="684" spans="1:26" ht="14.25" customHeight="1" x14ac:dyDescent="0.35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</row>
    <row r="685" spans="1:26" ht="14.25" customHeight="1" x14ac:dyDescent="0.35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</row>
    <row r="686" spans="1:26" ht="14.25" customHeight="1" x14ac:dyDescent="0.35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</row>
    <row r="687" spans="1:26" ht="14.25" customHeight="1" x14ac:dyDescent="0.35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</row>
    <row r="688" spans="1:26" ht="14.25" customHeight="1" x14ac:dyDescent="0.35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</row>
    <row r="689" spans="1:26" ht="14.25" customHeight="1" x14ac:dyDescent="0.35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</row>
    <row r="690" spans="1:26" ht="14.25" customHeight="1" x14ac:dyDescent="0.35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</row>
    <row r="691" spans="1:26" ht="14.25" customHeight="1" x14ac:dyDescent="0.35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</row>
    <row r="692" spans="1:26" ht="14.25" customHeight="1" x14ac:dyDescent="0.35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</row>
    <row r="693" spans="1:26" ht="14.25" customHeight="1" x14ac:dyDescent="0.35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</row>
    <row r="694" spans="1:26" ht="14.25" customHeight="1" x14ac:dyDescent="0.35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</row>
    <row r="695" spans="1:26" ht="14.25" customHeight="1" x14ac:dyDescent="0.35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</row>
    <row r="696" spans="1:26" ht="14.25" customHeight="1" x14ac:dyDescent="0.35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</row>
    <row r="697" spans="1:26" ht="14.25" customHeight="1" x14ac:dyDescent="0.35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</row>
    <row r="698" spans="1:26" ht="14.25" customHeight="1" x14ac:dyDescent="0.35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</row>
    <row r="699" spans="1:26" ht="14.25" customHeight="1" x14ac:dyDescent="0.35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</row>
    <row r="700" spans="1:26" ht="14.25" customHeight="1" x14ac:dyDescent="0.35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</row>
    <row r="701" spans="1:26" ht="14.25" customHeight="1" x14ac:dyDescent="0.35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</row>
    <row r="702" spans="1:26" ht="14.25" customHeight="1" x14ac:dyDescent="0.35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</row>
    <row r="703" spans="1:26" ht="14.25" customHeight="1" x14ac:dyDescent="0.35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</row>
    <row r="704" spans="1:26" ht="14.25" customHeight="1" x14ac:dyDescent="0.35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</row>
    <row r="705" spans="1:26" ht="14.25" customHeight="1" x14ac:dyDescent="0.35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</row>
    <row r="706" spans="1:26" ht="14.25" customHeight="1" x14ac:dyDescent="0.35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</row>
    <row r="707" spans="1:26" ht="14.25" customHeight="1" x14ac:dyDescent="0.35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</row>
    <row r="708" spans="1:26" ht="14.25" customHeight="1" x14ac:dyDescent="0.35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</row>
    <row r="709" spans="1:26" ht="14.25" customHeight="1" x14ac:dyDescent="0.35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</row>
    <row r="710" spans="1:26" ht="14.25" customHeight="1" x14ac:dyDescent="0.35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</row>
    <row r="711" spans="1:26" ht="14.25" customHeight="1" x14ac:dyDescent="0.35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</row>
    <row r="712" spans="1:26" ht="14.25" customHeight="1" x14ac:dyDescent="0.35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</row>
    <row r="713" spans="1:26" ht="14.25" customHeight="1" x14ac:dyDescent="0.35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</row>
    <row r="714" spans="1:26" ht="14.25" customHeight="1" x14ac:dyDescent="0.35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</row>
    <row r="715" spans="1:26" ht="14.25" customHeight="1" x14ac:dyDescent="0.35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</row>
    <row r="716" spans="1:26" ht="14.25" customHeight="1" x14ac:dyDescent="0.35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</row>
    <row r="717" spans="1:26" ht="14.25" customHeight="1" x14ac:dyDescent="0.35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</row>
    <row r="718" spans="1:26" ht="14.25" customHeight="1" x14ac:dyDescent="0.35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</row>
    <row r="719" spans="1:26" ht="14.25" customHeight="1" x14ac:dyDescent="0.35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</row>
    <row r="720" spans="1:26" ht="14.25" customHeight="1" x14ac:dyDescent="0.35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</row>
    <row r="721" spans="1:26" ht="14.25" customHeight="1" x14ac:dyDescent="0.35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</row>
    <row r="722" spans="1:26" ht="14.25" customHeight="1" x14ac:dyDescent="0.35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</row>
    <row r="723" spans="1:26" ht="14.25" customHeight="1" x14ac:dyDescent="0.35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</row>
    <row r="724" spans="1:26" ht="14.25" customHeight="1" x14ac:dyDescent="0.35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</row>
    <row r="725" spans="1:26" ht="14.25" customHeight="1" x14ac:dyDescent="0.35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</row>
    <row r="726" spans="1:26" ht="14.25" customHeight="1" x14ac:dyDescent="0.35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</row>
    <row r="727" spans="1:26" ht="14.25" customHeight="1" x14ac:dyDescent="0.35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</row>
    <row r="728" spans="1:26" ht="14.25" customHeight="1" x14ac:dyDescent="0.35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</row>
    <row r="729" spans="1:26" ht="14.25" customHeight="1" x14ac:dyDescent="0.35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</row>
    <row r="730" spans="1:26" ht="14.25" customHeight="1" x14ac:dyDescent="0.35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</row>
    <row r="731" spans="1:26" ht="14.25" customHeight="1" x14ac:dyDescent="0.35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</row>
    <row r="732" spans="1:26" ht="14.25" customHeight="1" x14ac:dyDescent="0.35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</row>
    <row r="733" spans="1:26" ht="14.25" customHeight="1" x14ac:dyDescent="0.35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</row>
    <row r="734" spans="1:26" ht="14.25" customHeight="1" x14ac:dyDescent="0.35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</row>
    <row r="735" spans="1:26" ht="14.25" customHeight="1" x14ac:dyDescent="0.35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</row>
    <row r="736" spans="1:26" ht="14.25" customHeight="1" x14ac:dyDescent="0.35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</row>
    <row r="737" spans="1:26" ht="14.25" customHeight="1" x14ac:dyDescent="0.35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</row>
    <row r="738" spans="1:26" ht="14.25" customHeight="1" x14ac:dyDescent="0.35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</row>
    <row r="739" spans="1:26" ht="14.25" customHeight="1" x14ac:dyDescent="0.35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</row>
    <row r="740" spans="1:26" ht="14.25" customHeight="1" x14ac:dyDescent="0.35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</row>
    <row r="741" spans="1:26" ht="14.25" customHeight="1" x14ac:dyDescent="0.35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</row>
    <row r="742" spans="1:26" ht="14.25" customHeight="1" x14ac:dyDescent="0.35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</row>
    <row r="743" spans="1:26" ht="14.25" customHeight="1" x14ac:dyDescent="0.35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</row>
    <row r="744" spans="1:26" ht="14.25" customHeight="1" x14ac:dyDescent="0.35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</row>
    <row r="745" spans="1:26" ht="14.25" customHeight="1" x14ac:dyDescent="0.35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</row>
    <row r="746" spans="1:26" ht="14.25" customHeight="1" x14ac:dyDescent="0.35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</row>
    <row r="747" spans="1:26" ht="14.25" customHeight="1" x14ac:dyDescent="0.35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</row>
    <row r="748" spans="1:26" ht="14.25" customHeight="1" x14ac:dyDescent="0.35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</row>
    <row r="749" spans="1:26" ht="14.25" customHeight="1" x14ac:dyDescent="0.35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</row>
    <row r="750" spans="1:26" ht="14.25" customHeight="1" x14ac:dyDescent="0.35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</row>
    <row r="751" spans="1:26" ht="14.25" customHeight="1" x14ac:dyDescent="0.35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</row>
    <row r="752" spans="1:26" ht="14.25" customHeight="1" x14ac:dyDescent="0.35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</row>
    <row r="753" spans="1:26" ht="14.25" customHeight="1" x14ac:dyDescent="0.35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</row>
    <row r="754" spans="1:26" ht="14.25" customHeight="1" x14ac:dyDescent="0.35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</row>
    <row r="755" spans="1:26" ht="14.25" customHeight="1" x14ac:dyDescent="0.35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</row>
    <row r="756" spans="1:26" ht="14.25" customHeight="1" x14ac:dyDescent="0.35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</row>
    <row r="757" spans="1:26" ht="14.25" customHeight="1" x14ac:dyDescent="0.35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</row>
    <row r="758" spans="1:26" ht="14.25" customHeight="1" x14ac:dyDescent="0.35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</row>
    <row r="759" spans="1:26" ht="14.25" customHeight="1" x14ac:dyDescent="0.35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</row>
    <row r="760" spans="1:26" ht="14.25" customHeight="1" x14ac:dyDescent="0.35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</row>
    <row r="761" spans="1:26" ht="14.25" customHeight="1" x14ac:dyDescent="0.35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</row>
    <row r="762" spans="1:26" ht="14.25" customHeight="1" x14ac:dyDescent="0.35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</row>
    <row r="763" spans="1:26" ht="14.25" customHeight="1" x14ac:dyDescent="0.35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</row>
    <row r="764" spans="1:26" ht="14.25" customHeight="1" x14ac:dyDescent="0.35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</row>
    <row r="765" spans="1:26" ht="14.25" customHeight="1" x14ac:dyDescent="0.35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</row>
    <row r="766" spans="1:26" ht="14.25" customHeight="1" x14ac:dyDescent="0.35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</row>
    <row r="767" spans="1:26" ht="14.25" customHeight="1" x14ac:dyDescent="0.35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</row>
    <row r="768" spans="1:26" ht="14.25" customHeight="1" x14ac:dyDescent="0.35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</row>
    <row r="769" spans="1:26" ht="14.25" customHeight="1" x14ac:dyDescent="0.35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</row>
    <row r="770" spans="1:26" ht="14.25" customHeight="1" x14ac:dyDescent="0.35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</row>
    <row r="771" spans="1:26" ht="14.25" customHeight="1" x14ac:dyDescent="0.35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</row>
    <row r="772" spans="1:26" ht="14.25" customHeight="1" x14ac:dyDescent="0.35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</row>
    <row r="773" spans="1:26" ht="14.25" customHeight="1" x14ac:dyDescent="0.35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</row>
    <row r="774" spans="1:26" ht="14.25" customHeight="1" x14ac:dyDescent="0.35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</row>
    <row r="775" spans="1:26" ht="14.25" customHeight="1" x14ac:dyDescent="0.35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</row>
    <row r="776" spans="1:26" ht="14.25" customHeight="1" x14ac:dyDescent="0.35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</row>
    <row r="777" spans="1:26" ht="14.25" customHeight="1" x14ac:dyDescent="0.35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</row>
    <row r="778" spans="1:26" ht="14.25" customHeight="1" x14ac:dyDescent="0.35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</row>
    <row r="779" spans="1:26" ht="14.25" customHeight="1" x14ac:dyDescent="0.35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</row>
    <row r="780" spans="1:26" ht="14.25" customHeight="1" x14ac:dyDescent="0.35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</row>
    <row r="781" spans="1:26" ht="14.25" customHeight="1" x14ac:dyDescent="0.35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</row>
    <row r="782" spans="1:26" ht="14.25" customHeight="1" x14ac:dyDescent="0.35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</row>
    <row r="783" spans="1:26" ht="14.25" customHeight="1" x14ac:dyDescent="0.35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</row>
    <row r="784" spans="1:26" ht="14.25" customHeight="1" x14ac:dyDescent="0.35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</row>
    <row r="785" spans="1:26" ht="14.25" customHeight="1" x14ac:dyDescent="0.35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</row>
    <row r="786" spans="1:26" ht="14.25" customHeight="1" x14ac:dyDescent="0.35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</row>
    <row r="787" spans="1:26" ht="14.25" customHeight="1" x14ac:dyDescent="0.35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</row>
    <row r="788" spans="1:26" ht="14.25" customHeight="1" x14ac:dyDescent="0.35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</row>
    <row r="789" spans="1:26" ht="14.25" customHeight="1" x14ac:dyDescent="0.35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</row>
    <row r="790" spans="1:26" ht="14.25" customHeight="1" x14ac:dyDescent="0.35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</row>
    <row r="791" spans="1:26" ht="14.25" customHeight="1" x14ac:dyDescent="0.35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</row>
    <row r="792" spans="1:26" ht="14.25" customHeight="1" x14ac:dyDescent="0.35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</row>
    <row r="793" spans="1:26" ht="14.25" customHeight="1" x14ac:dyDescent="0.35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</row>
    <row r="794" spans="1:26" ht="14.25" customHeight="1" x14ac:dyDescent="0.35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</row>
    <row r="795" spans="1:26" ht="14.25" customHeight="1" x14ac:dyDescent="0.35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</row>
    <row r="796" spans="1:26" ht="14.25" customHeight="1" x14ac:dyDescent="0.35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</row>
    <row r="797" spans="1:26" ht="14.25" customHeight="1" x14ac:dyDescent="0.35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</row>
    <row r="798" spans="1:26" ht="14.25" customHeight="1" x14ac:dyDescent="0.35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</row>
    <row r="799" spans="1:26" ht="14.25" customHeight="1" x14ac:dyDescent="0.35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</row>
    <row r="800" spans="1:26" ht="14.25" customHeight="1" x14ac:dyDescent="0.35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</row>
    <row r="801" spans="1:26" ht="14.25" customHeight="1" x14ac:dyDescent="0.35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</row>
    <row r="802" spans="1:26" ht="14.25" customHeight="1" x14ac:dyDescent="0.35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</row>
    <row r="803" spans="1:26" ht="14.25" customHeight="1" x14ac:dyDescent="0.35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</row>
    <row r="804" spans="1:26" ht="14.25" customHeight="1" x14ac:dyDescent="0.35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</row>
    <row r="805" spans="1:26" ht="14.25" customHeight="1" x14ac:dyDescent="0.35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</row>
    <row r="806" spans="1:26" ht="14.25" customHeight="1" x14ac:dyDescent="0.35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</row>
    <row r="807" spans="1:26" ht="14.25" customHeight="1" x14ac:dyDescent="0.35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</row>
    <row r="808" spans="1:26" ht="14.25" customHeight="1" x14ac:dyDescent="0.35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</row>
    <row r="809" spans="1:26" ht="14.25" customHeight="1" x14ac:dyDescent="0.35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</row>
    <row r="810" spans="1:26" ht="14.25" customHeight="1" x14ac:dyDescent="0.35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</row>
    <row r="811" spans="1:26" ht="14.25" customHeight="1" x14ac:dyDescent="0.35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</row>
    <row r="812" spans="1:26" ht="14.25" customHeight="1" x14ac:dyDescent="0.35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</row>
    <row r="813" spans="1:26" ht="14.25" customHeight="1" x14ac:dyDescent="0.35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</row>
    <row r="814" spans="1:26" ht="14.25" customHeight="1" x14ac:dyDescent="0.35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</row>
    <row r="815" spans="1:26" ht="14.25" customHeight="1" x14ac:dyDescent="0.35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</row>
    <row r="816" spans="1:26" ht="14.25" customHeight="1" x14ac:dyDescent="0.35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</row>
    <row r="817" spans="1:26" ht="14.25" customHeight="1" x14ac:dyDescent="0.35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</row>
    <row r="818" spans="1:26" ht="14.25" customHeight="1" x14ac:dyDescent="0.35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</row>
    <row r="819" spans="1:26" ht="14.25" customHeight="1" x14ac:dyDescent="0.35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</row>
    <row r="820" spans="1:26" ht="14.25" customHeight="1" x14ac:dyDescent="0.35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</row>
    <row r="821" spans="1:26" ht="14.25" customHeight="1" x14ac:dyDescent="0.35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</row>
    <row r="822" spans="1:26" ht="14.25" customHeight="1" x14ac:dyDescent="0.35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</row>
    <row r="823" spans="1:26" ht="14.25" customHeight="1" x14ac:dyDescent="0.35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</row>
    <row r="824" spans="1:26" ht="14.25" customHeight="1" x14ac:dyDescent="0.35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</row>
    <row r="825" spans="1:26" ht="14.25" customHeight="1" x14ac:dyDescent="0.35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</row>
    <row r="826" spans="1:26" ht="14.25" customHeight="1" x14ac:dyDescent="0.35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</row>
    <row r="827" spans="1:26" ht="14.25" customHeight="1" x14ac:dyDescent="0.35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</row>
    <row r="828" spans="1:26" ht="14.25" customHeight="1" x14ac:dyDescent="0.35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</row>
    <row r="829" spans="1:26" ht="14.25" customHeight="1" x14ac:dyDescent="0.35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</row>
    <row r="830" spans="1:26" ht="14.25" customHeight="1" x14ac:dyDescent="0.35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</row>
    <row r="831" spans="1:26" ht="14.25" customHeight="1" x14ac:dyDescent="0.35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</row>
    <row r="832" spans="1:26" ht="14.25" customHeight="1" x14ac:dyDescent="0.35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</row>
    <row r="833" spans="1:26" ht="14.25" customHeight="1" x14ac:dyDescent="0.35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</row>
    <row r="834" spans="1:26" ht="14.25" customHeight="1" x14ac:dyDescent="0.35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</row>
    <row r="835" spans="1:26" ht="14.25" customHeight="1" x14ac:dyDescent="0.35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</row>
    <row r="836" spans="1:26" ht="14.25" customHeight="1" x14ac:dyDescent="0.35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</row>
    <row r="837" spans="1:26" ht="14.25" customHeight="1" x14ac:dyDescent="0.35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</row>
    <row r="838" spans="1:26" ht="14.25" customHeight="1" x14ac:dyDescent="0.35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</row>
    <row r="839" spans="1:26" ht="14.25" customHeight="1" x14ac:dyDescent="0.35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</row>
    <row r="840" spans="1:26" ht="14.25" customHeight="1" x14ac:dyDescent="0.35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</row>
    <row r="841" spans="1:26" ht="14.25" customHeight="1" x14ac:dyDescent="0.35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</row>
    <row r="842" spans="1:26" ht="14.25" customHeight="1" x14ac:dyDescent="0.35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</row>
    <row r="843" spans="1:26" ht="14.25" customHeight="1" x14ac:dyDescent="0.35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</row>
    <row r="844" spans="1:26" ht="14.25" customHeight="1" x14ac:dyDescent="0.35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</row>
    <row r="845" spans="1:26" ht="14.25" customHeight="1" x14ac:dyDescent="0.35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</row>
    <row r="846" spans="1:26" ht="14.25" customHeight="1" x14ac:dyDescent="0.35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</row>
    <row r="847" spans="1:26" ht="14.25" customHeight="1" x14ac:dyDescent="0.35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</row>
    <row r="848" spans="1:26" ht="14.25" customHeight="1" x14ac:dyDescent="0.35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</row>
    <row r="849" spans="1:26" ht="14.25" customHeight="1" x14ac:dyDescent="0.35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</row>
    <row r="850" spans="1:26" ht="14.25" customHeight="1" x14ac:dyDescent="0.35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</row>
    <row r="851" spans="1:26" ht="14.25" customHeight="1" x14ac:dyDescent="0.35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</row>
    <row r="852" spans="1:26" ht="14.25" customHeight="1" x14ac:dyDescent="0.35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</row>
    <row r="853" spans="1:26" ht="14.25" customHeight="1" x14ac:dyDescent="0.35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</row>
    <row r="854" spans="1:26" ht="14.25" customHeight="1" x14ac:dyDescent="0.35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</row>
    <row r="855" spans="1:26" ht="14.25" customHeight="1" x14ac:dyDescent="0.35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</row>
    <row r="856" spans="1:26" ht="14.25" customHeight="1" x14ac:dyDescent="0.35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</row>
    <row r="857" spans="1:26" ht="14.25" customHeight="1" x14ac:dyDescent="0.35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</row>
    <row r="858" spans="1:26" ht="14.25" customHeight="1" x14ac:dyDescent="0.35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</row>
    <row r="859" spans="1:26" ht="14.25" customHeight="1" x14ac:dyDescent="0.35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</row>
    <row r="860" spans="1:26" ht="14.25" customHeight="1" x14ac:dyDescent="0.35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</row>
    <row r="861" spans="1:26" ht="14.25" customHeight="1" x14ac:dyDescent="0.35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</row>
    <row r="862" spans="1:26" ht="14.25" customHeight="1" x14ac:dyDescent="0.35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</row>
    <row r="863" spans="1:26" ht="14.25" customHeight="1" x14ac:dyDescent="0.35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</row>
    <row r="864" spans="1:26" ht="14.25" customHeight="1" x14ac:dyDescent="0.35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</row>
    <row r="865" spans="1:26" ht="14.25" customHeight="1" x14ac:dyDescent="0.35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</row>
    <row r="866" spans="1:26" ht="14.25" customHeight="1" x14ac:dyDescent="0.35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</row>
    <row r="867" spans="1:26" ht="14.25" customHeight="1" x14ac:dyDescent="0.35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</row>
    <row r="868" spans="1:26" ht="14.25" customHeight="1" x14ac:dyDescent="0.35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</row>
    <row r="869" spans="1:26" ht="14.25" customHeight="1" x14ac:dyDescent="0.35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</row>
    <row r="870" spans="1:26" ht="14.25" customHeight="1" x14ac:dyDescent="0.35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</row>
    <row r="871" spans="1:26" ht="14.25" customHeight="1" x14ac:dyDescent="0.35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</row>
    <row r="872" spans="1:26" ht="14.25" customHeight="1" x14ac:dyDescent="0.35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</row>
    <row r="873" spans="1:26" ht="14.25" customHeight="1" x14ac:dyDescent="0.35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</row>
    <row r="874" spans="1:26" ht="14.25" customHeight="1" x14ac:dyDescent="0.35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</row>
    <row r="875" spans="1:26" ht="14.25" customHeight="1" x14ac:dyDescent="0.35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</row>
    <row r="876" spans="1:26" ht="14.25" customHeight="1" x14ac:dyDescent="0.35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</row>
    <row r="877" spans="1:26" ht="14.25" customHeight="1" x14ac:dyDescent="0.35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</row>
    <row r="878" spans="1:26" ht="14.25" customHeight="1" x14ac:dyDescent="0.35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</row>
    <row r="879" spans="1:26" ht="14.25" customHeight="1" x14ac:dyDescent="0.35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25" customHeight="1" x14ac:dyDescent="0.35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</row>
    <row r="881" spans="1:26" ht="14.25" customHeight="1" x14ac:dyDescent="0.35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</row>
    <row r="882" spans="1:26" ht="14.25" customHeight="1" x14ac:dyDescent="0.35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</row>
    <row r="883" spans="1:26" ht="14.25" customHeight="1" x14ac:dyDescent="0.35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</row>
    <row r="884" spans="1:26" ht="14.25" customHeight="1" x14ac:dyDescent="0.35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</row>
    <row r="885" spans="1:26" ht="14.25" customHeight="1" x14ac:dyDescent="0.35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</row>
    <row r="886" spans="1:26" ht="14.25" customHeight="1" x14ac:dyDescent="0.35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</row>
    <row r="887" spans="1:26" ht="14.25" customHeight="1" x14ac:dyDescent="0.35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</row>
    <row r="888" spans="1:26" ht="14.25" customHeight="1" x14ac:dyDescent="0.35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</row>
    <row r="889" spans="1:26" ht="14.25" customHeight="1" x14ac:dyDescent="0.35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</row>
    <row r="890" spans="1:26" ht="14.25" customHeight="1" x14ac:dyDescent="0.35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</row>
    <row r="891" spans="1:26" ht="14.25" customHeight="1" x14ac:dyDescent="0.35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</row>
    <row r="892" spans="1:26" ht="14.25" customHeight="1" x14ac:dyDescent="0.35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</row>
    <row r="893" spans="1:26" ht="14.25" customHeight="1" x14ac:dyDescent="0.35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</row>
    <row r="894" spans="1:26" ht="14.25" customHeight="1" x14ac:dyDescent="0.35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</row>
    <row r="895" spans="1:26" ht="14.25" customHeight="1" x14ac:dyDescent="0.35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</row>
    <row r="896" spans="1:26" ht="14.25" customHeight="1" x14ac:dyDescent="0.35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</row>
    <row r="897" spans="1:26" ht="14.25" customHeight="1" x14ac:dyDescent="0.35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</row>
    <row r="898" spans="1:26" ht="14.25" customHeight="1" x14ac:dyDescent="0.35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</row>
    <row r="899" spans="1:26" ht="14.25" customHeight="1" x14ac:dyDescent="0.35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</row>
    <row r="900" spans="1:26" ht="14.25" customHeight="1" x14ac:dyDescent="0.35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</row>
    <row r="901" spans="1:26" ht="14.25" customHeight="1" x14ac:dyDescent="0.35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</row>
    <row r="902" spans="1:26" ht="14.25" customHeight="1" x14ac:dyDescent="0.35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</row>
    <row r="903" spans="1:26" ht="14.25" customHeight="1" x14ac:dyDescent="0.35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</row>
    <row r="904" spans="1:26" ht="14.25" customHeight="1" x14ac:dyDescent="0.35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</row>
    <row r="905" spans="1:26" ht="14.25" customHeight="1" x14ac:dyDescent="0.35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</row>
    <row r="906" spans="1:26" ht="14.25" customHeight="1" x14ac:dyDescent="0.35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</row>
    <row r="907" spans="1:26" ht="14.25" customHeight="1" x14ac:dyDescent="0.35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</row>
    <row r="908" spans="1:26" ht="14.25" customHeight="1" x14ac:dyDescent="0.35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</row>
    <row r="909" spans="1:26" ht="14.25" customHeight="1" x14ac:dyDescent="0.35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</row>
    <row r="910" spans="1:26" ht="14.25" customHeight="1" x14ac:dyDescent="0.35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</row>
    <row r="911" spans="1:26" ht="14.25" customHeight="1" x14ac:dyDescent="0.35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</row>
    <row r="912" spans="1:26" ht="14.25" customHeight="1" x14ac:dyDescent="0.35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</row>
    <row r="913" spans="1:26" ht="14.25" customHeight="1" x14ac:dyDescent="0.35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</row>
    <row r="914" spans="1:26" ht="14.25" customHeight="1" x14ac:dyDescent="0.35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</row>
    <row r="915" spans="1:26" ht="14.25" customHeight="1" x14ac:dyDescent="0.35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</row>
    <row r="916" spans="1:26" ht="14.25" customHeight="1" x14ac:dyDescent="0.35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</row>
    <row r="917" spans="1:26" ht="14.25" customHeight="1" x14ac:dyDescent="0.35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</row>
    <row r="918" spans="1:26" ht="14.25" customHeight="1" x14ac:dyDescent="0.35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</row>
    <row r="919" spans="1:26" ht="14.25" customHeight="1" x14ac:dyDescent="0.35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</row>
    <row r="920" spans="1:26" ht="14.25" customHeight="1" x14ac:dyDescent="0.35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</row>
    <row r="921" spans="1:26" ht="14.25" customHeight="1" x14ac:dyDescent="0.35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</row>
    <row r="922" spans="1:26" ht="14.25" customHeight="1" x14ac:dyDescent="0.35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</row>
    <row r="923" spans="1:26" ht="14.25" customHeight="1" x14ac:dyDescent="0.35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</row>
    <row r="924" spans="1:26" ht="14.25" customHeight="1" x14ac:dyDescent="0.35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</row>
    <row r="925" spans="1:26" ht="14.25" customHeight="1" x14ac:dyDescent="0.35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</row>
    <row r="926" spans="1:26" ht="14.25" customHeight="1" x14ac:dyDescent="0.35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</row>
    <row r="927" spans="1:26" ht="14.25" customHeight="1" x14ac:dyDescent="0.35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</row>
    <row r="928" spans="1:26" ht="14.25" customHeight="1" x14ac:dyDescent="0.35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</row>
    <row r="929" spans="1:26" ht="14.25" customHeight="1" x14ac:dyDescent="0.35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</row>
    <row r="930" spans="1:26" ht="14.25" customHeight="1" x14ac:dyDescent="0.35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</row>
    <row r="931" spans="1:26" ht="14.25" customHeight="1" x14ac:dyDescent="0.35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</row>
    <row r="932" spans="1:26" ht="14.25" customHeight="1" x14ac:dyDescent="0.35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</row>
    <row r="933" spans="1:26" ht="14.25" customHeight="1" x14ac:dyDescent="0.35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</row>
    <row r="934" spans="1:26" ht="14.25" customHeight="1" x14ac:dyDescent="0.35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</row>
    <row r="935" spans="1:26" ht="14.25" customHeight="1" x14ac:dyDescent="0.35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</row>
    <row r="936" spans="1:26" ht="14.25" customHeight="1" x14ac:dyDescent="0.35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</row>
    <row r="937" spans="1:26" ht="14.25" customHeight="1" x14ac:dyDescent="0.35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</row>
    <row r="938" spans="1:26" ht="14.25" customHeight="1" x14ac:dyDescent="0.35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</row>
    <row r="939" spans="1:26" ht="14.25" customHeight="1" x14ac:dyDescent="0.35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</row>
    <row r="940" spans="1:26" ht="14.25" customHeight="1" x14ac:dyDescent="0.35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</row>
    <row r="941" spans="1:26" ht="14.25" customHeight="1" x14ac:dyDescent="0.35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</row>
    <row r="942" spans="1:26" ht="14.25" customHeight="1" x14ac:dyDescent="0.35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</row>
    <row r="943" spans="1:26" ht="14.25" customHeight="1" x14ac:dyDescent="0.35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</row>
    <row r="944" spans="1:26" ht="14.25" customHeight="1" x14ac:dyDescent="0.35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</row>
    <row r="945" spans="1:26" ht="14.25" customHeight="1" x14ac:dyDescent="0.35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</row>
    <row r="946" spans="1:26" ht="14.25" customHeight="1" x14ac:dyDescent="0.35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</row>
    <row r="947" spans="1:26" ht="14.25" customHeight="1" x14ac:dyDescent="0.35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</row>
    <row r="948" spans="1:26" ht="14.25" customHeight="1" x14ac:dyDescent="0.35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</row>
    <row r="949" spans="1:26" ht="14.25" customHeight="1" x14ac:dyDescent="0.35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</row>
    <row r="950" spans="1:26" ht="14.25" customHeight="1" x14ac:dyDescent="0.35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</row>
    <row r="951" spans="1:26" ht="14.25" customHeight="1" x14ac:dyDescent="0.35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</row>
    <row r="952" spans="1:26" ht="14.25" customHeight="1" x14ac:dyDescent="0.35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</row>
    <row r="953" spans="1:26" ht="14.25" customHeight="1" x14ac:dyDescent="0.35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</row>
    <row r="954" spans="1:26" ht="14.25" customHeight="1" x14ac:dyDescent="0.35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</row>
    <row r="955" spans="1:26" ht="14.25" customHeight="1" x14ac:dyDescent="0.35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</row>
    <row r="956" spans="1:26" ht="14.25" customHeight="1" x14ac:dyDescent="0.35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</row>
    <row r="957" spans="1:26" ht="14.25" customHeight="1" x14ac:dyDescent="0.35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</row>
    <row r="958" spans="1:26" ht="14.25" customHeight="1" x14ac:dyDescent="0.35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</row>
    <row r="959" spans="1:26" ht="14.25" customHeight="1" x14ac:dyDescent="0.35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</row>
    <row r="960" spans="1:26" ht="14.25" customHeight="1" x14ac:dyDescent="0.35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</row>
    <row r="961" spans="1:26" ht="14.25" customHeight="1" x14ac:dyDescent="0.35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</row>
    <row r="962" spans="1:26" ht="14.25" customHeight="1" x14ac:dyDescent="0.35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</row>
    <row r="963" spans="1:26" ht="14.25" customHeight="1" x14ac:dyDescent="0.35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</row>
    <row r="964" spans="1:26" ht="14.25" customHeight="1" x14ac:dyDescent="0.35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</row>
    <row r="965" spans="1:26" ht="14.25" customHeight="1" x14ac:dyDescent="0.35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</row>
    <row r="966" spans="1:26" ht="14.25" customHeight="1" x14ac:dyDescent="0.35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</row>
    <row r="967" spans="1:26" ht="14.25" customHeight="1" x14ac:dyDescent="0.35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</row>
    <row r="968" spans="1:26" ht="14.25" customHeight="1" x14ac:dyDescent="0.35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</row>
    <row r="969" spans="1:26" ht="14.25" customHeight="1" x14ac:dyDescent="0.35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</row>
    <row r="970" spans="1:26" ht="14.25" customHeight="1" x14ac:dyDescent="0.35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</row>
    <row r="971" spans="1:26" ht="14.25" customHeight="1" x14ac:dyDescent="0.35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</row>
    <row r="972" spans="1:26" ht="14.25" customHeight="1" x14ac:dyDescent="0.35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</row>
    <row r="973" spans="1:26" ht="14.25" customHeight="1" x14ac:dyDescent="0.35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</row>
    <row r="974" spans="1:26" ht="14.25" customHeight="1" x14ac:dyDescent="0.35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</row>
    <row r="975" spans="1:26" ht="14.25" customHeight="1" x14ac:dyDescent="0.35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</row>
    <row r="976" spans="1:26" ht="14.25" customHeight="1" x14ac:dyDescent="0.35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</row>
    <row r="977" spans="1:26" ht="14.25" customHeight="1" x14ac:dyDescent="0.35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</row>
    <row r="978" spans="1:26" ht="14.25" customHeight="1" x14ac:dyDescent="0.35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</row>
    <row r="979" spans="1:26" ht="14.25" customHeight="1" x14ac:dyDescent="0.35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</row>
    <row r="980" spans="1:26" ht="14.25" customHeight="1" x14ac:dyDescent="0.35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</row>
    <row r="981" spans="1:26" ht="14.25" customHeight="1" x14ac:dyDescent="0.35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</row>
    <row r="982" spans="1:26" ht="14.25" customHeight="1" x14ac:dyDescent="0.35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</row>
    <row r="983" spans="1:26" ht="14.25" customHeight="1" x14ac:dyDescent="0.35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</row>
    <row r="984" spans="1:26" ht="14.25" customHeight="1" x14ac:dyDescent="0.35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</row>
    <row r="985" spans="1:26" ht="14.25" customHeight="1" x14ac:dyDescent="0.35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</row>
    <row r="986" spans="1:26" ht="14.25" customHeight="1" x14ac:dyDescent="0.35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</row>
    <row r="987" spans="1:26" ht="14.25" customHeight="1" x14ac:dyDescent="0.35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</row>
    <row r="988" spans="1:26" ht="14.25" customHeight="1" x14ac:dyDescent="0.35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</row>
    <row r="989" spans="1:26" ht="14.25" customHeight="1" x14ac:dyDescent="0.35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</row>
    <row r="990" spans="1:26" ht="14.25" customHeight="1" x14ac:dyDescent="0.35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</row>
    <row r="991" spans="1:26" ht="14.25" customHeight="1" x14ac:dyDescent="0.35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</row>
    <row r="992" spans="1:26" ht="14.25" customHeight="1" x14ac:dyDescent="0.35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</row>
    <row r="993" spans="1:26" ht="14.25" customHeight="1" x14ac:dyDescent="0.35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</row>
    <row r="994" spans="1:26" ht="14.25" customHeight="1" x14ac:dyDescent="0.35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</row>
    <row r="995" spans="1:26" ht="14.25" customHeight="1" x14ac:dyDescent="0.35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</row>
    <row r="996" spans="1:26" ht="14.25" customHeight="1" x14ac:dyDescent="0.35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</row>
    <row r="997" spans="1:26" ht="14.25" customHeight="1" x14ac:dyDescent="0.35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</row>
    <row r="998" spans="1:26" ht="14.25" customHeight="1" x14ac:dyDescent="0.35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</row>
    <row r="999" spans="1:26" ht="14.25" customHeight="1" x14ac:dyDescent="0.35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</row>
    <row r="1000" spans="1:26" ht="14.25" customHeight="1" x14ac:dyDescent="0.35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</row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2060"/>
  </sheetPr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6" width="9.08984375" customWidth="1"/>
  </cols>
  <sheetData>
    <row r="1" spans="1:26" ht="11.25" customHeight="1" x14ac:dyDescent="0.35">
      <c r="A1" s="9"/>
      <c r="B1" s="10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1.25" customHeight="1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1.25" customHeigh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1.25" customHeight="1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1.25" customHeight="1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1.25" customHeight="1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1.25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1.25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1.25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1.25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1.25" customHeight="1" x14ac:dyDescent="1">
      <c r="A11" s="9"/>
      <c r="B11" s="11" t="s">
        <v>129</v>
      </c>
      <c r="C11" s="118"/>
      <c r="D11" s="118"/>
      <c r="E11" s="11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1.25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1.25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1.25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1.25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1.25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1.25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1.25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1.25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1.2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1.25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1.25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1.25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1.25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1.25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1.25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1.25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1.25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1.25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1.25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1.25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1.25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1.25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1.25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1.25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1.25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1.25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1.25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1.25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1.25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1.25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1.25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1.25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1.25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1.25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1.25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1.25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1.25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1.25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1.25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1.25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1.25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1.25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1.25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1.25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1.25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1.25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1.25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1.25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1.25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1.25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1.25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1.25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1.25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1.25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1.25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1.25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1.25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1.25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1.25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1.25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1.25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1.25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1.25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1.25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1.25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1.25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1.25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1.25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1.25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1.25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1.25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1.25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1.25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1.25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1.25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1.25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1.25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1.25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1.25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1.25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1.25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1.25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1.25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1.25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1.25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1.25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1.25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1.25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1.25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1.25" customHeight="1" x14ac:dyDescent="0.3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1.25" customHeight="1" x14ac:dyDescent="0.3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1.25" customHeight="1" x14ac:dyDescent="0.3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1.25" customHeight="1" x14ac:dyDescent="0.3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1.25" customHeight="1" x14ac:dyDescent="0.3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1.25" customHeight="1" x14ac:dyDescent="0.3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1.25" customHeight="1" x14ac:dyDescent="0.3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1.25" customHeight="1" x14ac:dyDescent="0.3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1.25" customHeight="1" x14ac:dyDescent="0.3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1.25" customHeight="1" x14ac:dyDescent="0.3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1.25" customHeight="1" x14ac:dyDescent="0.3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1.25" customHeight="1" x14ac:dyDescent="0.3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1.25" customHeight="1" x14ac:dyDescent="0.3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1.25" customHeight="1" x14ac:dyDescent="0.3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1.25" customHeight="1" x14ac:dyDescent="0.3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1.25" customHeight="1" x14ac:dyDescent="0.3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1.25" customHeight="1" x14ac:dyDescent="0.3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1.25" customHeight="1" x14ac:dyDescent="0.3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1.25" customHeight="1" x14ac:dyDescent="0.3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1.25" customHeight="1" x14ac:dyDescent="0.3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1.25" customHeight="1" x14ac:dyDescent="0.3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1.25" customHeight="1" x14ac:dyDescent="0.3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1.25" customHeight="1" x14ac:dyDescent="0.3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1.25" customHeight="1" x14ac:dyDescent="0.3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1.25" customHeight="1" x14ac:dyDescent="0.3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1.25" customHeight="1" x14ac:dyDescent="0.3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1.25" customHeight="1" x14ac:dyDescent="0.3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1.25" customHeight="1" x14ac:dyDescent="0.3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1.25" customHeight="1" x14ac:dyDescent="0.3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1.25" customHeight="1" x14ac:dyDescent="0.3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1.25" customHeight="1" x14ac:dyDescent="0.3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1.25" customHeight="1" x14ac:dyDescent="0.3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1.25" customHeight="1" x14ac:dyDescent="0.3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1.25" customHeight="1" x14ac:dyDescent="0.3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1.25" customHeight="1" x14ac:dyDescent="0.3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1.25" customHeight="1" x14ac:dyDescent="0.3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1.25" customHeight="1" x14ac:dyDescent="0.3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1.25" customHeight="1" x14ac:dyDescent="0.3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1.25" customHeight="1" x14ac:dyDescent="0.3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1.25" customHeight="1" x14ac:dyDescent="0.3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1.25" customHeight="1" x14ac:dyDescent="0.3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1.25" customHeight="1" x14ac:dyDescent="0.3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1.25" customHeight="1" x14ac:dyDescent="0.3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1.25" customHeight="1" x14ac:dyDescent="0.3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1.25" customHeight="1" x14ac:dyDescent="0.3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1.25" customHeight="1" x14ac:dyDescent="0.3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1.25" customHeight="1" x14ac:dyDescent="0.3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1.25" customHeight="1" x14ac:dyDescent="0.3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1.25" customHeight="1" x14ac:dyDescent="0.3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1.25" customHeight="1" x14ac:dyDescent="0.3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1.25" customHeight="1" x14ac:dyDescent="0.3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1.25" customHeight="1" x14ac:dyDescent="0.3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1.25" customHeight="1" x14ac:dyDescent="0.3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1.25" customHeight="1" x14ac:dyDescent="0.3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1.25" customHeight="1" x14ac:dyDescent="0.3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1.25" customHeight="1" x14ac:dyDescent="0.3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1.25" customHeight="1" x14ac:dyDescent="0.3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1.25" customHeight="1" x14ac:dyDescent="0.3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1.25" customHeight="1" x14ac:dyDescent="0.3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1.25" customHeight="1" x14ac:dyDescent="0.3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1.25" customHeight="1" x14ac:dyDescent="0.3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1.25" customHeight="1" x14ac:dyDescent="0.3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1.25" customHeight="1" x14ac:dyDescent="0.3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1.25" customHeight="1" x14ac:dyDescent="0.3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1.25" customHeight="1" x14ac:dyDescent="0.3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1.25" customHeight="1" x14ac:dyDescent="0.3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1.25" customHeight="1" x14ac:dyDescent="0.3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1.25" customHeight="1" x14ac:dyDescent="0.3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1.25" customHeight="1" x14ac:dyDescent="0.3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1.25" customHeight="1" x14ac:dyDescent="0.3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1.25" customHeight="1" x14ac:dyDescent="0.3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1.25" customHeight="1" x14ac:dyDescent="0.3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1.25" customHeight="1" x14ac:dyDescent="0.3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1.25" customHeight="1" x14ac:dyDescent="0.3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1.25" customHeight="1" x14ac:dyDescent="0.3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1.25" customHeight="1" x14ac:dyDescent="0.3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1.25" customHeight="1" x14ac:dyDescent="0.3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1.25" customHeight="1" x14ac:dyDescent="0.3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1.25" customHeight="1" x14ac:dyDescent="0.3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1.25" customHeight="1" x14ac:dyDescent="0.3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1.25" customHeight="1" x14ac:dyDescent="0.3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1.25" customHeight="1" x14ac:dyDescent="0.3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1.25" customHeight="1" x14ac:dyDescent="0.3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1.25" customHeight="1" x14ac:dyDescent="0.3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1.25" customHeight="1" x14ac:dyDescent="0.3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1.25" customHeight="1" x14ac:dyDescent="0.3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1.25" customHeight="1" x14ac:dyDescent="0.3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1.25" customHeight="1" x14ac:dyDescent="0.3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1.25" customHeight="1" x14ac:dyDescent="0.3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1.25" customHeight="1" x14ac:dyDescent="0.3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1.25" customHeight="1" x14ac:dyDescent="0.3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1.25" customHeight="1" x14ac:dyDescent="0.3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1.25" customHeight="1" x14ac:dyDescent="0.3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1.25" customHeight="1" x14ac:dyDescent="0.3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1.25" customHeight="1" x14ac:dyDescent="0.3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1.25" customHeight="1" x14ac:dyDescent="0.3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1.25" customHeight="1" x14ac:dyDescent="0.3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1.25" customHeight="1" x14ac:dyDescent="0.3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1.25" customHeight="1" x14ac:dyDescent="0.3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1.25" customHeight="1" x14ac:dyDescent="0.3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1.25" customHeight="1" x14ac:dyDescent="0.3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1.25" customHeight="1" x14ac:dyDescent="0.3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1.25" customHeight="1" x14ac:dyDescent="0.3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1.25" customHeight="1" x14ac:dyDescent="0.3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1.25" customHeight="1" x14ac:dyDescent="0.3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1.25" customHeight="1" x14ac:dyDescent="0.3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1.25" customHeight="1" x14ac:dyDescent="0.3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1.25" customHeight="1" x14ac:dyDescent="0.3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1.25" customHeight="1" x14ac:dyDescent="0.3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1.25" customHeight="1" x14ac:dyDescent="0.3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1.25" customHeight="1" x14ac:dyDescent="0.3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1.25" customHeight="1" x14ac:dyDescent="0.3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1.25" customHeight="1" x14ac:dyDescent="0.3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1.25" customHeight="1" x14ac:dyDescent="0.3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1.25" customHeight="1" x14ac:dyDescent="0.3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1.25" customHeight="1" x14ac:dyDescent="0.3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1.25" customHeight="1" x14ac:dyDescent="0.3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1.25" customHeight="1" x14ac:dyDescent="0.3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1.25" customHeight="1" x14ac:dyDescent="0.3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1.25" customHeight="1" x14ac:dyDescent="0.3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1.25" customHeight="1" x14ac:dyDescent="0.3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1.25" customHeight="1" x14ac:dyDescent="0.3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1.25" customHeight="1" x14ac:dyDescent="0.3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1.25" customHeight="1" x14ac:dyDescent="0.3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1.25" customHeight="1" x14ac:dyDescent="0.3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1.25" customHeight="1" x14ac:dyDescent="0.3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1.25" customHeight="1" x14ac:dyDescent="0.3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1.25" customHeight="1" x14ac:dyDescent="0.3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1.25" customHeight="1" x14ac:dyDescent="0.3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1.25" customHeight="1" x14ac:dyDescent="0.3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1.25" customHeight="1" x14ac:dyDescent="0.3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1.25" customHeight="1" x14ac:dyDescent="0.3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1.25" customHeight="1" x14ac:dyDescent="0.3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1.25" customHeight="1" x14ac:dyDescent="0.3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1.25" customHeight="1" x14ac:dyDescent="0.3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1.25" customHeight="1" x14ac:dyDescent="0.3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1.25" customHeight="1" x14ac:dyDescent="0.3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1.25" customHeight="1" x14ac:dyDescent="0.3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1.25" customHeight="1" x14ac:dyDescent="0.3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1.25" customHeight="1" x14ac:dyDescent="0.3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1.25" customHeight="1" x14ac:dyDescent="0.3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1.25" customHeight="1" x14ac:dyDescent="0.3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1.25" customHeight="1" x14ac:dyDescent="0.3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1.25" customHeight="1" x14ac:dyDescent="0.3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1.25" customHeight="1" x14ac:dyDescent="0.3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1.25" customHeight="1" x14ac:dyDescent="0.3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1.25" customHeight="1" x14ac:dyDescent="0.3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1.25" customHeight="1" x14ac:dyDescent="0.3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1.25" customHeight="1" x14ac:dyDescent="0.3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1.25" customHeight="1" x14ac:dyDescent="0.3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1.25" customHeight="1" x14ac:dyDescent="0.3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1.25" customHeight="1" x14ac:dyDescent="0.3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1.25" customHeight="1" x14ac:dyDescent="0.3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1.25" customHeight="1" x14ac:dyDescent="0.3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1.25" customHeight="1" x14ac:dyDescent="0.3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1.25" customHeight="1" x14ac:dyDescent="0.3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1.25" customHeight="1" x14ac:dyDescent="0.3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1.25" customHeight="1" x14ac:dyDescent="0.3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1.25" customHeight="1" x14ac:dyDescent="0.3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1.25" customHeight="1" x14ac:dyDescent="0.3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1.25" customHeight="1" x14ac:dyDescent="0.3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1.25" customHeight="1" x14ac:dyDescent="0.3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1.25" customHeight="1" x14ac:dyDescent="0.3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1.25" customHeight="1" x14ac:dyDescent="0.3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1.25" customHeight="1" x14ac:dyDescent="0.3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1.25" customHeight="1" x14ac:dyDescent="0.3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1.25" customHeight="1" x14ac:dyDescent="0.3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1.25" customHeight="1" x14ac:dyDescent="0.3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1.25" customHeight="1" x14ac:dyDescent="0.3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1.25" customHeight="1" x14ac:dyDescent="0.3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1.25" customHeight="1" x14ac:dyDescent="0.3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1.25" customHeight="1" x14ac:dyDescent="0.3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1.25" customHeight="1" x14ac:dyDescent="0.3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1.25" customHeight="1" x14ac:dyDescent="0.3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1.25" customHeight="1" x14ac:dyDescent="0.3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1.25" customHeight="1" x14ac:dyDescent="0.3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1.25" customHeight="1" x14ac:dyDescent="0.3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1.25" customHeight="1" x14ac:dyDescent="0.3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1.25" customHeight="1" x14ac:dyDescent="0.3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1.25" customHeight="1" x14ac:dyDescent="0.3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1.25" customHeight="1" x14ac:dyDescent="0.3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1.25" customHeight="1" x14ac:dyDescent="0.3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1.25" customHeight="1" x14ac:dyDescent="0.3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1.25" customHeight="1" x14ac:dyDescent="0.3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1.25" customHeight="1" x14ac:dyDescent="0.3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1.25" customHeight="1" x14ac:dyDescent="0.3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1.25" customHeight="1" x14ac:dyDescent="0.3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1.25" customHeight="1" x14ac:dyDescent="0.3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1.25" customHeight="1" x14ac:dyDescent="0.3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1.25" customHeight="1" x14ac:dyDescent="0.3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1.25" customHeight="1" x14ac:dyDescent="0.3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1.25" customHeight="1" x14ac:dyDescent="0.3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1.25" customHeight="1" x14ac:dyDescent="0.3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1.25" customHeight="1" x14ac:dyDescent="0.3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1.25" customHeight="1" x14ac:dyDescent="0.3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1.25" customHeight="1" x14ac:dyDescent="0.3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1.25" customHeight="1" x14ac:dyDescent="0.3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1.25" customHeight="1" x14ac:dyDescent="0.3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1.25" customHeight="1" x14ac:dyDescent="0.3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1.25" customHeight="1" x14ac:dyDescent="0.3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1.25" customHeight="1" x14ac:dyDescent="0.3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1.25" customHeight="1" x14ac:dyDescent="0.3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1.25" customHeight="1" x14ac:dyDescent="0.3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1.25" customHeight="1" x14ac:dyDescent="0.3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1.25" customHeight="1" x14ac:dyDescent="0.3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1.25" customHeight="1" x14ac:dyDescent="0.3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1.25" customHeight="1" x14ac:dyDescent="0.3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1.25" customHeight="1" x14ac:dyDescent="0.3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1.25" customHeight="1" x14ac:dyDescent="0.3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1.25" customHeight="1" x14ac:dyDescent="0.3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1.25" customHeight="1" x14ac:dyDescent="0.3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1.25" customHeight="1" x14ac:dyDescent="0.3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1.25" customHeight="1" x14ac:dyDescent="0.3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1.25" customHeight="1" x14ac:dyDescent="0.3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1.25" customHeight="1" x14ac:dyDescent="0.3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1.25" customHeight="1" x14ac:dyDescent="0.3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1.25" customHeight="1" x14ac:dyDescent="0.3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1.25" customHeight="1" x14ac:dyDescent="0.3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1.25" customHeight="1" x14ac:dyDescent="0.3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1.25" customHeight="1" x14ac:dyDescent="0.3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1.25" customHeight="1" x14ac:dyDescent="0.3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1.25" customHeight="1" x14ac:dyDescent="0.3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1.25" customHeight="1" x14ac:dyDescent="0.3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1.25" customHeight="1" x14ac:dyDescent="0.3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1.25" customHeight="1" x14ac:dyDescent="0.3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1.25" customHeight="1" x14ac:dyDescent="0.3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1.25" customHeight="1" x14ac:dyDescent="0.3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1.25" customHeight="1" x14ac:dyDescent="0.3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1.25" customHeight="1" x14ac:dyDescent="0.3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1.25" customHeight="1" x14ac:dyDescent="0.3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1.25" customHeight="1" x14ac:dyDescent="0.3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1.25" customHeight="1" x14ac:dyDescent="0.3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1.25" customHeight="1" x14ac:dyDescent="0.3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1.25" customHeight="1" x14ac:dyDescent="0.3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1.25" customHeight="1" x14ac:dyDescent="0.3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1.25" customHeight="1" x14ac:dyDescent="0.3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1.25" customHeight="1" x14ac:dyDescent="0.3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1.25" customHeight="1" x14ac:dyDescent="0.3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1.25" customHeight="1" x14ac:dyDescent="0.3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1.25" customHeight="1" x14ac:dyDescent="0.3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1.25" customHeight="1" x14ac:dyDescent="0.3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1.25" customHeight="1" x14ac:dyDescent="0.3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1.25" customHeight="1" x14ac:dyDescent="0.3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1.25" customHeight="1" x14ac:dyDescent="0.3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1.25" customHeight="1" x14ac:dyDescent="0.3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1.25" customHeight="1" x14ac:dyDescent="0.3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1.25" customHeight="1" x14ac:dyDescent="0.3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1.25" customHeight="1" x14ac:dyDescent="0.3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1.25" customHeight="1" x14ac:dyDescent="0.3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1.25" customHeight="1" x14ac:dyDescent="0.3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1.25" customHeight="1" x14ac:dyDescent="0.3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1.25" customHeight="1" x14ac:dyDescent="0.3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1.25" customHeight="1" x14ac:dyDescent="0.3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1.25" customHeight="1" x14ac:dyDescent="0.3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1.25" customHeight="1" x14ac:dyDescent="0.3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1.25" customHeight="1" x14ac:dyDescent="0.3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1.25" customHeight="1" x14ac:dyDescent="0.3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1.25" customHeight="1" x14ac:dyDescent="0.3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1.25" customHeight="1" x14ac:dyDescent="0.3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1.25" customHeight="1" x14ac:dyDescent="0.3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1.25" customHeight="1" x14ac:dyDescent="0.3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1.25" customHeight="1" x14ac:dyDescent="0.3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1.25" customHeight="1" x14ac:dyDescent="0.3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1.25" customHeight="1" x14ac:dyDescent="0.3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1.25" customHeight="1" x14ac:dyDescent="0.3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1.25" customHeight="1" x14ac:dyDescent="0.3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1.25" customHeight="1" x14ac:dyDescent="0.3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1.25" customHeight="1" x14ac:dyDescent="0.3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1.25" customHeight="1" x14ac:dyDescent="0.3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1.25" customHeight="1" x14ac:dyDescent="0.3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1.25" customHeight="1" x14ac:dyDescent="0.3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1.25" customHeight="1" x14ac:dyDescent="0.3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1.25" customHeight="1" x14ac:dyDescent="0.3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1.25" customHeight="1" x14ac:dyDescent="0.3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1.25" customHeight="1" x14ac:dyDescent="0.3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1.25" customHeight="1" x14ac:dyDescent="0.3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1.25" customHeight="1" x14ac:dyDescent="0.3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1.25" customHeight="1" x14ac:dyDescent="0.3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1.25" customHeight="1" x14ac:dyDescent="0.3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1.25" customHeight="1" x14ac:dyDescent="0.3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1.25" customHeight="1" x14ac:dyDescent="0.3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1.25" customHeight="1" x14ac:dyDescent="0.3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1.25" customHeight="1" x14ac:dyDescent="0.3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1.25" customHeight="1" x14ac:dyDescent="0.3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1.25" customHeight="1" x14ac:dyDescent="0.3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1.25" customHeight="1" x14ac:dyDescent="0.3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1.25" customHeight="1" x14ac:dyDescent="0.3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1.25" customHeight="1" x14ac:dyDescent="0.3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1.25" customHeight="1" x14ac:dyDescent="0.3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1.25" customHeight="1" x14ac:dyDescent="0.3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1.25" customHeight="1" x14ac:dyDescent="0.3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1.25" customHeight="1" x14ac:dyDescent="0.3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1.25" customHeight="1" x14ac:dyDescent="0.3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1.25" customHeight="1" x14ac:dyDescent="0.3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1.25" customHeight="1" x14ac:dyDescent="0.3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1.25" customHeight="1" x14ac:dyDescent="0.3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1.25" customHeight="1" x14ac:dyDescent="0.3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1.25" customHeight="1" x14ac:dyDescent="0.3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1.25" customHeight="1" x14ac:dyDescent="0.3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1.25" customHeight="1" x14ac:dyDescent="0.3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1.25" customHeight="1" x14ac:dyDescent="0.3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1.25" customHeight="1" x14ac:dyDescent="0.3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1.25" customHeight="1" x14ac:dyDescent="0.3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1.25" customHeight="1" x14ac:dyDescent="0.3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1.25" customHeight="1" x14ac:dyDescent="0.3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1.25" customHeight="1" x14ac:dyDescent="0.3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1.25" customHeight="1" x14ac:dyDescent="0.3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1.25" customHeight="1" x14ac:dyDescent="0.3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1.25" customHeight="1" x14ac:dyDescent="0.3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1.25" customHeight="1" x14ac:dyDescent="0.3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1.25" customHeight="1" x14ac:dyDescent="0.3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1.25" customHeight="1" x14ac:dyDescent="0.3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1.25" customHeight="1" x14ac:dyDescent="0.3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1.25" customHeight="1" x14ac:dyDescent="0.3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1.25" customHeight="1" x14ac:dyDescent="0.3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1.25" customHeight="1" x14ac:dyDescent="0.3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1.25" customHeight="1" x14ac:dyDescent="0.3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1.25" customHeight="1" x14ac:dyDescent="0.3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1.25" customHeight="1" x14ac:dyDescent="0.3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1.25" customHeight="1" x14ac:dyDescent="0.3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1.25" customHeight="1" x14ac:dyDescent="0.3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1.25" customHeight="1" x14ac:dyDescent="0.3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1.25" customHeight="1" x14ac:dyDescent="0.3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1.25" customHeight="1" x14ac:dyDescent="0.3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1.25" customHeight="1" x14ac:dyDescent="0.3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1.25" customHeight="1" x14ac:dyDescent="0.3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1.25" customHeight="1" x14ac:dyDescent="0.3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1.25" customHeight="1" x14ac:dyDescent="0.3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1.25" customHeight="1" x14ac:dyDescent="0.3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1.25" customHeight="1" x14ac:dyDescent="0.3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1.25" customHeight="1" x14ac:dyDescent="0.3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1.25" customHeight="1" x14ac:dyDescent="0.3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1.25" customHeight="1" x14ac:dyDescent="0.3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1.25" customHeight="1" x14ac:dyDescent="0.3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1.25" customHeight="1" x14ac:dyDescent="0.3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1.25" customHeight="1" x14ac:dyDescent="0.3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1.25" customHeight="1" x14ac:dyDescent="0.3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1.25" customHeight="1" x14ac:dyDescent="0.3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1.25" customHeight="1" x14ac:dyDescent="0.3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1.25" customHeight="1" x14ac:dyDescent="0.3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1.25" customHeight="1" x14ac:dyDescent="0.3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1.25" customHeight="1" x14ac:dyDescent="0.3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1.25" customHeight="1" x14ac:dyDescent="0.3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1.25" customHeight="1" x14ac:dyDescent="0.3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1.25" customHeight="1" x14ac:dyDescent="0.3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1.25" customHeight="1" x14ac:dyDescent="0.3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1.25" customHeight="1" x14ac:dyDescent="0.3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1.25" customHeight="1" x14ac:dyDescent="0.3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1.25" customHeight="1" x14ac:dyDescent="0.3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1.25" customHeight="1" x14ac:dyDescent="0.3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1.25" customHeight="1" x14ac:dyDescent="0.3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1.25" customHeight="1" x14ac:dyDescent="0.3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1.25" customHeight="1" x14ac:dyDescent="0.3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1.25" customHeight="1" x14ac:dyDescent="0.3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1.25" customHeight="1" x14ac:dyDescent="0.3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1.25" customHeight="1" x14ac:dyDescent="0.3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1.25" customHeight="1" x14ac:dyDescent="0.3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1.25" customHeight="1" x14ac:dyDescent="0.3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1.25" customHeight="1" x14ac:dyDescent="0.3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1.25" customHeight="1" x14ac:dyDescent="0.3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1.25" customHeight="1" x14ac:dyDescent="0.3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1.25" customHeight="1" x14ac:dyDescent="0.3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1.25" customHeight="1" x14ac:dyDescent="0.3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1.25" customHeight="1" x14ac:dyDescent="0.3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1.25" customHeight="1" x14ac:dyDescent="0.3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1.25" customHeight="1" x14ac:dyDescent="0.3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1.25" customHeight="1" x14ac:dyDescent="0.3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1.25" customHeight="1" x14ac:dyDescent="0.3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1.25" customHeight="1" x14ac:dyDescent="0.3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1.25" customHeight="1" x14ac:dyDescent="0.3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1.25" customHeight="1" x14ac:dyDescent="0.3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1.25" customHeight="1" x14ac:dyDescent="0.3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1.25" customHeight="1" x14ac:dyDescent="0.3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1.25" customHeight="1" x14ac:dyDescent="0.3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1.25" customHeight="1" x14ac:dyDescent="0.3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1.25" customHeight="1" x14ac:dyDescent="0.3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1.25" customHeight="1" x14ac:dyDescent="0.3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1.25" customHeight="1" x14ac:dyDescent="0.3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1.25" customHeight="1" x14ac:dyDescent="0.3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1.25" customHeight="1" x14ac:dyDescent="0.3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1.25" customHeight="1" x14ac:dyDescent="0.3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1.25" customHeight="1" x14ac:dyDescent="0.3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1.25" customHeight="1" x14ac:dyDescent="0.3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1.25" customHeight="1" x14ac:dyDescent="0.3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1.25" customHeight="1" x14ac:dyDescent="0.3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1.25" customHeight="1" x14ac:dyDescent="0.3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1.25" customHeight="1" x14ac:dyDescent="0.3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1.25" customHeight="1" x14ac:dyDescent="0.3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1.25" customHeight="1" x14ac:dyDescent="0.3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1.25" customHeight="1" x14ac:dyDescent="0.3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1.25" customHeight="1" x14ac:dyDescent="0.3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1.25" customHeight="1" x14ac:dyDescent="0.3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1.25" customHeight="1" x14ac:dyDescent="0.3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1.25" customHeight="1" x14ac:dyDescent="0.3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1.25" customHeight="1" x14ac:dyDescent="0.3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1.25" customHeight="1" x14ac:dyDescent="0.3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1.25" customHeight="1" x14ac:dyDescent="0.3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1.25" customHeight="1" x14ac:dyDescent="0.3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1.25" customHeight="1" x14ac:dyDescent="0.3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1.25" customHeight="1" x14ac:dyDescent="0.3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1.25" customHeight="1" x14ac:dyDescent="0.3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1.25" customHeight="1" x14ac:dyDescent="0.3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1.25" customHeight="1" x14ac:dyDescent="0.3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1.25" customHeight="1" x14ac:dyDescent="0.3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1.25" customHeight="1" x14ac:dyDescent="0.3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1.25" customHeight="1" x14ac:dyDescent="0.3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1.25" customHeight="1" x14ac:dyDescent="0.3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1.25" customHeight="1" x14ac:dyDescent="0.3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1.25" customHeight="1" x14ac:dyDescent="0.3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1.25" customHeight="1" x14ac:dyDescent="0.3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1.25" customHeight="1" x14ac:dyDescent="0.3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1.25" customHeight="1" x14ac:dyDescent="0.3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1.25" customHeight="1" x14ac:dyDescent="0.3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1.25" customHeight="1" x14ac:dyDescent="0.3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1.25" customHeight="1" x14ac:dyDescent="0.3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1.25" customHeight="1" x14ac:dyDescent="0.3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1.25" customHeight="1" x14ac:dyDescent="0.3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1.25" customHeight="1" x14ac:dyDescent="0.3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1.25" customHeight="1" x14ac:dyDescent="0.3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1.25" customHeight="1" x14ac:dyDescent="0.3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1.25" customHeight="1" x14ac:dyDescent="0.3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1.25" customHeight="1" x14ac:dyDescent="0.3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1.25" customHeight="1" x14ac:dyDescent="0.3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1.25" customHeight="1" x14ac:dyDescent="0.3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1.25" customHeight="1" x14ac:dyDescent="0.3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1.25" customHeight="1" x14ac:dyDescent="0.3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1.25" customHeight="1" x14ac:dyDescent="0.3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1.25" customHeight="1" x14ac:dyDescent="0.3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1.25" customHeight="1" x14ac:dyDescent="0.3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1.25" customHeight="1" x14ac:dyDescent="0.3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1.25" customHeight="1" x14ac:dyDescent="0.3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1.25" customHeight="1" x14ac:dyDescent="0.3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1.25" customHeight="1" x14ac:dyDescent="0.3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1.25" customHeight="1" x14ac:dyDescent="0.3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1.25" customHeight="1" x14ac:dyDescent="0.3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1.25" customHeight="1" x14ac:dyDescent="0.3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1.25" customHeight="1" x14ac:dyDescent="0.3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1.25" customHeight="1" x14ac:dyDescent="0.3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1.25" customHeight="1" x14ac:dyDescent="0.3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1.25" customHeight="1" x14ac:dyDescent="0.3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1.25" customHeight="1" x14ac:dyDescent="0.3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1.25" customHeight="1" x14ac:dyDescent="0.3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1.25" customHeight="1" x14ac:dyDescent="0.3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1.25" customHeight="1" x14ac:dyDescent="0.3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1.25" customHeight="1" x14ac:dyDescent="0.3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1.25" customHeight="1" x14ac:dyDescent="0.3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1.25" customHeight="1" x14ac:dyDescent="0.3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1.25" customHeight="1" x14ac:dyDescent="0.3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1.25" customHeight="1" x14ac:dyDescent="0.3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1.25" customHeight="1" x14ac:dyDescent="0.3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1.25" customHeight="1" x14ac:dyDescent="0.3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1.25" customHeight="1" x14ac:dyDescent="0.3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1.25" customHeight="1" x14ac:dyDescent="0.3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1.25" customHeight="1" x14ac:dyDescent="0.3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1.25" customHeight="1" x14ac:dyDescent="0.3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1.25" customHeight="1" x14ac:dyDescent="0.3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1.25" customHeight="1" x14ac:dyDescent="0.3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1.25" customHeight="1" x14ac:dyDescent="0.3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1.25" customHeight="1" x14ac:dyDescent="0.3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1.25" customHeight="1" x14ac:dyDescent="0.3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1.25" customHeight="1" x14ac:dyDescent="0.3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1.25" customHeight="1" x14ac:dyDescent="0.3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1.25" customHeight="1" x14ac:dyDescent="0.3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1.25" customHeight="1" x14ac:dyDescent="0.3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1.25" customHeight="1" x14ac:dyDescent="0.3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1.25" customHeight="1" x14ac:dyDescent="0.3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1.25" customHeight="1" x14ac:dyDescent="0.3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1.25" customHeight="1" x14ac:dyDescent="0.3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1.25" customHeight="1" x14ac:dyDescent="0.3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1.25" customHeight="1" x14ac:dyDescent="0.3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1.25" customHeight="1" x14ac:dyDescent="0.3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1.25" customHeight="1" x14ac:dyDescent="0.3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1.25" customHeight="1" x14ac:dyDescent="0.3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1.25" customHeight="1" x14ac:dyDescent="0.3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1.25" customHeight="1" x14ac:dyDescent="0.3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1.25" customHeight="1" x14ac:dyDescent="0.3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1.25" customHeight="1" x14ac:dyDescent="0.3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1.25" customHeight="1" x14ac:dyDescent="0.3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1.25" customHeight="1" x14ac:dyDescent="0.3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1.25" customHeight="1" x14ac:dyDescent="0.3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1.25" customHeight="1" x14ac:dyDescent="0.3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1.25" customHeight="1" x14ac:dyDescent="0.3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1.25" customHeight="1" x14ac:dyDescent="0.3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1.25" customHeight="1" x14ac:dyDescent="0.3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1.25" customHeight="1" x14ac:dyDescent="0.3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1.25" customHeight="1" x14ac:dyDescent="0.3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1.25" customHeight="1" x14ac:dyDescent="0.3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1.25" customHeight="1" x14ac:dyDescent="0.3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1.25" customHeight="1" x14ac:dyDescent="0.3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1.25" customHeight="1" x14ac:dyDescent="0.3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1.25" customHeight="1" x14ac:dyDescent="0.3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1.25" customHeight="1" x14ac:dyDescent="0.3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1.25" customHeight="1" x14ac:dyDescent="0.3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1.25" customHeight="1" x14ac:dyDescent="0.3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1.25" customHeight="1" x14ac:dyDescent="0.3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1.25" customHeight="1" x14ac:dyDescent="0.3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1.25" customHeight="1" x14ac:dyDescent="0.3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1.25" customHeight="1" x14ac:dyDescent="0.3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1.25" customHeight="1" x14ac:dyDescent="0.3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1.25" customHeight="1" x14ac:dyDescent="0.3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1.25" customHeight="1" x14ac:dyDescent="0.3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1.25" customHeight="1" x14ac:dyDescent="0.3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1.25" customHeight="1" x14ac:dyDescent="0.3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1.25" customHeight="1" x14ac:dyDescent="0.3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1.25" customHeight="1" x14ac:dyDescent="0.3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1.25" customHeight="1" x14ac:dyDescent="0.3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1.25" customHeight="1" x14ac:dyDescent="0.3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1.25" customHeight="1" x14ac:dyDescent="0.3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1.25" customHeight="1" x14ac:dyDescent="0.3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1.25" customHeight="1" x14ac:dyDescent="0.3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1.25" customHeight="1" x14ac:dyDescent="0.3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1.25" customHeight="1" x14ac:dyDescent="0.3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1.25" customHeight="1" x14ac:dyDescent="0.3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1.25" customHeight="1" x14ac:dyDescent="0.3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1.25" customHeight="1" x14ac:dyDescent="0.3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1.25" customHeight="1" x14ac:dyDescent="0.3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1.25" customHeight="1" x14ac:dyDescent="0.3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1.25" customHeight="1" x14ac:dyDescent="0.3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1.25" customHeight="1" x14ac:dyDescent="0.3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1.25" customHeight="1" x14ac:dyDescent="0.3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1.25" customHeight="1" x14ac:dyDescent="0.3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1.25" customHeight="1" x14ac:dyDescent="0.3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1.25" customHeight="1" x14ac:dyDescent="0.3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1.25" customHeight="1" x14ac:dyDescent="0.3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1.25" customHeight="1" x14ac:dyDescent="0.3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1.25" customHeight="1" x14ac:dyDescent="0.3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1.25" customHeight="1" x14ac:dyDescent="0.3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1.25" customHeight="1" x14ac:dyDescent="0.3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1.25" customHeight="1" x14ac:dyDescent="0.3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1.25" customHeight="1" x14ac:dyDescent="0.3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1.25" customHeight="1" x14ac:dyDescent="0.3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1.25" customHeight="1" x14ac:dyDescent="0.3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1.25" customHeight="1" x14ac:dyDescent="0.3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1.25" customHeight="1" x14ac:dyDescent="0.3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1.25" customHeight="1" x14ac:dyDescent="0.3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1.25" customHeight="1" x14ac:dyDescent="0.3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1.25" customHeight="1" x14ac:dyDescent="0.3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1.25" customHeight="1" x14ac:dyDescent="0.3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1.25" customHeight="1" x14ac:dyDescent="0.3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1.25" customHeight="1" x14ac:dyDescent="0.3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1.25" customHeight="1" x14ac:dyDescent="0.3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1.25" customHeight="1" x14ac:dyDescent="0.3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1.25" customHeight="1" x14ac:dyDescent="0.3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1.25" customHeight="1" x14ac:dyDescent="0.3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1.25" customHeight="1" x14ac:dyDescent="0.3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1.25" customHeight="1" x14ac:dyDescent="0.3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1.25" customHeight="1" x14ac:dyDescent="0.3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1.25" customHeight="1" x14ac:dyDescent="0.3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1.25" customHeight="1" x14ac:dyDescent="0.3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1.25" customHeight="1" x14ac:dyDescent="0.3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1.25" customHeight="1" x14ac:dyDescent="0.3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1.25" customHeight="1" x14ac:dyDescent="0.3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1.25" customHeight="1" x14ac:dyDescent="0.3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1.25" customHeight="1" x14ac:dyDescent="0.3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1.25" customHeight="1" x14ac:dyDescent="0.3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1.25" customHeight="1" x14ac:dyDescent="0.3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1.25" customHeight="1" x14ac:dyDescent="0.3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1.25" customHeight="1" x14ac:dyDescent="0.3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1.25" customHeight="1" x14ac:dyDescent="0.3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1.25" customHeight="1" x14ac:dyDescent="0.3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1.25" customHeight="1" x14ac:dyDescent="0.3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1.25" customHeight="1" x14ac:dyDescent="0.3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1.25" customHeight="1" x14ac:dyDescent="0.3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1.25" customHeight="1" x14ac:dyDescent="0.3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1.25" customHeight="1" x14ac:dyDescent="0.3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1.25" customHeight="1" x14ac:dyDescent="0.3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1.25" customHeight="1" x14ac:dyDescent="0.3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1.25" customHeight="1" x14ac:dyDescent="0.3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1.25" customHeight="1" x14ac:dyDescent="0.3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1.25" customHeight="1" x14ac:dyDescent="0.3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1.25" customHeight="1" x14ac:dyDescent="0.3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1.25" customHeight="1" x14ac:dyDescent="0.3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1.25" customHeight="1" x14ac:dyDescent="0.3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1.25" customHeight="1" x14ac:dyDescent="0.3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1.25" customHeight="1" x14ac:dyDescent="0.3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1.25" customHeight="1" x14ac:dyDescent="0.3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1.25" customHeight="1" x14ac:dyDescent="0.3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1.25" customHeight="1" x14ac:dyDescent="0.3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1.25" customHeight="1" x14ac:dyDescent="0.3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1.25" customHeight="1" x14ac:dyDescent="0.3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1.25" customHeight="1" x14ac:dyDescent="0.3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1.25" customHeight="1" x14ac:dyDescent="0.3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1.25" customHeight="1" x14ac:dyDescent="0.3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1.25" customHeight="1" x14ac:dyDescent="0.3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1.25" customHeight="1" x14ac:dyDescent="0.3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1.25" customHeight="1" x14ac:dyDescent="0.3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1.25" customHeight="1" x14ac:dyDescent="0.3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1.25" customHeight="1" x14ac:dyDescent="0.3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1.25" customHeight="1" x14ac:dyDescent="0.3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1.25" customHeight="1" x14ac:dyDescent="0.3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1.25" customHeight="1" x14ac:dyDescent="0.3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1.25" customHeight="1" x14ac:dyDescent="0.3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1.25" customHeight="1" x14ac:dyDescent="0.3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1.25" customHeight="1" x14ac:dyDescent="0.3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1.25" customHeight="1" x14ac:dyDescent="0.3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1.25" customHeight="1" x14ac:dyDescent="0.3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1.25" customHeight="1" x14ac:dyDescent="0.3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1.25" customHeight="1" x14ac:dyDescent="0.3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1.25" customHeight="1" x14ac:dyDescent="0.3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1.25" customHeight="1" x14ac:dyDescent="0.3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1.25" customHeight="1" x14ac:dyDescent="0.3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1.25" customHeight="1" x14ac:dyDescent="0.3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1.25" customHeight="1" x14ac:dyDescent="0.3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1.25" customHeight="1" x14ac:dyDescent="0.3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1.25" customHeight="1" x14ac:dyDescent="0.3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1.25" customHeight="1" x14ac:dyDescent="0.3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1.25" customHeight="1" x14ac:dyDescent="0.3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1.25" customHeight="1" x14ac:dyDescent="0.3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1.25" customHeight="1" x14ac:dyDescent="0.3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1.25" customHeight="1" x14ac:dyDescent="0.3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1.25" customHeight="1" x14ac:dyDescent="0.3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1.25" customHeight="1" x14ac:dyDescent="0.3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1.25" customHeight="1" x14ac:dyDescent="0.3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1.25" customHeight="1" x14ac:dyDescent="0.3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1.25" customHeight="1" x14ac:dyDescent="0.3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1.25" customHeight="1" x14ac:dyDescent="0.3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1.25" customHeight="1" x14ac:dyDescent="0.3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1.25" customHeight="1" x14ac:dyDescent="0.3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1.25" customHeight="1" x14ac:dyDescent="0.3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1.25" customHeight="1" x14ac:dyDescent="0.3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1.25" customHeight="1" x14ac:dyDescent="0.3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1.25" customHeight="1" x14ac:dyDescent="0.3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1.25" customHeight="1" x14ac:dyDescent="0.3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1.25" customHeight="1" x14ac:dyDescent="0.3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1.25" customHeight="1" x14ac:dyDescent="0.3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1.25" customHeight="1" x14ac:dyDescent="0.3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1.25" customHeight="1" x14ac:dyDescent="0.3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1.25" customHeight="1" x14ac:dyDescent="0.3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1.25" customHeight="1" x14ac:dyDescent="0.3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1.25" customHeight="1" x14ac:dyDescent="0.3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1.25" customHeight="1" x14ac:dyDescent="0.3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1.25" customHeight="1" x14ac:dyDescent="0.3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1.25" customHeight="1" x14ac:dyDescent="0.3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1.25" customHeight="1" x14ac:dyDescent="0.3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1.25" customHeight="1" x14ac:dyDescent="0.3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1.25" customHeight="1" x14ac:dyDescent="0.3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1.25" customHeight="1" x14ac:dyDescent="0.3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1.25" customHeight="1" x14ac:dyDescent="0.3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1.25" customHeight="1" x14ac:dyDescent="0.3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1.25" customHeight="1" x14ac:dyDescent="0.3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1.25" customHeight="1" x14ac:dyDescent="0.3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1.25" customHeight="1" x14ac:dyDescent="0.3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1.25" customHeight="1" x14ac:dyDescent="0.3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1.25" customHeight="1" x14ac:dyDescent="0.3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1.25" customHeight="1" x14ac:dyDescent="0.3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1.25" customHeight="1" x14ac:dyDescent="0.3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1.25" customHeight="1" x14ac:dyDescent="0.3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1.25" customHeight="1" x14ac:dyDescent="0.3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1.25" customHeight="1" x14ac:dyDescent="0.3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1.25" customHeight="1" x14ac:dyDescent="0.3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1.25" customHeight="1" x14ac:dyDescent="0.3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1.25" customHeight="1" x14ac:dyDescent="0.3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1.25" customHeight="1" x14ac:dyDescent="0.3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1.25" customHeight="1" x14ac:dyDescent="0.3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1.25" customHeight="1" x14ac:dyDescent="0.3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1.25" customHeight="1" x14ac:dyDescent="0.3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1.25" customHeight="1" x14ac:dyDescent="0.3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1.25" customHeight="1" x14ac:dyDescent="0.3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1.25" customHeight="1" x14ac:dyDescent="0.3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1.25" customHeight="1" x14ac:dyDescent="0.3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1.25" customHeight="1" x14ac:dyDescent="0.3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1.25" customHeight="1" x14ac:dyDescent="0.3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1.25" customHeight="1" x14ac:dyDescent="0.3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1.25" customHeight="1" x14ac:dyDescent="0.3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1.25" customHeight="1" x14ac:dyDescent="0.3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1.25" customHeight="1" x14ac:dyDescent="0.3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1.25" customHeight="1" x14ac:dyDescent="0.3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1.25" customHeight="1" x14ac:dyDescent="0.3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1.25" customHeight="1" x14ac:dyDescent="0.3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1.25" customHeight="1" x14ac:dyDescent="0.3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1.25" customHeight="1" x14ac:dyDescent="0.3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1.25" customHeight="1" x14ac:dyDescent="0.3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1.25" customHeight="1" x14ac:dyDescent="0.3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1.25" customHeight="1" x14ac:dyDescent="0.3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1.25" customHeight="1" x14ac:dyDescent="0.3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1.25" customHeight="1" x14ac:dyDescent="0.3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1.25" customHeight="1" x14ac:dyDescent="0.3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1.25" customHeight="1" x14ac:dyDescent="0.3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1.25" customHeight="1" x14ac:dyDescent="0.3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1.25" customHeight="1" x14ac:dyDescent="0.3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1.25" customHeight="1" x14ac:dyDescent="0.3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1.25" customHeight="1" x14ac:dyDescent="0.3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1.25" customHeight="1" x14ac:dyDescent="0.3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1.25" customHeight="1" x14ac:dyDescent="0.3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1.25" customHeight="1" x14ac:dyDescent="0.3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1.25" customHeight="1" x14ac:dyDescent="0.3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1.25" customHeight="1" x14ac:dyDescent="0.3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1.25" customHeight="1" x14ac:dyDescent="0.3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1.25" customHeight="1" x14ac:dyDescent="0.3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1.25" customHeight="1" x14ac:dyDescent="0.3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1.25" customHeight="1" x14ac:dyDescent="0.3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1.25" customHeight="1" x14ac:dyDescent="0.3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1.25" customHeight="1" x14ac:dyDescent="0.3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1.25" customHeight="1" x14ac:dyDescent="0.3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1.25" customHeight="1" x14ac:dyDescent="0.3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1.25" customHeight="1" x14ac:dyDescent="0.3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1.25" customHeight="1" x14ac:dyDescent="0.3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1.25" customHeight="1" x14ac:dyDescent="0.3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1.25" customHeight="1" x14ac:dyDescent="0.3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1.25" customHeight="1" x14ac:dyDescent="0.3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1.25" customHeight="1" x14ac:dyDescent="0.3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1.25" customHeight="1" x14ac:dyDescent="0.3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1.25" customHeight="1" x14ac:dyDescent="0.3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1.25" customHeight="1" x14ac:dyDescent="0.3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1.25" customHeight="1" x14ac:dyDescent="0.3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1.25" customHeight="1" x14ac:dyDescent="0.3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1.25" customHeight="1" x14ac:dyDescent="0.3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1.25" customHeight="1" x14ac:dyDescent="0.3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1.25" customHeight="1" x14ac:dyDescent="0.3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1.25" customHeight="1" x14ac:dyDescent="0.3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1.25" customHeight="1" x14ac:dyDescent="0.3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1.25" customHeight="1" x14ac:dyDescent="0.3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1.25" customHeight="1" x14ac:dyDescent="0.3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1.25" customHeight="1" x14ac:dyDescent="0.3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1.25" customHeight="1" x14ac:dyDescent="0.3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1.25" customHeight="1" x14ac:dyDescent="0.3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1.25" customHeight="1" x14ac:dyDescent="0.3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1.25" customHeight="1" x14ac:dyDescent="0.3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1.25" customHeight="1" x14ac:dyDescent="0.3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1.25" customHeight="1" x14ac:dyDescent="0.3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1.25" customHeight="1" x14ac:dyDescent="0.3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1.25" customHeight="1" x14ac:dyDescent="0.3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1.25" customHeight="1" x14ac:dyDescent="0.3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1.25" customHeight="1" x14ac:dyDescent="0.3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1.25" customHeight="1" x14ac:dyDescent="0.3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1.25" customHeight="1" x14ac:dyDescent="0.3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1.25" customHeight="1" x14ac:dyDescent="0.3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1.25" customHeight="1" x14ac:dyDescent="0.3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1.25" customHeight="1" x14ac:dyDescent="0.3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1.25" customHeight="1" x14ac:dyDescent="0.3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1.25" customHeight="1" x14ac:dyDescent="0.3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1.25" customHeight="1" x14ac:dyDescent="0.3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1.25" customHeight="1" x14ac:dyDescent="0.3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1.25" customHeight="1" x14ac:dyDescent="0.3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1.25" customHeight="1" x14ac:dyDescent="0.3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1.25" customHeight="1" x14ac:dyDescent="0.3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1.25" customHeight="1" x14ac:dyDescent="0.3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1.25" customHeight="1" x14ac:dyDescent="0.3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1.25" customHeight="1" x14ac:dyDescent="0.3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1.25" customHeight="1" x14ac:dyDescent="0.3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1.25" customHeight="1" x14ac:dyDescent="0.3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1.25" customHeight="1" x14ac:dyDescent="0.3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1.25" customHeight="1" x14ac:dyDescent="0.3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1.25" customHeight="1" x14ac:dyDescent="0.3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1.25" customHeight="1" x14ac:dyDescent="0.3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1.25" customHeight="1" x14ac:dyDescent="0.3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1.25" customHeight="1" x14ac:dyDescent="0.3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1.25" customHeight="1" x14ac:dyDescent="0.3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1.25" customHeight="1" x14ac:dyDescent="0.3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1.25" customHeight="1" x14ac:dyDescent="0.3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1.25" customHeight="1" x14ac:dyDescent="0.3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1.25" customHeight="1" x14ac:dyDescent="0.3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1.25" customHeight="1" x14ac:dyDescent="0.3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1.25" customHeight="1" x14ac:dyDescent="0.3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1.25" customHeight="1" x14ac:dyDescent="0.3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1.25" customHeight="1" x14ac:dyDescent="0.3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1.25" customHeight="1" x14ac:dyDescent="0.3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1.25" customHeight="1" x14ac:dyDescent="0.3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1.25" customHeight="1" x14ac:dyDescent="0.3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1.25" customHeight="1" x14ac:dyDescent="0.3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1.25" customHeight="1" x14ac:dyDescent="0.3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1.25" customHeight="1" x14ac:dyDescent="0.3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1.25" customHeight="1" x14ac:dyDescent="0.3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1.25" customHeight="1" x14ac:dyDescent="0.3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1.25" customHeight="1" x14ac:dyDescent="0.3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1.25" customHeight="1" x14ac:dyDescent="0.3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1.25" customHeight="1" x14ac:dyDescent="0.3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1.25" customHeight="1" x14ac:dyDescent="0.3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1.25" customHeight="1" x14ac:dyDescent="0.3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1.25" customHeight="1" x14ac:dyDescent="0.3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1.25" customHeight="1" x14ac:dyDescent="0.3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1.25" customHeight="1" x14ac:dyDescent="0.3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1.25" customHeight="1" x14ac:dyDescent="0.3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1.25" customHeight="1" x14ac:dyDescent="0.3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1.25" customHeight="1" x14ac:dyDescent="0.3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1.25" customHeight="1" x14ac:dyDescent="0.3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1.25" customHeight="1" x14ac:dyDescent="0.3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1.25" customHeight="1" x14ac:dyDescent="0.3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1.25" customHeight="1" x14ac:dyDescent="0.3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1.25" customHeight="1" x14ac:dyDescent="0.3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1.25" customHeight="1" x14ac:dyDescent="0.3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1.25" customHeight="1" x14ac:dyDescent="0.3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1.25" customHeight="1" x14ac:dyDescent="0.3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1.25" customHeight="1" x14ac:dyDescent="0.3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1.25" customHeight="1" x14ac:dyDescent="0.3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1.25" customHeight="1" x14ac:dyDescent="0.3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1.25" customHeight="1" x14ac:dyDescent="0.3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1.25" customHeight="1" x14ac:dyDescent="0.3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1.25" customHeight="1" x14ac:dyDescent="0.3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1.25" customHeight="1" x14ac:dyDescent="0.3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1.25" customHeight="1" x14ac:dyDescent="0.3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1.25" customHeight="1" x14ac:dyDescent="0.3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1.25" customHeight="1" x14ac:dyDescent="0.3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1.25" customHeight="1" x14ac:dyDescent="0.3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1.25" customHeight="1" x14ac:dyDescent="0.3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1.25" customHeight="1" x14ac:dyDescent="0.3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1.25" customHeight="1" x14ac:dyDescent="0.3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1.25" customHeight="1" x14ac:dyDescent="0.3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1.25" customHeight="1" x14ac:dyDescent="0.3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1.25" customHeight="1" x14ac:dyDescent="0.3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1.25" customHeight="1" x14ac:dyDescent="0.3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1.25" customHeight="1" x14ac:dyDescent="0.3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1.25" customHeight="1" x14ac:dyDescent="0.3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1.25" customHeight="1" x14ac:dyDescent="0.3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1.25" customHeight="1" x14ac:dyDescent="0.3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1.25" customHeight="1" x14ac:dyDescent="0.3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1.25" customHeight="1" x14ac:dyDescent="0.3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1.25" customHeight="1" x14ac:dyDescent="0.3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1.25" customHeight="1" x14ac:dyDescent="0.3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1.25" customHeight="1" x14ac:dyDescent="0.3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1.25" customHeight="1" x14ac:dyDescent="0.3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1.25" customHeight="1" x14ac:dyDescent="0.3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1.25" customHeight="1" x14ac:dyDescent="0.3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1.25" customHeight="1" x14ac:dyDescent="0.3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1.25" customHeight="1" x14ac:dyDescent="0.3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1.25" customHeight="1" x14ac:dyDescent="0.3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1.25" customHeight="1" x14ac:dyDescent="0.3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1.25" customHeight="1" x14ac:dyDescent="0.3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1.25" customHeight="1" x14ac:dyDescent="0.3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1.25" customHeight="1" x14ac:dyDescent="0.3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1.25" customHeight="1" x14ac:dyDescent="0.3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1.25" customHeight="1" x14ac:dyDescent="0.3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1.25" customHeight="1" x14ac:dyDescent="0.3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1.25" customHeight="1" x14ac:dyDescent="0.3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1.25" customHeight="1" x14ac:dyDescent="0.3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1.25" customHeight="1" x14ac:dyDescent="0.3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1.25" customHeight="1" x14ac:dyDescent="0.3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1.25" customHeight="1" x14ac:dyDescent="0.3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1.25" customHeight="1" x14ac:dyDescent="0.3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1.25" customHeight="1" x14ac:dyDescent="0.3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1.25" customHeight="1" x14ac:dyDescent="0.3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1.25" customHeight="1" x14ac:dyDescent="0.3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1.25" customHeight="1" x14ac:dyDescent="0.3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1.25" customHeight="1" x14ac:dyDescent="0.3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1.25" customHeight="1" x14ac:dyDescent="0.3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1.25" customHeight="1" x14ac:dyDescent="0.3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1.25" customHeight="1" x14ac:dyDescent="0.3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1.25" customHeight="1" x14ac:dyDescent="0.3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1.25" customHeight="1" x14ac:dyDescent="0.3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1.25" customHeight="1" x14ac:dyDescent="0.3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1.25" customHeight="1" x14ac:dyDescent="0.3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1.25" customHeight="1" x14ac:dyDescent="0.3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1.25" customHeight="1" x14ac:dyDescent="0.3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1.25" customHeight="1" x14ac:dyDescent="0.3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1.25" customHeight="1" x14ac:dyDescent="0.3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1.25" customHeight="1" x14ac:dyDescent="0.3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1.25" customHeight="1" x14ac:dyDescent="0.3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1.25" customHeight="1" x14ac:dyDescent="0.3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1.25" customHeight="1" x14ac:dyDescent="0.3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1.25" customHeight="1" x14ac:dyDescent="0.3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1.25" customHeight="1" x14ac:dyDescent="0.3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1.25" customHeight="1" x14ac:dyDescent="0.3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1.25" customHeight="1" x14ac:dyDescent="0.3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1.25" customHeight="1" x14ac:dyDescent="0.3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1.25" customHeight="1" x14ac:dyDescent="0.3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1.25" customHeight="1" x14ac:dyDescent="0.3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1.25" customHeight="1" x14ac:dyDescent="0.3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1.25" customHeight="1" x14ac:dyDescent="0.3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1.25" customHeight="1" x14ac:dyDescent="0.3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1.25" customHeight="1" x14ac:dyDescent="0.3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1.25" customHeight="1" x14ac:dyDescent="0.3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1.25" customHeight="1" x14ac:dyDescent="0.3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1.25" customHeight="1" x14ac:dyDescent="0.3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1.25" customHeight="1" x14ac:dyDescent="0.3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1.25" customHeight="1" x14ac:dyDescent="0.3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1.25" customHeight="1" x14ac:dyDescent="0.3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1.25" customHeight="1" x14ac:dyDescent="0.3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1.25" customHeight="1" x14ac:dyDescent="0.3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1.25" customHeight="1" x14ac:dyDescent="0.3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1.25" customHeight="1" x14ac:dyDescent="0.3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1.25" customHeight="1" x14ac:dyDescent="0.3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1.25" customHeight="1" x14ac:dyDescent="0.3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1.25" customHeight="1" x14ac:dyDescent="0.3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1.25" customHeight="1" x14ac:dyDescent="0.3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1.25" customHeight="1" x14ac:dyDescent="0.3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1.25" customHeight="1" x14ac:dyDescent="0.3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1.25" customHeight="1" x14ac:dyDescent="0.3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1.25" customHeight="1" x14ac:dyDescent="0.3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1.25" customHeight="1" x14ac:dyDescent="0.3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1.25" customHeight="1" x14ac:dyDescent="0.3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1.25" customHeight="1" x14ac:dyDescent="0.3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1.25" customHeight="1" x14ac:dyDescent="0.3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1.25" customHeight="1" x14ac:dyDescent="0.3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1.25" customHeight="1" x14ac:dyDescent="0.3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1.25" customHeight="1" x14ac:dyDescent="0.3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1.25" customHeight="1" x14ac:dyDescent="0.3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1.25" customHeight="1" x14ac:dyDescent="0.3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1.25" customHeight="1" x14ac:dyDescent="0.3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1.25" customHeight="1" x14ac:dyDescent="0.3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1.25" customHeight="1" x14ac:dyDescent="0.3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1.25" customHeight="1" x14ac:dyDescent="0.3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1.25" customHeight="1" x14ac:dyDescent="0.3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1.25" customHeight="1" x14ac:dyDescent="0.3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1.25" customHeight="1" x14ac:dyDescent="0.3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1.25" customHeight="1" x14ac:dyDescent="0.3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1.25" customHeight="1" x14ac:dyDescent="0.3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1.25" customHeight="1" x14ac:dyDescent="0.3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1.25" customHeight="1" x14ac:dyDescent="0.3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1.25" customHeight="1" x14ac:dyDescent="0.3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1.25" customHeight="1" x14ac:dyDescent="0.3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O1000"/>
  <sheetViews>
    <sheetView workbookViewId="0"/>
  </sheetViews>
  <sheetFormatPr defaultColWidth="14.453125" defaultRowHeight="15" customHeight="1" x14ac:dyDescent="0.35"/>
  <cols>
    <col min="1" max="1" width="8.7265625" customWidth="1"/>
    <col min="2" max="2" width="26.81640625" customWidth="1"/>
    <col min="3" max="4" width="9.54296875" customWidth="1"/>
    <col min="5" max="11" width="10.7265625" customWidth="1"/>
    <col min="12" max="15" width="11.7265625" customWidth="1"/>
    <col min="16" max="26" width="8.7265625" customWidth="1"/>
  </cols>
  <sheetData>
    <row r="1" spans="2:15" ht="14.25" customHeight="1" x14ac:dyDescent="0.35"/>
    <row r="2" spans="2:15" ht="14.25" customHeight="1" x14ac:dyDescent="0.35">
      <c r="B2" s="10" t="s">
        <v>130</v>
      </c>
      <c r="C2" s="10"/>
      <c r="D2" s="9"/>
      <c r="E2" s="9"/>
      <c r="F2" s="9"/>
      <c r="G2" s="9"/>
      <c r="H2" s="9"/>
      <c r="I2" s="9"/>
      <c r="J2" s="9"/>
      <c r="K2" s="9"/>
    </row>
    <row r="3" spans="2:15" ht="14.25" customHeight="1" x14ac:dyDescent="0.35">
      <c r="B3" s="119" t="s">
        <v>131</v>
      </c>
      <c r="C3" s="120" t="s">
        <v>13</v>
      </c>
      <c r="D3" s="120" t="s">
        <v>14</v>
      </c>
      <c r="E3" s="120" t="s">
        <v>15</v>
      </c>
      <c r="F3" s="120" t="s">
        <v>16</v>
      </c>
      <c r="G3" s="120" t="s">
        <v>17</v>
      </c>
      <c r="H3" s="120" t="s">
        <v>18</v>
      </c>
      <c r="I3" s="120" t="s">
        <v>19</v>
      </c>
      <c r="J3" s="120" t="s">
        <v>20</v>
      </c>
      <c r="K3" s="120" t="s">
        <v>21</v>
      </c>
      <c r="L3" s="120" t="s">
        <v>22</v>
      </c>
      <c r="M3" s="120" t="s">
        <v>23</v>
      </c>
      <c r="N3" s="120" t="s">
        <v>24</v>
      </c>
      <c r="O3" s="120" t="s">
        <v>25</v>
      </c>
    </row>
    <row r="4" spans="2:15" ht="14.25" customHeight="1" x14ac:dyDescent="0.35">
      <c r="B4" s="121" t="str">
        <f>'P&amp;L'!B4</f>
        <v>Revenues</v>
      </c>
      <c r="C4" s="121">
        <f>'P&amp;L'!C4</f>
        <v>57048.97</v>
      </c>
      <c r="D4" s="121">
        <f>'P&amp;L'!D4</f>
        <v>82645.960000000006</v>
      </c>
      <c r="E4" s="121">
        <f>'P&amp;L'!E4</f>
        <v>112473.9</v>
      </c>
      <c r="F4" s="121">
        <f>'P&amp;L'!F4</f>
        <v>157463.46</v>
      </c>
      <c r="G4" s="121">
        <f>'P&amp;L'!G4</f>
        <v>220448.84399999998</v>
      </c>
      <c r="H4" s="121">
        <f>'P&amp;L'!H4</f>
        <v>308628.38159999996</v>
      </c>
      <c r="I4" s="121">
        <f>'P&amp;L'!I4</f>
        <v>432079.7342399999</v>
      </c>
      <c r="J4" s="121">
        <f>'P&amp;L'!J4</f>
        <v>604911.62793599977</v>
      </c>
      <c r="K4" s="121">
        <f>'P&amp;L'!K4</f>
        <v>846876.27911039966</v>
      </c>
      <c r="L4" s="121">
        <f>'P&amp;L'!L4</f>
        <v>1185626.7907545594</v>
      </c>
      <c r="M4" s="121">
        <f>'P&amp;L'!M4</f>
        <v>1659877.5070563832</v>
      </c>
      <c r="N4" s="121">
        <f>'P&amp;L'!N4</f>
        <v>2323828.5098789362</v>
      </c>
      <c r="O4" s="121">
        <f>'P&amp;L'!O4</f>
        <v>3253359.9138305103</v>
      </c>
    </row>
    <row r="5" spans="2:15" ht="14.25" customHeight="1" x14ac:dyDescent="0.35">
      <c r="B5" s="122" t="s">
        <v>132</v>
      </c>
      <c r="C5" s="123">
        <f>'P&amp;L'!C12</f>
        <v>-11673.949999999997</v>
      </c>
      <c r="D5" s="123">
        <f>'P&amp;L'!D12</f>
        <v>-9910.239999999998</v>
      </c>
      <c r="E5" s="123">
        <f>'P&amp;L'!E12</f>
        <v>15300.119999999995</v>
      </c>
      <c r="F5" s="123">
        <f>'P&amp;L'!F12</f>
        <v>18828.618699999992</v>
      </c>
      <c r="G5" s="123">
        <f>'P&amp;L'!G12</f>
        <v>24812.230179999984</v>
      </c>
      <c r="H5" s="123">
        <f>'P&amp;L'!H12</f>
        <v>33189.28625200002</v>
      </c>
      <c r="I5" s="123">
        <f>'P&amp;L'!I12</f>
        <v>44917.164752800018</v>
      </c>
      <c r="J5" s="123">
        <f>'P&amp;L'!J12</f>
        <v>61336.194653919898</v>
      </c>
      <c r="K5" s="123">
        <f>'P&amp;L'!K12</f>
        <v>84322.836515487928</v>
      </c>
      <c r="L5" s="123">
        <f>'P&amp;L'!L12</f>
        <v>116504.13512168312</v>
      </c>
      <c r="M5" s="123">
        <f>'P&amp;L'!M12</f>
        <v>161557.95317035646</v>
      </c>
      <c r="N5" s="123">
        <f>'P&amp;L'!N12</f>
        <v>224633.29843849875</v>
      </c>
      <c r="O5" s="123">
        <f>'P&amp;L'!O12</f>
        <v>312938.78181389836</v>
      </c>
    </row>
    <row r="6" spans="2:15" ht="14.25" customHeight="1" x14ac:dyDescent="0.35">
      <c r="B6" s="122" t="s">
        <v>133</v>
      </c>
      <c r="C6" s="124">
        <f t="shared" ref="C6:O6" si="0">C5/C4</f>
        <v>-0.20463033776069922</v>
      </c>
      <c r="D6" s="124">
        <f t="shared" si="0"/>
        <v>-0.11991197149866729</v>
      </c>
      <c r="E6" s="124">
        <f t="shared" si="0"/>
        <v>0.13603262623595339</v>
      </c>
      <c r="F6" s="124">
        <f t="shared" si="0"/>
        <v>0.11957452668701674</v>
      </c>
      <c r="G6" s="124">
        <f t="shared" si="0"/>
        <v>0.11255323334786907</v>
      </c>
      <c r="H6" s="124">
        <f t="shared" si="0"/>
        <v>0.1075380238199066</v>
      </c>
      <c r="I6" s="124">
        <f t="shared" si="0"/>
        <v>0.1039557312999333</v>
      </c>
      <c r="J6" s="124">
        <f t="shared" si="0"/>
        <v>0.1013969509285236</v>
      </c>
      <c r="K6" s="124">
        <f t="shared" si="0"/>
        <v>9.956925066323119E-2</v>
      </c>
      <c r="L6" s="124">
        <f t="shared" si="0"/>
        <v>9.8263750473736589E-2</v>
      </c>
      <c r="M6" s="124">
        <f t="shared" si="0"/>
        <v>9.7331250338383316E-2</v>
      </c>
      <c r="N6" s="124">
        <f t="shared" si="0"/>
        <v>9.6665178813130831E-2</v>
      </c>
      <c r="O6" s="124">
        <f t="shared" si="0"/>
        <v>9.6189413437950622E-2</v>
      </c>
    </row>
    <row r="7" spans="2:15" ht="14.25" customHeight="1" x14ac:dyDescent="0.35"/>
    <row r="8" spans="2:15" ht="14.25" customHeight="1" x14ac:dyDescent="0.35"/>
    <row r="9" spans="2:15" ht="14.25" customHeight="1" x14ac:dyDescent="0.35"/>
    <row r="10" spans="2:15" ht="14.25" customHeight="1" x14ac:dyDescent="0.35"/>
    <row r="11" spans="2:15" ht="14.25" customHeight="1" x14ac:dyDescent="0.35"/>
    <row r="12" spans="2:15" ht="14.25" customHeight="1" x14ac:dyDescent="0.35"/>
    <row r="13" spans="2:15" ht="14.25" customHeight="1" x14ac:dyDescent="0.35"/>
    <row r="14" spans="2:15" ht="14.25" customHeight="1" x14ac:dyDescent="0.35"/>
    <row r="15" spans="2:15" ht="14.25" customHeight="1" x14ac:dyDescent="0.35"/>
    <row r="16" spans="2:15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18.08984375" customWidth="1"/>
    <col min="3" max="26" width="9.08984375" customWidth="1"/>
  </cols>
  <sheetData>
    <row r="1" spans="1:26" ht="11.25" customHeight="1" x14ac:dyDescent="0.35">
      <c r="A1" s="9"/>
      <c r="B1" s="10" t="s">
        <v>71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1.25" customHeight="1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1.25" customHeight="1" x14ac:dyDescent="0.35">
      <c r="A3" s="9"/>
      <c r="B3" s="125" t="s">
        <v>131</v>
      </c>
      <c r="C3" s="126" t="s">
        <v>16</v>
      </c>
      <c r="D3" s="126" t="s">
        <v>17</v>
      </c>
      <c r="E3" s="126" t="s">
        <v>18</v>
      </c>
      <c r="F3" s="126" t="s">
        <v>19</v>
      </c>
      <c r="G3" s="126" t="s">
        <v>20</v>
      </c>
      <c r="H3" s="126" t="s">
        <v>21</v>
      </c>
      <c r="I3" s="126" t="s">
        <v>22</v>
      </c>
      <c r="J3" s="126" t="s">
        <v>23</v>
      </c>
      <c r="K3" s="126" t="s">
        <v>24</v>
      </c>
      <c r="L3" s="126" t="s">
        <v>25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1.25" customHeight="1" x14ac:dyDescent="0.35">
      <c r="A4" s="9"/>
      <c r="B4" s="127" t="s">
        <v>94</v>
      </c>
      <c r="C4" s="128">
        <f>'Cash Flow'!F24</f>
        <v>2186.033631401011</v>
      </c>
      <c r="D4" s="128">
        <f>'Cash Flow'!G24</f>
        <v>8188.7443525603885</v>
      </c>
      <c r="E4" s="128">
        <f>'Cash Flow'!H24</f>
        <v>9916.4060935845919</v>
      </c>
      <c r="F4" s="128">
        <f>'Cash Flow'!I24</f>
        <v>12335.132531018426</v>
      </c>
      <c r="G4" s="128">
        <f>'Cash Flow'!J24</f>
        <v>15721.349543425677</v>
      </c>
      <c r="H4" s="128">
        <f>'Cash Flow'!K24</f>
        <v>20462.053360796002</v>
      </c>
      <c r="I4" s="128">
        <f>'Cash Flow'!L24</f>
        <v>27099.038705114479</v>
      </c>
      <c r="J4" s="128">
        <f>'Cash Flow'!M24</f>
        <v>36390.818187160301</v>
      </c>
      <c r="K4" s="128">
        <f>'Cash Flow'!N24</f>
        <v>49399.30946202419</v>
      </c>
      <c r="L4" s="128">
        <f>'Cash Flow'!O24</f>
        <v>67611.197246833995</v>
      </c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1.25" customHeight="1" x14ac:dyDescent="0.35">
      <c r="A5" s="9"/>
      <c r="B5" s="127" t="s">
        <v>134</v>
      </c>
      <c r="C5" s="128">
        <f>'DCF valuation'!G11</f>
        <v>1951.8157423223311</v>
      </c>
      <c r="D5" s="128">
        <f>'DCF valuation'!H11</f>
        <v>6528.0168626916357</v>
      </c>
      <c r="E5" s="128">
        <f>'DCF valuation'!I11</f>
        <v>7058.3019867100584</v>
      </c>
      <c r="F5" s="128">
        <f>'DCF valuation'!J11</f>
        <v>7839.1997229817516</v>
      </c>
      <c r="G5" s="128">
        <f>'DCF valuation'!K11</f>
        <v>8920.7159390790657</v>
      </c>
      <c r="H5" s="128">
        <f>'DCF valuation'!L11</f>
        <v>10366.713035770241</v>
      </c>
      <c r="I5" s="128">
        <f>'DCF valuation'!M11</f>
        <v>12258.22889464264</v>
      </c>
      <c r="J5" s="128">
        <f>'DCF valuation'!N11</f>
        <v>14697.641118240635</v>
      </c>
      <c r="K5" s="128">
        <f>'DCF valuation'!O11</f>
        <v>17813.886219173324</v>
      </c>
      <c r="L5" s="128">
        <f>'DCF valuation'!P11</f>
        <v>21768.996007335096</v>
      </c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1.25" customHeight="1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1.25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1.25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1.25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1.25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1.25" customHeight="1" x14ac:dyDescent="0.3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1.25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1.25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1.25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1.25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1.25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1.25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1.25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1.25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1.2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1.25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1.25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1.25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1.25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1.25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1.25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1.25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1.25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1.25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1.25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1.25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1.25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1.25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1.25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1.25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1.25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1.25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1.25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1.25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1.25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1.25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1.25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1.25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1.25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1.25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1.25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1.25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1.25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1.25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1.25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1.25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1.25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1.25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1.25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1.25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1.25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1.25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1.25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1.25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1.25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1.25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1.25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1.25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1.25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1.25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1.25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1.25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1.25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1.25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1.25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1.25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1.25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1.25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1.25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1.25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1.25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1.25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1.25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1.25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1.25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1.25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1.25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1.25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1.25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1.25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1.25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1.25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1.25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1.25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1.25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1.25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1.25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1.25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1.25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1.25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1.25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1.25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1.25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1.25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1.25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1.25" customHeight="1" x14ac:dyDescent="0.3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1.25" customHeight="1" x14ac:dyDescent="0.3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1.25" customHeight="1" x14ac:dyDescent="0.3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1.25" customHeight="1" x14ac:dyDescent="0.3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1.25" customHeight="1" x14ac:dyDescent="0.3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1.25" customHeight="1" x14ac:dyDescent="0.3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1.25" customHeight="1" x14ac:dyDescent="0.3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1.25" customHeight="1" x14ac:dyDescent="0.3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1.25" customHeight="1" x14ac:dyDescent="0.3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1.25" customHeight="1" x14ac:dyDescent="0.3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1.25" customHeight="1" x14ac:dyDescent="0.3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1.25" customHeight="1" x14ac:dyDescent="0.3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1.25" customHeight="1" x14ac:dyDescent="0.3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1.25" customHeight="1" x14ac:dyDescent="0.3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1.25" customHeight="1" x14ac:dyDescent="0.3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1.25" customHeight="1" x14ac:dyDescent="0.3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1.25" customHeight="1" x14ac:dyDescent="0.3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1.25" customHeight="1" x14ac:dyDescent="0.3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1.25" customHeight="1" x14ac:dyDescent="0.3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1.25" customHeight="1" x14ac:dyDescent="0.3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1.25" customHeight="1" x14ac:dyDescent="0.3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1.25" customHeight="1" x14ac:dyDescent="0.3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1.25" customHeight="1" x14ac:dyDescent="0.3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1.25" customHeight="1" x14ac:dyDescent="0.3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1.25" customHeight="1" x14ac:dyDescent="0.3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1.25" customHeight="1" x14ac:dyDescent="0.3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1.25" customHeight="1" x14ac:dyDescent="0.3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1.25" customHeight="1" x14ac:dyDescent="0.3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1.25" customHeight="1" x14ac:dyDescent="0.3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1.25" customHeight="1" x14ac:dyDescent="0.3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1.25" customHeight="1" x14ac:dyDescent="0.3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1.25" customHeight="1" x14ac:dyDescent="0.3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1.25" customHeight="1" x14ac:dyDescent="0.3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1.25" customHeight="1" x14ac:dyDescent="0.3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1.25" customHeight="1" x14ac:dyDescent="0.3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1.25" customHeight="1" x14ac:dyDescent="0.3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1.25" customHeight="1" x14ac:dyDescent="0.3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1.25" customHeight="1" x14ac:dyDescent="0.3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1.25" customHeight="1" x14ac:dyDescent="0.3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1.25" customHeight="1" x14ac:dyDescent="0.3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1.25" customHeight="1" x14ac:dyDescent="0.3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1.25" customHeight="1" x14ac:dyDescent="0.3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1.25" customHeight="1" x14ac:dyDescent="0.3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1.25" customHeight="1" x14ac:dyDescent="0.3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1.25" customHeight="1" x14ac:dyDescent="0.3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1.25" customHeight="1" x14ac:dyDescent="0.3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1.25" customHeight="1" x14ac:dyDescent="0.3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1.25" customHeight="1" x14ac:dyDescent="0.3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1.25" customHeight="1" x14ac:dyDescent="0.3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1.25" customHeight="1" x14ac:dyDescent="0.3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1.25" customHeight="1" x14ac:dyDescent="0.3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1.25" customHeight="1" x14ac:dyDescent="0.3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1.25" customHeight="1" x14ac:dyDescent="0.3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1.25" customHeight="1" x14ac:dyDescent="0.3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1.25" customHeight="1" x14ac:dyDescent="0.3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1.25" customHeight="1" x14ac:dyDescent="0.3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1.25" customHeight="1" x14ac:dyDescent="0.3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1.25" customHeight="1" x14ac:dyDescent="0.3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1.25" customHeight="1" x14ac:dyDescent="0.3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1.25" customHeight="1" x14ac:dyDescent="0.3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1.25" customHeight="1" x14ac:dyDescent="0.3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1.25" customHeight="1" x14ac:dyDescent="0.3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1.25" customHeight="1" x14ac:dyDescent="0.3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1.25" customHeight="1" x14ac:dyDescent="0.3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1.25" customHeight="1" x14ac:dyDescent="0.3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1.25" customHeight="1" x14ac:dyDescent="0.3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1.25" customHeight="1" x14ac:dyDescent="0.3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1.25" customHeight="1" x14ac:dyDescent="0.3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1.25" customHeight="1" x14ac:dyDescent="0.3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1.25" customHeight="1" x14ac:dyDescent="0.3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1.25" customHeight="1" x14ac:dyDescent="0.3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1.25" customHeight="1" x14ac:dyDescent="0.3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1.25" customHeight="1" x14ac:dyDescent="0.3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1.25" customHeight="1" x14ac:dyDescent="0.3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1.25" customHeight="1" x14ac:dyDescent="0.3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1.25" customHeight="1" x14ac:dyDescent="0.3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1.25" customHeight="1" x14ac:dyDescent="0.3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1.25" customHeight="1" x14ac:dyDescent="0.3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1.25" customHeight="1" x14ac:dyDescent="0.3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1.25" customHeight="1" x14ac:dyDescent="0.3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1.25" customHeight="1" x14ac:dyDescent="0.3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1.25" customHeight="1" x14ac:dyDescent="0.3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1.25" customHeight="1" x14ac:dyDescent="0.3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1.25" customHeight="1" x14ac:dyDescent="0.3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1.25" customHeight="1" x14ac:dyDescent="0.3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1.25" customHeight="1" x14ac:dyDescent="0.3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1.25" customHeight="1" x14ac:dyDescent="0.3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1.25" customHeight="1" x14ac:dyDescent="0.3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1.25" customHeight="1" x14ac:dyDescent="0.3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1.25" customHeight="1" x14ac:dyDescent="0.3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1.25" customHeight="1" x14ac:dyDescent="0.3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1.25" customHeight="1" x14ac:dyDescent="0.3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1.25" customHeight="1" x14ac:dyDescent="0.3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1.25" customHeight="1" x14ac:dyDescent="0.3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1.25" customHeight="1" x14ac:dyDescent="0.3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1.25" customHeight="1" x14ac:dyDescent="0.3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1.25" customHeight="1" x14ac:dyDescent="0.3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1.25" customHeight="1" x14ac:dyDescent="0.3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1.25" customHeight="1" x14ac:dyDescent="0.3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1.25" customHeight="1" x14ac:dyDescent="0.3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1.25" customHeight="1" x14ac:dyDescent="0.3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1.25" customHeight="1" x14ac:dyDescent="0.3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1.25" customHeight="1" x14ac:dyDescent="0.3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1.25" customHeight="1" x14ac:dyDescent="0.3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1.25" customHeight="1" x14ac:dyDescent="0.3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1.25" customHeight="1" x14ac:dyDescent="0.3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1.25" customHeight="1" x14ac:dyDescent="0.3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1.25" customHeight="1" x14ac:dyDescent="0.3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1.25" customHeight="1" x14ac:dyDescent="0.3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1.25" customHeight="1" x14ac:dyDescent="0.3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1.25" customHeight="1" x14ac:dyDescent="0.3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1.25" customHeight="1" x14ac:dyDescent="0.3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1.25" customHeight="1" x14ac:dyDescent="0.3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1.25" customHeight="1" x14ac:dyDescent="0.3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1.25" customHeight="1" x14ac:dyDescent="0.3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1.25" customHeight="1" x14ac:dyDescent="0.3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1.25" customHeight="1" x14ac:dyDescent="0.3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1.25" customHeight="1" x14ac:dyDescent="0.3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1.25" customHeight="1" x14ac:dyDescent="0.3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1.25" customHeight="1" x14ac:dyDescent="0.3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1.25" customHeight="1" x14ac:dyDescent="0.3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1.25" customHeight="1" x14ac:dyDescent="0.3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1.25" customHeight="1" x14ac:dyDescent="0.3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1.25" customHeight="1" x14ac:dyDescent="0.3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1.25" customHeight="1" x14ac:dyDescent="0.3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1.25" customHeight="1" x14ac:dyDescent="0.3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1.25" customHeight="1" x14ac:dyDescent="0.3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1.25" customHeight="1" x14ac:dyDescent="0.3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1.25" customHeight="1" x14ac:dyDescent="0.3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1.25" customHeight="1" x14ac:dyDescent="0.3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1.25" customHeight="1" x14ac:dyDescent="0.3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1.25" customHeight="1" x14ac:dyDescent="0.3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1.25" customHeight="1" x14ac:dyDescent="0.3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1.25" customHeight="1" x14ac:dyDescent="0.3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1.25" customHeight="1" x14ac:dyDescent="0.3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1.25" customHeight="1" x14ac:dyDescent="0.3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1.25" customHeight="1" x14ac:dyDescent="0.3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1.25" customHeight="1" x14ac:dyDescent="0.3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1.25" customHeight="1" x14ac:dyDescent="0.3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1.25" customHeight="1" x14ac:dyDescent="0.3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1.25" customHeight="1" x14ac:dyDescent="0.3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1.25" customHeight="1" x14ac:dyDescent="0.3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1.25" customHeight="1" x14ac:dyDescent="0.3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1.25" customHeight="1" x14ac:dyDescent="0.3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1.25" customHeight="1" x14ac:dyDescent="0.3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1.25" customHeight="1" x14ac:dyDescent="0.3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1.25" customHeight="1" x14ac:dyDescent="0.3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1.25" customHeight="1" x14ac:dyDescent="0.3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1.25" customHeight="1" x14ac:dyDescent="0.3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1.25" customHeight="1" x14ac:dyDescent="0.3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1.25" customHeight="1" x14ac:dyDescent="0.3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1.25" customHeight="1" x14ac:dyDescent="0.3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1.25" customHeight="1" x14ac:dyDescent="0.3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1.25" customHeight="1" x14ac:dyDescent="0.3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1.25" customHeight="1" x14ac:dyDescent="0.3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1.25" customHeight="1" x14ac:dyDescent="0.3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1.25" customHeight="1" x14ac:dyDescent="0.3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1.25" customHeight="1" x14ac:dyDescent="0.3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1.25" customHeight="1" x14ac:dyDescent="0.3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1.25" customHeight="1" x14ac:dyDescent="0.3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1.25" customHeight="1" x14ac:dyDescent="0.3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1.25" customHeight="1" x14ac:dyDescent="0.3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1.25" customHeight="1" x14ac:dyDescent="0.3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1.25" customHeight="1" x14ac:dyDescent="0.3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1.25" customHeight="1" x14ac:dyDescent="0.3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1.25" customHeight="1" x14ac:dyDescent="0.3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1.25" customHeight="1" x14ac:dyDescent="0.3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1.25" customHeight="1" x14ac:dyDescent="0.3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1.25" customHeight="1" x14ac:dyDescent="0.3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1.25" customHeight="1" x14ac:dyDescent="0.3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1.25" customHeight="1" x14ac:dyDescent="0.3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1.25" customHeight="1" x14ac:dyDescent="0.3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1.25" customHeight="1" x14ac:dyDescent="0.3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1.25" customHeight="1" x14ac:dyDescent="0.3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1.25" customHeight="1" x14ac:dyDescent="0.3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1.25" customHeight="1" x14ac:dyDescent="0.3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1.25" customHeight="1" x14ac:dyDescent="0.3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1.25" customHeight="1" x14ac:dyDescent="0.3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1.25" customHeight="1" x14ac:dyDescent="0.3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1.25" customHeight="1" x14ac:dyDescent="0.3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1.25" customHeight="1" x14ac:dyDescent="0.3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1.25" customHeight="1" x14ac:dyDescent="0.3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1.25" customHeight="1" x14ac:dyDescent="0.3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1.25" customHeight="1" x14ac:dyDescent="0.3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1.25" customHeight="1" x14ac:dyDescent="0.3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1.25" customHeight="1" x14ac:dyDescent="0.3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1.25" customHeight="1" x14ac:dyDescent="0.3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1.25" customHeight="1" x14ac:dyDescent="0.3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1.25" customHeight="1" x14ac:dyDescent="0.3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1.25" customHeight="1" x14ac:dyDescent="0.3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1.25" customHeight="1" x14ac:dyDescent="0.3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1.25" customHeight="1" x14ac:dyDescent="0.3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1.25" customHeight="1" x14ac:dyDescent="0.3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1.25" customHeight="1" x14ac:dyDescent="0.3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1.25" customHeight="1" x14ac:dyDescent="0.3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1.25" customHeight="1" x14ac:dyDescent="0.3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1.25" customHeight="1" x14ac:dyDescent="0.3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1.25" customHeight="1" x14ac:dyDescent="0.3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1.25" customHeight="1" x14ac:dyDescent="0.3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1.25" customHeight="1" x14ac:dyDescent="0.3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1.25" customHeight="1" x14ac:dyDescent="0.3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1.25" customHeight="1" x14ac:dyDescent="0.3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1.25" customHeight="1" x14ac:dyDescent="0.3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1.25" customHeight="1" x14ac:dyDescent="0.3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1.25" customHeight="1" x14ac:dyDescent="0.3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1.25" customHeight="1" x14ac:dyDescent="0.3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1.25" customHeight="1" x14ac:dyDescent="0.3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1.25" customHeight="1" x14ac:dyDescent="0.3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1.25" customHeight="1" x14ac:dyDescent="0.3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1.25" customHeight="1" x14ac:dyDescent="0.3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1.25" customHeight="1" x14ac:dyDescent="0.3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1.25" customHeight="1" x14ac:dyDescent="0.3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1.25" customHeight="1" x14ac:dyDescent="0.3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1.25" customHeight="1" x14ac:dyDescent="0.3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1.25" customHeight="1" x14ac:dyDescent="0.3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1.25" customHeight="1" x14ac:dyDescent="0.3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1.25" customHeight="1" x14ac:dyDescent="0.3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1.25" customHeight="1" x14ac:dyDescent="0.3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1.25" customHeight="1" x14ac:dyDescent="0.3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1.25" customHeight="1" x14ac:dyDescent="0.3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1.25" customHeight="1" x14ac:dyDescent="0.3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1.25" customHeight="1" x14ac:dyDescent="0.3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1.25" customHeight="1" x14ac:dyDescent="0.3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1.25" customHeight="1" x14ac:dyDescent="0.3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1.25" customHeight="1" x14ac:dyDescent="0.3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1.25" customHeight="1" x14ac:dyDescent="0.3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1.25" customHeight="1" x14ac:dyDescent="0.3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1.25" customHeight="1" x14ac:dyDescent="0.3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1.25" customHeight="1" x14ac:dyDescent="0.3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1.25" customHeight="1" x14ac:dyDescent="0.3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1.25" customHeight="1" x14ac:dyDescent="0.3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1.25" customHeight="1" x14ac:dyDescent="0.3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1.25" customHeight="1" x14ac:dyDescent="0.3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1.25" customHeight="1" x14ac:dyDescent="0.3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1.25" customHeight="1" x14ac:dyDescent="0.3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1.25" customHeight="1" x14ac:dyDescent="0.3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1.25" customHeight="1" x14ac:dyDescent="0.3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1.25" customHeight="1" x14ac:dyDescent="0.3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1.25" customHeight="1" x14ac:dyDescent="0.3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1.25" customHeight="1" x14ac:dyDescent="0.3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1.25" customHeight="1" x14ac:dyDescent="0.3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1.25" customHeight="1" x14ac:dyDescent="0.3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1.25" customHeight="1" x14ac:dyDescent="0.3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1.25" customHeight="1" x14ac:dyDescent="0.3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1.25" customHeight="1" x14ac:dyDescent="0.3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1.25" customHeight="1" x14ac:dyDescent="0.3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1.25" customHeight="1" x14ac:dyDescent="0.3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1.25" customHeight="1" x14ac:dyDescent="0.3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1.25" customHeight="1" x14ac:dyDescent="0.3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1.25" customHeight="1" x14ac:dyDescent="0.3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1.25" customHeight="1" x14ac:dyDescent="0.3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1.25" customHeight="1" x14ac:dyDescent="0.3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1.25" customHeight="1" x14ac:dyDescent="0.3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1.25" customHeight="1" x14ac:dyDescent="0.3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1.25" customHeight="1" x14ac:dyDescent="0.3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1.25" customHeight="1" x14ac:dyDescent="0.3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1.25" customHeight="1" x14ac:dyDescent="0.3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1.25" customHeight="1" x14ac:dyDescent="0.3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1.25" customHeight="1" x14ac:dyDescent="0.3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1.25" customHeight="1" x14ac:dyDescent="0.3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1.25" customHeight="1" x14ac:dyDescent="0.3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1.25" customHeight="1" x14ac:dyDescent="0.3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1.25" customHeight="1" x14ac:dyDescent="0.3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1.25" customHeight="1" x14ac:dyDescent="0.3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1.25" customHeight="1" x14ac:dyDescent="0.3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1.25" customHeight="1" x14ac:dyDescent="0.3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1.25" customHeight="1" x14ac:dyDescent="0.3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1.25" customHeight="1" x14ac:dyDescent="0.3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1.25" customHeight="1" x14ac:dyDescent="0.3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1.25" customHeight="1" x14ac:dyDescent="0.3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1.25" customHeight="1" x14ac:dyDescent="0.3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1.25" customHeight="1" x14ac:dyDescent="0.3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1.25" customHeight="1" x14ac:dyDescent="0.3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1.25" customHeight="1" x14ac:dyDescent="0.3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1.25" customHeight="1" x14ac:dyDescent="0.3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1.25" customHeight="1" x14ac:dyDescent="0.3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1.25" customHeight="1" x14ac:dyDescent="0.3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1.25" customHeight="1" x14ac:dyDescent="0.3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1.25" customHeight="1" x14ac:dyDescent="0.3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1.25" customHeight="1" x14ac:dyDescent="0.3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1.25" customHeight="1" x14ac:dyDescent="0.3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1.25" customHeight="1" x14ac:dyDescent="0.3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1.25" customHeight="1" x14ac:dyDescent="0.3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1.25" customHeight="1" x14ac:dyDescent="0.3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1.25" customHeight="1" x14ac:dyDescent="0.3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1.25" customHeight="1" x14ac:dyDescent="0.3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1.25" customHeight="1" x14ac:dyDescent="0.3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1.25" customHeight="1" x14ac:dyDescent="0.3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1.25" customHeight="1" x14ac:dyDescent="0.3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1.25" customHeight="1" x14ac:dyDescent="0.3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1.25" customHeight="1" x14ac:dyDescent="0.3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1.25" customHeight="1" x14ac:dyDescent="0.3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1.25" customHeight="1" x14ac:dyDescent="0.3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1.25" customHeight="1" x14ac:dyDescent="0.3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1.25" customHeight="1" x14ac:dyDescent="0.3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1.25" customHeight="1" x14ac:dyDescent="0.3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1.25" customHeight="1" x14ac:dyDescent="0.3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1.25" customHeight="1" x14ac:dyDescent="0.3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1.25" customHeight="1" x14ac:dyDescent="0.3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1.25" customHeight="1" x14ac:dyDescent="0.3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1.25" customHeight="1" x14ac:dyDescent="0.3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1.25" customHeight="1" x14ac:dyDescent="0.3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1.25" customHeight="1" x14ac:dyDescent="0.3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1.25" customHeight="1" x14ac:dyDescent="0.3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1.25" customHeight="1" x14ac:dyDescent="0.3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1.25" customHeight="1" x14ac:dyDescent="0.3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1.25" customHeight="1" x14ac:dyDescent="0.3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1.25" customHeight="1" x14ac:dyDescent="0.3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1.25" customHeight="1" x14ac:dyDescent="0.3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1.25" customHeight="1" x14ac:dyDescent="0.3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1.25" customHeight="1" x14ac:dyDescent="0.3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1.25" customHeight="1" x14ac:dyDescent="0.3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1.25" customHeight="1" x14ac:dyDescent="0.3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1.25" customHeight="1" x14ac:dyDescent="0.3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1.25" customHeight="1" x14ac:dyDescent="0.3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1.25" customHeight="1" x14ac:dyDescent="0.3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1.25" customHeight="1" x14ac:dyDescent="0.3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1.25" customHeight="1" x14ac:dyDescent="0.3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1.25" customHeight="1" x14ac:dyDescent="0.3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1.25" customHeight="1" x14ac:dyDescent="0.3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1.25" customHeight="1" x14ac:dyDescent="0.3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1.25" customHeight="1" x14ac:dyDescent="0.3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1.25" customHeight="1" x14ac:dyDescent="0.3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1.25" customHeight="1" x14ac:dyDescent="0.3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1.25" customHeight="1" x14ac:dyDescent="0.3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1.25" customHeight="1" x14ac:dyDescent="0.3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1.25" customHeight="1" x14ac:dyDescent="0.3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1.25" customHeight="1" x14ac:dyDescent="0.3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1.25" customHeight="1" x14ac:dyDescent="0.3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1.25" customHeight="1" x14ac:dyDescent="0.3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1.25" customHeight="1" x14ac:dyDescent="0.3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1.25" customHeight="1" x14ac:dyDescent="0.3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1.25" customHeight="1" x14ac:dyDescent="0.3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1.25" customHeight="1" x14ac:dyDescent="0.3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1.25" customHeight="1" x14ac:dyDescent="0.3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1.25" customHeight="1" x14ac:dyDescent="0.3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1.25" customHeight="1" x14ac:dyDescent="0.3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1.25" customHeight="1" x14ac:dyDescent="0.3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1.25" customHeight="1" x14ac:dyDescent="0.3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1.25" customHeight="1" x14ac:dyDescent="0.3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1.25" customHeight="1" x14ac:dyDescent="0.3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1.25" customHeight="1" x14ac:dyDescent="0.3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1.25" customHeight="1" x14ac:dyDescent="0.3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1.25" customHeight="1" x14ac:dyDescent="0.3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1.25" customHeight="1" x14ac:dyDescent="0.3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1.25" customHeight="1" x14ac:dyDescent="0.3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1.25" customHeight="1" x14ac:dyDescent="0.3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1.25" customHeight="1" x14ac:dyDescent="0.3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1.25" customHeight="1" x14ac:dyDescent="0.3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1.25" customHeight="1" x14ac:dyDescent="0.3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1.25" customHeight="1" x14ac:dyDescent="0.3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1.25" customHeight="1" x14ac:dyDescent="0.3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1.25" customHeight="1" x14ac:dyDescent="0.3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1.25" customHeight="1" x14ac:dyDescent="0.3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1.25" customHeight="1" x14ac:dyDescent="0.3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1.25" customHeight="1" x14ac:dyDescent="0.3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1.25" customHeight="1" x14ac:dyDescent="0.3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1.25" customHeight="1" x14ac:dyDescent="0.3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1.25" customHeight="1" x14ac:dyDescent="0.3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1.25" customHeight="1" x14ac:dyDescent="0.3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1.25" customHeight="1" x14ac:dyDescent="0.3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1.25" customHeight="1" x14ac:dyDescent="0.3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1.25" customHeight="1" x14ac:dyDescent="0.3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1.25" customHeight="1" x14ac:dyDescent="0.3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1.25" customHeight="1" x14ac:dyDescent="0.3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1.25" customHeight="1" x14ac:dyDescent="0.3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1.25" customHeight="1" x14ac:dyDescent="0.3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1.25" customHeight="1" x14ac:dyDescent="0.3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1.25" customHeight="1" x14ac:dyDescent="0.3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1.25" customHeight="1" x14ac:dyDescent="0.3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1.25" customHeight="1" x14ac:dyDescent="0.3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1.25" customHeight="1" x14ac:dyDescent="0.3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1.25" customHeight="1" x14ac:dyDescent="0.3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1.25" customHeight="1" x14ac:dyDescent="0.3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1.25" customHeight="1" x14ac:dyDescent="0.3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1.25" customHeight="1" x14ac:dyDescent="0.3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1.25" customHeight="1" x14ac:dyDescent="0.3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1.25" customHeight="1" x14ac:dyDescent="0.3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1.25" customHeight="1" x14ac:dyDescent="0.3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1.25" customHeight="1" x14ac:dyDescent="0.3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1.25" customHeight="1" x14ac:dyDescent="0.3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1.25" customHeight="1" x14ac:dyDescent="0.3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1.25" customHeight="1" x14ac:dyDescent="0.3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1.25" customHeight="1" x14ac:dyDescent="0.3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1.25" customHeight="1" x14ac:dyDescent="0.3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1.25" customHeight="1" x14ac:dyDescent="0.3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1.25" customHeight="1" x14ac:dyDescent="0.3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1.25" customHeight="1" x14ac:dyDescent="0.3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1.25" customHeight="1" x14ac:dyDescent="0.3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1.25" customHeight="1" x14ac:dyDescent="0.3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1.25" customHeight="1" x14ac:dyDescent="0.3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1.25" customHeight="1" x14ac:dyDescent="0.3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1.25" customHeight="1" x14ac:dyDescent="0.3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1.25" customHeight="1" x14ac:dyDescent="0.3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1.25" customHeight="1" x14ac:dyDescent="0.3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1.25" customHeight="1" x14ac:dyDescent="0.3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1.25" customHeight="1" x14ac:dyDescent="0.3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1.25" customHeight="1" x14ac:dyDescent="0.3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1.25" customHeight="1" x14ac:dyDescent="0.3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1.25" customHeight="1" x14ac:dyDescent="0.3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1.25" customHeight="1" x14ac:dyDescent="0.3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1.25" customHeight="1" x14ac:dyDescent="0.3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1.25" customHeight="1" x14ac:dyDescent="0.3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1.25" customHeight="1" x14ac:dyDescent="0.3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1.25" customHeight="1" x14ac:dyDescent="0.3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1.25" customHeight="1" x14ac:dyDescent="0.3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1.25" customHeight="1" x14ac:dyDescent="0.3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1.25" customHeight="1" x14ac:dyDescent="0.3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1.25" customHeight="1" x14ac:dyDescent="0.3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1.25" customHeight="1" x14ac:dyDescent="0.3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1.25" customHeight="1" x14ac:dyDescent="0.3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1.25" customHeight="1" x14ac:dyDescent="0.3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1.25" customHeight="1" x14ac:dyDescent="0.3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1.25" customHeight="1" x14ac:dyDescent="0.3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1.25" customHeight="1" x14ac:dyDescent="0.3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1.25" customHeight="1" x14ac:dyDescent="0.3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1.25" customHeight="1" x14ac:dyDescent="0.3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1.25" customHeight="1" x14ac:dyDescent="0.3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1.25" customHeight="1" x14ac:dyDescent="0.3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1.25" customHeight="1" x14ac:dyDescent="0.3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1.25" customHeight="1" x14ac:dyDescent="0.3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1.25" customHeight="1" x14ac:dyDescent="0.3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1.25" customHeight="1" x14ac:dyDescent="0.3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1.25" customHeight="1" x14ac:dyDescent="0.3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1.25" customHeight="1" x14ac:dyDescent="0.3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1.25" customHeight="1" x14ac:dyDescent="0.3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1.25" customHeight="1" x14ac:dyDescent="0.3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1.25" customHeight="1" x14ac:dyDescent="0.3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1.25" customHeight="1" x14ac:dyDescent="0.3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1.25" customHeight="1" x14ac:dyDescent="0.3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1.25" customHeight="1" x14ac:dyDescent="0.3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1.25" customHeight="1" x14ac:dyDescent="0.3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1.25" customHeight="1" x14ac:dyDescent="0.3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1.25" customHeight="1" x14ac:dyDescent="0.3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1.25" customHeight="1" x14ac:dyDescent="0.3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1.25" customHeight="1" x14ac:dyDescent="0.3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1.25" customHeight="1" x14ac:dyDescent="0.3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1.25" customHeight="1" x14ac:dyDescent="0.3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1.25" customHeight="1" x14ac:dyDescent="0.3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1.25" customHeight="1" x14ac:dyDescent="0.3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1.25" customHeight="1" x14ac:dyDescent="0.3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1.25" customHeight="1" x14ac:dyDescent="0.3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1.25" customHeight="1" x14ac:dyDescent="0.3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1.25" customHeight="1" x14ac:dyDescent="0.3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1.25" customHeight="1" x14ac:dyDescent="0.3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1.25" customHeight="1" x14ac:dyDescent="0.3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1.25" customHeight="1" x14ac:dyDescent="0.3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1.25" customHeight="1" x14ac:dyDescent="0.3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1.25" customHeight="1" x14ac:dyDescent="0.3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1.25" customHeight="1" x14ac:dyDescent="0.3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1.25" customHeight="1" x14ac:dyDescent="0.3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1.25" customHeight="1" x14ac:dyDescent="0.3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1.25" customHeight="1" x14ac:dyDescent="0.3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1.25" customHeight="1" x14ac:dyDescent="0.3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1.25" customHeight="1" x14ac:dyDescent="0.3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1.25" customHeight="1" x14ac:dyDescent="0.3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1.25" customHeight="1" x14ac:dyDescent="0.3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1.25" customHeight="1" x14ac:dyDescent="0.3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1.25" customHeight="1" x14ac:dyDescent="0.3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1.25" customHeight="1" x14ac:dyDescent="0.3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1.25" customHeight="1" x14ac:dyDescent="0.3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1.25" customHeight="1" x14ac:dyDescent="0.3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1.25" customHeight="1" x14ac:dyDescent="0.3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1.25" customHeight="1" x14ac:dyDescent="0.3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1.25" customHeight="1" x14ac:dyDescent="0.3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1.25" customHeight="1" x14ac:dyDescent="0.3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1.25" customHeight="1" x14ac:dyDescent="0.3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1.25" customHeight="1" x14ac:dyDescent="0.3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1.25" customHeight="1" x14ac:dyDescent="0.3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1.25" customHeight="1" x14ac:dyDescent="0.3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1.25" customHeight="1" x14ac:dyDescent="0.3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1.25" customHeight="1" x14ac:dyDescent="0.3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1.25" customHeight="1" x14ac:dyDescent="0.3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1.25" customHeight="1" x14ac:dyDescent="0.3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1.25" customHeight="1" x14ac:dyDescent="0.3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1.25" customHeight="1" x14ac:dyDescent="0.3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1.25" customHeight="1" x14ac:dyDescent="0.3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1.25" customHeight="1" x14ac:dyDescent="0.3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1.25" customHeight="1" x14ac:dyDescent="0.3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1.25" customHeight="1" x14ac:dyDescent="0.3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1.25" customHeight="1" x14ac:dyDescent="0.3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1.25" customHeight="1" x14ac:dyDescent="0.3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1.25" customHeight="1" x14ac:dyDescent="0.3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1.25" customHeight="1" x14ac:dyDescent="0.3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1.25" customHeight="1" x14ac:dyDescent="0.3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1.25" customHeight="1" x14ac:dyDescent="0.3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1.25" customHeight="1" x14ac:dyDescent="0.3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1.25" customHeight="1" x14ac:dyDescent="0.3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1.25" customHeight="1" x14ac:dyDescent="0.3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1.25" customHeight="1" x14ac:dyDescent="0.3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1.25" customHeight="1" x14ac:dyDescent="0.3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1.25" customHeight="1" x14ac:dyDescent="0.3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1.25" customHeight="1" x14ac:dyDescent="0.3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1.25" customHeight="1" x14ac:dyDescent="0.3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1.25" customHeight="1" x14ac:dyDescent="0.3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1.25" customHeight="1" x14ac:dyDescent="0.3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1.25" customHeight="1" x14ac:dyDescent="0.3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1.25" customHeight="1" x14ac:dyDescent="0.3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1.25" customHeight="1" x14ac:dyDescent="0.3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1.25" customHeight="1" x14ac:dyDescent="0.3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1.25" customHeight="1" x14ac:dyDescent="0.3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1.25" customHeight="1" x14ac:dyDescent="0.3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1.25" customHeight="1" x14ac:dyDescent="0.3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1.25" customHeight="1" x14ac:dyDescent="0.3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1.25" customHeight="1" x14ac:dyDescent="0.3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1.25" customHeight="1" x14ac:dyDescent="0.3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1.25" customHeight="1" x14ac:dyDescent="0.3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1.25" customHeight="1" x14ac:dyDescent="0.3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1.25" customHeight="1" x14ac:dyDescent="0.3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1.25" customHeight="1" x14ac:dyDescent="0.3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1.25" customHeight="1" x14ac:dyDescent="0.3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1.25" customHeight="1" x14ac:dyDescent="0.3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1.25" customHeight="1" x14ac:dyDescent="0.3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1.25" customHeight="1" x14ac:dyDescent="0.3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1.25" customHeight="1" x14ac:dyDescent="0.3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1.25" customHeight="1" x14ac:dyDescent="0.3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1.25" customHeight="1" x14ac:dyDescent="0.3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1.25" customHeight="1" x14ac:dyDescent="0.3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1.25" customHeight="1" x14ac:dyDescent="0.3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1.25" customHeight="1" x14ac:dyDescent="0.3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1.25" customHeight="1" x14ac:dyDescent="0.3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1.25" customHeight="1" x14ac:dyDescent="0.3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1.25" customHeight="1" x14ac:dyDescent="0.3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1.25" customHeight="1" x14ac:dyDescent="0.3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1.25" customHeight="1" x14ac:dyDescent="0.3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1.25" customHeight="1" x14ac:dyDescent="0.3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1.25" customHeight="1" x14ac:dyDescent="0.3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1.25" customHeight="1" x14ac:dyDescent="0.3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1.25" customHeight="1" x14ac:dyDescent="0.3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1.25" customHeight="1" x14ac:dyDescent="0.3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1.25" customHeight="1" x14ac:dyDescent="0.3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1.25" customHeight="1" x14ac:dyDescent="0.3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1.25" customHeight="1" x14ac:dyDescent="0.3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1.25" customHeight="1" x14ac:dyDescent="0.3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1.25" customHeight="1" x14ac:dyDescent="0.3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1.25" customHeight="1" x14ac:dyDescent="0.3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1.25" customHeight="1" x14ac:dyDescent="0.3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1.25" customHeight="1" x14ac:dyDescent="0.3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1.25" customHeight="1" x14ac:dyDescent="0.3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1.25" customHeight="1" x14ac:dyDescent="0.3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1.25" customHeight="1" x14ac:dyDescent="0.3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1.25" customHeight="1" x14ac:dyDescent="0.3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1.25" customHeight="1" x14ac:dyDescent="0.3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1.25" customHeight="1" x14ac:dyDescent="0.3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1.25" customHeight="1" x14ac:dyDescent="0.3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1.25" customHeight="1" x14ac:dyDescent="0.3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1.25" customHeight="1" x14ac:dyDescent="0.3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1.25" customHeight="1" x14ac:dyDescent="0.3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1.25" customHeight="1" x14ac:dyDescent="0.3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1.25" customHeight="1" x14ac:dyDescent="0.3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1.25" customHeight="1" x14ac:dyDescent="0.3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1.25" customHeight="1" x14ac:dyDescent="0.3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1.25" customHeight="1" x14ac:dyDescent="0.3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1.25" customHeight="1" x14ac:dyDescent="0.3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1.25" customHeight="1" x14ac:dyDescent="0.3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1.25" customHeight="1" x14ac:dyDescent="0.3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1.25" customHeight="1" x14ac:dyDescent="0.3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1.25" customHeight="1" x14ac:dyDescent="0.3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1.25" customHeight="1" x14ac:dyDescent="0.3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1.25" customHeight="1" x14ac:dyDescent="0.3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1.25" customHeight="1" x14ac:dyDescent="0.3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1.25" customHeight="1" x14ac:dyDescent="0.3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1.25" customHeight="1" x14ac:dyDescent="0.3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1.25" customHeight="1" x14ac:dyDescent="0.3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1.25" customHeight="1" x14ac:dyDescent="0.3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1.25" customHeight="1" x14ac:dyDescent="0.3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1.25" customHeight="1" x14ac:dyDescent="0.3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1.25" customHeight="1" x14ac:dyDescent="0.3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1.25" customHeight="1" x14ac:dyDescent="0.3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1.25" customHeight="1" x14ac:dyDescent="0.3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1.25" customHeight="1" x14ac:dyDescent="0.3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1.25" customHeight="1" x14ac:dyDescent="0.3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1.25" customHeight="1" x14ac:dyDescent="0.3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1.25" customHeight="1" x14ac:dyDescent="0.3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1.25" customHeight="1" x14ac:dyDescent="0.3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1.25" customHeight="1" x14ac:dyDescent="0.3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1.25" customHeight="1" x14ac:dyDescent="0.3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1.25" customHeight="1" x14ac:dyDescent="0.3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1.25" customHeight="1" x14ac:dyDescent="0.3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1.25" customHeight="1" x14ac:dyDescent="0.3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1.25" customHeight="1" x14ac:dyDescent="0.3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1.25" customHeight="1" x14ac:dyDescent="0.3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1.25" customHeight="1" x14ac:dyDescent="0.3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1.25" customHeight="1" x14ac:dyDescent="0.3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1.25" customHeight="1" x14ac:dyDescent="0.3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1.25" customHeight="1" x14ac:dyDescent="0.3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1.25" customHeight="1" x14ac:dyDescent="0.3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1.25" customHeight="1" x14ac:dyDescent="0.3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1.25" customHeight="1" x14ac:dyDescent="0.3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1.25" customHeight="1" x14ac:dyDescent="0.3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1.25" customHeight="1" x14ac:dyDescent="0.3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1.25" customHeight="1" x14ac:dyDescent="0.3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1.25" customHeight="1" x14ac:dyDescent="0.3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1.25" customHeight="1" x14ac:dyDescent="0.3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1.25" customHeight="1" x14ac:dyDescent="0.3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1.25" customHeight="1" x14ac:dyDescent="0.3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1.25" customHeight="1" x14ac:dyDescent="0.3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1.25" customHeight="1" x14ac:dyDescent="0.3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1.25" customHeight="1" x14ac:dyDescent="0.3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1.25" customHeight="1" x14ac:dyDescent="0.3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1.25" customHeight="1" x14ac:dyDescent="0.3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1.25" customHeight="1" x14ac:dyDescent="0.3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1.25" customHeight="1" x14ac:dyDescent="0.3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1.25" customHeight="1" x14ac:dyDescent="0.3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1.25" customHeight="1" x14ac:dyDescent="0.3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1.25" customHeight="1" x14ac:dyDescent="0.3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1.25" customHeight="1" x14ac:dyDescent="0.3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1.25" customHeight="1" x14ac:dyDescent="0.3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1.25" customHeight="1" x14ac:dyDescent="0.3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1.25" customHeight="1" x14ac:dyDescent="0.3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1.25" customHeight="1" x14ac:dyDescent="0.3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1.25" customHeight="1" x14ac:dyDescent="0.3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1.25" customHeight="1" x14ac:dyDescent="0.3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1.25" customHeight="1" x14ac:dyDescent="0.3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1.25" customHeight="1" x14ac:dyDescent="0.3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1.25" customHeight="1" x14ac:dyDescent="0.3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1.25" customHeight="1" x14ac:dyDescent="0.3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1.25" customHeight="1" x14ac:dyDescent="0.3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1.25" customHeight="1" x14ac:dyDescent="0.3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1.25" customHeight="1" x14ac:dyDescent="0.3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1.25" customHeight="1" x14ac:dyDescent="0.3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1.25" customHeight="1" x14ac:dyDescent="0.3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1.25" customHeight="1" x14ac:dyDescent="0.3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1.25" customHeight="1" x14ac:dyDescent="0.3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1.25" customHeight="1" x14ac:dyDescent="0.3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1.25" customHeight="1" x14ac:dyDescent="0.3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1.25" customHeight="1" x14ac:dyDescent="0.3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1.25" customHeight="1" x14ac:dyDescent="0.3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1.25" customHeight="1" x14ac:dyDescent="0.3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1.25" customHeight="1" x14ac:dyDescent="0.3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1.25" customHeight="1" x14ac:dyDescent="0.3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1.25" customHeight="1" x14ac:dyDescent="0.3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1.25" customHeight="1" x14ac:dyDescent="0.3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1.25" customHeight="1" x14ac:dyDescent="0.3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1.25" customHeight="1" x14ac:dyDescent="0.3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1.25" customHeight="1" x14ac:dyDescent="0.3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1.25" customHeight="1" x14ac:dyDescent="0.3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1.25" customHeight="1" x14ac:dyDescent="0.3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1.25" customHeight="1" x14ac:dyDescent="0.3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1.25" customHeight="1" x14ac:dyDescent="0.3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1.25" customHeight="1" x14ac:dyDescent="0.3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1.25" customHeight="1" x14ac:dyDescent="0.3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1.25" customHeight="1" x14ac:dyDescent="0.3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1.25" customHeight="1" x14ac:dyDescent="0.3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1.25" customHeight="1" x14ac:dyDescent="0.3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1.25" customHeight="1" x14ac:dyDescent="0.3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1.25" customHeight="1" x14ac:dyDescent="0.3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1.25" customHeight="1" x14ac:dyDescent="0.3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1.25" customHeight="1" x14ac:dyDescent="0.3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1.25" customHeight="1" x14ac:dyDescent="0.3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1.25" customHeight="1" x14ac:dyDescent="0.3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1.25" customHeight="1" x14ac:dyDescent="0.3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1.25" customHeight="1" x14ac:dyDescent="0.3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1.25" customHeight="1" x14ac:dyDescent="0.3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1.25" customHeight="1" x14ac:dyDescent="0.3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1.25" customHeight="1" x14ac:dyDescent="0.3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1.25" customHeight="1" x14ac:dyDescent="0.3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1.25" customHeight="1" x14ac:dyDescent="0.3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1.25" customHeight="1" x14ac:dyDescent="0.3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1.25" customHeight="1" x14ac:dyDescent="0.3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1.25" customHeight="1" x14ac:dyDescent="0.3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1.25" customHeight="1" x14ac:dyDescent="0.3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1.25" customHeight="1" x14ac:dyDescent="0.3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1.25" customHeight="1" x14ac:dyDescent="0.3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1.25" customHeight="1" x14ac:dyDescent="0.3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1.25" customHeight="1" x14ac:dyDescent="0.3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1.25" customHeight="1" x14ac:dyDescent="0.3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1.25" customHeight="1" x14ac:dyDescent="0.3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1.25" customHeight="1" x14ac:dyDescent="0.3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1.25" customHeight="1" x14ac:dyDescent="0.3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1.25" customHeight="1" x14ac:dyDescent="0.3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1.25" customHeight="1" x14ac:dyDescent="0.3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1.25" customHeight="1" x14ac:dyDescent="0.3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1.25" customHeight="1" x14ac:dyDescent="0.3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1.25" customHeight="1" x14ac:dyDescent="0.3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1.25" customHeight="1" x14ac:dyDescent="0.3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1.25" customHeight="1" x14ac:dyDescent="0.3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1.25" customHeight="1" x14ac:dyDescent="0.3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1.25" customHeight="1" x14ac:dyDescent="0.3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1.25" customHeight="1" x14ac:dyDescent="0.3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1.25" customHeight="1" x14ac:dyDescent="0.3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1.25" customHeight="1" x14ac:dyDescent="0.3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1.25" customHeight="1" x14ac:dyDescent="0.3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1.25" customHeight="1" x14ac:dyDescent="0.3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1.25" customHeight="1" x14ac:dyDescent="0.3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1.25" customHeight="1" x14ac:dyDescent="0.3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1.25" customHeight="1" x14ac:dyDescent="0.3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1.25" customHeight="1" x14ac:dyDescent="0.3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1.25" customHeight="1" x14ac:dyDescent="0.3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1.25" customHeight="1" x14ac:dyDescent="0.3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1.25" customHeight="1" x14ac:dyDescent="0.3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1.25" customHeight="1" x14ac:dyDescent="0.3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1.25" customHeight="1" x14ac:dyDescent="0.3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1.25" customHeight="1" x14ac:dyDescent="0.3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1.25" customHeight="1" x14ac:dyDescent="0.3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1.25" customHeight="1" x14ac:dyDescent="0.3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1.25" customHeight="1" x14ac:dyDescent="0.3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1.25" customHeight="1" x14ac:dyDescent="0.3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1.25" customHeight="1" x14ac:dyDescent="0.3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1.25" customHeight="1" x14ac:dyDescent="0.3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1.25" customHeight="1" x14ac:dyDescent="0.3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1.25" customHeight="1" x14ac:dyDescent="0.3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1.25" customHeight="1" x14ac:dyDescent="0.3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1.25" customHeight="1" x14ac:dyDescent="0.3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1.25" customHeight="1" x14ac:dyDescent="0.3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1.25" customHeight="1" x14ac:dyDescent="0.3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1.25" customHeight="1" x14ac:dyDescent="0.3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1.25" customHeight="1" x14ac:dyDescent="0.3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1.25" customHeight="1" x14ac:dyDescent="0.3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1.25" customHeight="1" x14ac:dyDescent="0.3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1.25" customHeight="1" x14ac:dyDescent="0.3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1.25" customHeight="1" x14ac:dyDescent="0.3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1.25" customHeight="1" x14ac:dyDescent="0.3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1.25" customHeight="1" x14ac:dyDescent="0.3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1.25" customHeight="1" x14ac:dyDescent="0.3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1.25" customHeight="1" x14ac:dyDescent="0.3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1.25" customHeight="1" x14ac:dyDescent="0.3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1.25" customHeight="1" x14ac:dyDescent="0.3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1.25" customHeight="1" x14ac:dyDescent="0.3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1.25" customHeight="1" x14ac:dyDescent="0.3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1.25" customHeight="1" x14ac:dyDescent="0.3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1.25" customHeight="1" x14ac:dyDescent="0.3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1.25" customHeight="1" x14ac:dyDescent="0.3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1.25" customHeight="1" x14ac:dyDescent="0.3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1.25" customHeight="1" x14ac:dyDescent="0.3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1.25" customHeight="1" x14ac:dyDescent="0.3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1.25" customHeight="1" x14ac:dyDescent="0.3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1.25" customHeight="1" x14ac:dyDescent="0.3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1.25" customHeight="1" x14ac:dyDescent="0.3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1.25" customHeight="1" x14ac:dyDescent="0.3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1.25" customHeight="1" x14ac:dyDescent="0.3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1.25" customHeight="1" x14ac:dyDescent="0.3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1.25" customHeight="1" x14ac:dyDescent="0.3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1.25" customHeight="1" x14ac:dyDescent="0.3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1.25" customHeight="1" x14ac:dyDescent="0.3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1.25" customHeight="1" x14ac:dyDescent="0.3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1.25" customHeight="1" x14ac:dyDescent="0.3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1.25" customHeight="1" x14ac:dyDescent="0.3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1.25" customHeight="1" x14ac:dyDescent="0.3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1.25" customHeight="1" x14ac:dyDescent="0.3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1.25" customHeight="1" x14ac:dyDescent="0.3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1.25" customHeight="1" x14ac:dyDescent="0.3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1.25" customHeight="1" x14ac:dyDescent="0.3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1.25" customHeight="1" x14ac:dyDescent="0.3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1.25" customHeight="1" x14ac:dyDescent="0.3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1.25" customHeight="1" x14ac:dyDescent="0.3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1.25" customHeight="1" x14ac:dyDescent="0.3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1.25" customHeight="1" x14ac:dyDescent="0.3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1.25" customHeight="1" x14ac:dyDescent="0.3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1.25" customHeight="1" x14ac:dyDescent="0.3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1.25" customHeight="1" x14ac:dyDescent="0.3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1.25" customHeight="1" x14ac:dyDescent="0.3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1.25" customHeight="1" x14ac:dyDescent="0.3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1.25" customHeight="1" x14ac:dyDescent="0.3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1.25" customHeight="1" x14ac:dyDescent="0.3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1.25" customHeight="1" x14ac:dyDescent="0.3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1.25" customHeight="1" x14ac:dyDescent="0.3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1.25" customHeight="1" x14ac:dyDescent="0.3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1.25" customHeight="1" x14ac:dyDescent="0.3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1.25" customHeight="1" x14ac:dyDescent="0.3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1.25" customHeight="1" x14ac:dyDescent="0.3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1.25" customHeight="1" x14ac:dyDescent="0.3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1.25" customHeight="1" x14ac:dyDescent="0.3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1.25" customHeight="1" x14ac:dyDescent="0.3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1.25" customHeight="1" x14ac:dyDescent="0.3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1.25" customHeight="1" x14ac:dyDescent="0.3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1.25" customHeight="1" x14ac:dyDescent="0.3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1.25" customHeight="1" x14ac:dyDescent="0.3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1.25" customHeight="1" x14ac:dyDescent="0.3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1.25" customHeight="1" x14ac:dyDescent="0.3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1.25" customHeight="1" x14ac:dyDescent="0.3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1.25" customHeight="1" x14ac:dyDescent="0.3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1.25" customHeight="1" x14ac:dyDescent="0.3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1.25" customHeight="1" x14ac:dyDescent="0.3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1.25" customHeight="1" x14ac:dyDescent="0.3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1.25" customHeight="1" x14ac:dyDescent="0.3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1.25" customHeight="1" x14ac:dyDescent="0.3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1.25" customHeight="1" x14ac:dyDescent="0.3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1.25" customHeight="1" x14ac:dyDescent="0.3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1.25" customHeight="1" x14ac:dyDescent="0.3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1.25" customHeight="1" x14ac:dyDescent="0.3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1.25" customHeight="1" x14ac:dyDescent="0.3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1.25" customHeight="1" x14ac:dyDescent="0.3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1.25" customHeight="1" x14ac:dyDescent="0.3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1.25" customHeight="1" x14ac:dyDescent="0.3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1.25" customHeight="1" x14ac:dyDescent="0.3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1.25" customHeight="1" x14ac:dyDescent="0.3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1.25" customHeight="1" x14ac:dyDescent="0.3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1.25" customHeight="1" x14ac:dyDescent="0.3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1.25" customHeight="1" x14ac:dyDescent="0.3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1.25" customHeight="1" x14ac:dyDescent="0.3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1.25" customHeight="1" x14ac:dyDescent="0.3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1.25" customHeight="1" x14ac:dyDescent="0.3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1.25" customHeight="1" x14ac:dyDescent="0.3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1.25" customHeight="1" x14ac:dyDescent="0.3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1.25" customHeight="1" x14ac:dyDescent="0.3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1.25" customHeight="1" x14ac:dyDescent="0.3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1.25" customHeight="1" x14ac:dyDescent="0.3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1.25" customHeight="1" x14ac:dyDescent="0.3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1.25" customHeight="1" x14ac:dyDescent="0.3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1.25" customHeight="1" x14ac:dyDescent="0.3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1.25" customHeight="1" x14ac:dyDescent="0.3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1.25" customHeight="1" x14ac:dyDescent="0.3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1.25" customHeight="1" x14ac:dyDescent="0.3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1.25" customHeight="1" x14ac:dyDescent="0.3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1.25" customHeight="1" x14ac:dyDescent="0.3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1.25" customHeight="1" x14ac:dyDescent="0.3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1.25" customHeight="1" x14ac:dyDescent="0.3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1.25" customHeight="1" x14ac:dyDescent="0.3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1.25" customHeight="1" x14ac:dyDescent="0.3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1.25" customHeight="1" x14ac:dyDescent="0.3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1.25" customHeight="1" x14ac:dyDescent="0.3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1.25" customHeight="1" x14ac:dyDescent="0.3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1.25" customHeight="1" x14ac:dyDescent="0.3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1.25" customHeight="1" x14ac:dyDescent="0.3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1.25" customHeight="1" x14ac:dyDescent="0.3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1.25" customHeight="1" x14ac:dyDescent="0.3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1.25" customHeight="1" x14ac:dyDescent="0.3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1.25" customHeight="1" x14ac:dyDescent="0.3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1.25" customHeight="1" x14ac:dyDescent="0.3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1.25" customHeight="1" x14ac:dyDescent="0.3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1.25" customHeight="1" x14ac:dyDescent="0.3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1.25" customHeight="1" x14ac:dyDescent="0.3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1.25" customHeight="1" x14ac:dyDescent="0.3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1.25" customHeight="1" x14ac:dyDescent="0.3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1.25" customHeight="1" x14ac:dyDescent="0.3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1.25" customHeight="1" x14ac:dyDescent="0.3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1.25" customHeight="1" x14ac:dyDescent="0.3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1.25" customHeight="1" x14ac:dyDescent="0.3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1.25" customHeight="1" x14ac:dyDescent="0.3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1.25" customHeight="1" x14ac:dyDescent="0.3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1.25" customHeight="1" x14ac:dyDescent="0.3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1.25" customHeight="1" x14ac:dyDescent="0.3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1.25" customHeight="1" x14ac:dyDescent="0.3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1.25" customHeight="1" x14ac:dyDescent="0.3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1.25" customHeight="1" x14ac:dyDescent="0.3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1.25" customHeight="1" x14ac:dyDescent="0.3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1.25" customHeight="1" x14ac:dyDescent="0.3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1.25" customHeight="1" x14ac:dyDescent="0.3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1.25" customHeight="1" x14ac:dyDescent="0.3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1.25" customHeight="1" x14ac:dyDescent="0.3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1.25" customHeight="1" x14ac:dyDescent="0.3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1.25" customHeight="1" x14ac:dyDescent="0.3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1.25" customHeight="1" x14ac:dyDescent="0.3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1.25" customHeight="1" x14ac:dyDescent="0.3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1.25" customHeight="1" x14ac:dyDescent="0.3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1.25" customHeight="1" x14ac:dyDescent="0.3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1.25" customHeight="1" x14ac:dyDescent="0.3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1.25" customHeight="1" x14ac:dyDescent="0.3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1.25" customHeight="1" x14ac:dyDescent="0.3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1.25" customHeight="1" x14ac:dyDescent="0.3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1.25" customHeight="1" x14ac:dyDescent="0.3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1.25" customHeight="1" x14ac:dyDescent="0.3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1.25" customHeight="1" x14ac:dyDescent="0.3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1.25" customHeight="1" x14ac:dyDescent="0.3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1.25" customHeight="1" x14ac:dyDescent="0.3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1.25" customHeight="1" x14ac:dyDescent="0.3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1.25" customHeight="1" x14ac:dyDescent="0.3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1.25" customHeight="1" x14ac:dyDescent="0.3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1.25" customHeight="1" x14ac:dyDescent="0.3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1.25" customHeight="1" x14ac:dyDescent="0.3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1.25" customHeight="1" x14ac:dyDescent="0.3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1.25" customHeight="1" x14ac:dyDescent="0.3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1.25" customHeight="1" x14ac:dyDescent="0.3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1.25" customHeight="1" x14ac:dyDescent="0.3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1.25" customHeight="1" x14ac:dyDescent="0.3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1.25" customHeight="1" x14ac:dyDescent="0.3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1.25" customHeight="1" x14ac:dyDescent="0.3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1.25" customHeight="1" x14ac:dyDescent="0.3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1.25" customHeight="1" x14ac:dyDescent="0.3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1.25" customHeight="1" x14ac:dyDescent="0.3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1.25" customHeight="1" x14ac:dyDescent="0.3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1.25" customHeight="1" x14ac:dyDescent="0.3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1.25" customHeight="1" x14ac:dyDescent="0.3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1.25" customHeight="1" x14ac:dyDescent="0.3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1.25" customHeight="1" x14ac:dyDescent="0.3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1.25" customHeight="1" x14ac:dyDescent="0.3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1.25" customHeight="1" x14ac:dyDescent="0.3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1.25" customHeight="1" x14ac:dyDescent="0.3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1.25" customHeight="1" x14ac:dyDescent="0.3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1.25" customHeight="1" x14ac:dyDescent="0.3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1.25" customHeight="1" x14ac:dyDescent="0.3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1.25" customHeight="1" x14ac:dyDescent="0.3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1.25" customHeight="1" x14ac:dyDescent="0.3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1.25" customHeight="1" x14ac:dyDescent="0.3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1.25" customHeight="1" x14ac:dyDescent="0.3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1.25" customHeight="1" x14ac:dyDescent="0.3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1.25" customHeight="1" x14ac:dyDescent="0.3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1.25" customHeight="1" x14ac:dyDescent="0.3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1.25" customHeight="1" x14ac:dyDescent="0.3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1.25" customHeight="1" x14ac:dyDescent="0.3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1.25" customHeight="1" x14ac:dyDescent="0.3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1.25" customHeight="1" x14ac:dyDescent="0.3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1.25" customHeight="1" x14ac:dyDescent="0.3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1.25" customHeight="1" x14ac:dyDescent="0.3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1.25" customHeight="1" x14ac:dyDescent="0.3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1.25" customHeight="1" x14ac:dyDescent="0.3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1.25" customHeight="1" x14ac:dyDescent="0.3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1.25" customHeight="1" x14ac:dyDescent="0.3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1.25" customHeight="1" x14ac:dyDescent="0.3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22" customWidth="1"/>
    <col min="3" max="3" width="14.26953125" customWidth="1"/>
    <col min="4" max="6" width="9.08984375" customWidth="1"/>
    <col min="7" max="7" width="22" customWidth="1"/>
    <col min="8" max="8" width="13.453125" customWidth="1"/>
    <col min="9" max="11" width="9.08984375" customWidth="1"/>
    <col min="12" max="12" width="22" customWidth="1"/>
    <col min="13" max="13" width="12.54296875" customWidth="1"/>
    <col min="14" max="26" width="9.08984375" customWidth="1"/>
  </cols>
  <sheetData>
    <row r="1" spans="1:26" ht="11.25" customHeight="1" x14ac:dyDescent="0.35">
      <c r="A1" s="9"/>
      <c r="B1" s="10" t="s">
        <v>135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1.25" customHeight="1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1.25" customHeight="1" x14ac:dyDescent="0.35">
      <c r="A3" s="9"/>
      <c r="B3" s="129" t="s">
        <v>136</v>
      </c>
      <c r="C3" s="129" t="s">
        <v>137</v>
      </c>
      <c r="D3" s="9"/>
      <c r="E3" s="9"/>
      <c r="F3" s="9"/>
      <c r="G3" s="129" t="s">
        <v>138</v>
      </c>
      <c r="H3" s="130" t="s">
        <v>137</v>
      </c>
      <c r="I3" s="9"/>
      <c r="J3" s="9"/>
      <c r="K3" s="9"/>
      <c r="L3" s="129" t="s">
        <v>139</v>
      </c>
      <c r="M3" s="129" t="s">
        <v>137</v>
      </c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1.25" customHeight="1" x14ac:dyDescent="0.35">
      <c r="A4" s="9"/>
      <c r="B4" s="131" t="s">
        <v>113</v>
      </c>
      <c r="C4" s="132">
        <v>2034406.7212189506</v>
      </c>
      <c r="D4" s="9"/>
      <c r="E4" s="9"/>
      <c r="F4" s="9"/>
      <c r="G4" s="131" t="s">
        <v>113</v>
      </c>
      <c r="H4" s="132">
        <v>435738.45563897328</v>
      </c>
      <c r="I4" s="9"/>
      <c r="J4" s="9"/>
      <c r="K4" s="9"/>
      <c r="L4" s="131" t="s">
        <v>113</v>
      </c>
      <c r="M4" s="132">
        <v>-47646.967006729668</v>
      </c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1.25" customHeight="1" x14ac:dyDescent="0.35">
      <c r="A5" s="9"/>
      <c r="B5" s="131" t="s">
        <v>140</v>
      </c>
      <c r="C5" s="133">
        <v>0.22</v>
      </c>
      <c r="D5" s="9"/>
      <c r="E5" s="9"/>
      <c r="F5" s="9"/>
      <c r="G5" s="131" t="s">
        <v>140</v>
      </c>
      <c r="H5" s="133">
        <v>0.25</v>
      </c>
      <c r="I5" s="9"/>
      <c r="J5" s="9"/>
      <c r="K5" s="9"/>
      <c r="L5" s="131" t="s">
        <v>140</v>
      </c>
      <c r="M5" s="133">
        <v>0.22</v>
      </c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1.25" customHeight="1" x14ac:dyDescent="0.35">
      <c r="A6" s="9"/>
      <c r="B6" s="131" t="s">
        <v>141</v>
      </c>
      <c r="C6" s="133">
        <v>0.78</v>
      </c>
      <c r="D6" s="9"/>
      <c r="E6" s="9"/>
      <c r="F6" s="9"/>
      <c r="G6" s="131" t="s">
        <v>141</v>
      </c>
      <c r="H6" s="133">
        <v>0.75</v>
      </c>
      <c r="I6" s="9"/>
      <c r="J6" s="9"/>
      <c r="K6" s="9"/>
      <c r="L6" s="131" t="s">
        <v>141</v>
      </c>
      <c r="M6" s="133">
        <v>0.78</v>
      </c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1.25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1.25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1.25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1.25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1.25" customHeight="1" x14ac:dyDescent="0.3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1.25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1.25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1.25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1.25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1.25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1.25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1.25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1.25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1.2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1.25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1.25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1.25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1.25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1.25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1.25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1.25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1.25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1.25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1.25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1.25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1.25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1.25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1.25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1.25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1.25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1.25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1.25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1.25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1.25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1.25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1.25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1.25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1.25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1.25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1.25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1.25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1.25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1.25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1.25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1.25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1.25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1.25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1.25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1.25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1.25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1.25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1.25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1.25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1.25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1.25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1.25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1.25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1.25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1.25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1.25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1.25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1.25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1.25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1.25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1.25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1.25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1.25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1.25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1.25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1.25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1.25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1.25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1.25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1.25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1.25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1.25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1.25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1.25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1.25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1.25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1.25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1.25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1.25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1.25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1.25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1.25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1.25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1.25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1.25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1.25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1.25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1.25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1.25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1.25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1.25" customHeight="1" x14ac:dyDescent="0.3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1.25" customHeight="1" x14ac:dyDescent="0.3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1.25" customHeight="1" x14ac:dyDescent="0.3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1.25" customHeight="1" x14ac:dyDescent="0.3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1.25" customHeight="1" x14ac:dyDescent="0.3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1.25" customHeight="1" x14ac:dyDescent="0.3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1.25" customHeight="1" x14ac:dyDescent="0.3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1.25" customHeight="1" x14ac:dyDescent="0.3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1.25" customHeight="1" x14ac:dyDescent="0.3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1.25" customHeight="1" x14ac:dyDescent="0.3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1.25" customHeight="1" x14ac:dyDescent="0.3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1.25" customHeight="1" x14ac:dyDescent="0.3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1.25" customHeight="1" x14ac:dyDescent="0.3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1.25" customHeight="1" x14ac:dyDescent="0.3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1.25" customHeight="1" x14ac:dyDescent="0.3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1.25" customHeight="1" x14ac:dyDescent="0.3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1.25" customHeight="1" x14ac:dyDescent="0.3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1.25" customHeight="1" x14ac:dyDescent="0.3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1.25" customHeight="1" x14ac:dyDescent="0.3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1.25" customHeight="1" x14ac:dyDescent="0.3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1.25" customHeight="1" x14ac:dyDescent="0.3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1.25" customHeight="1" x14ac:dyDescent="0.3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1.25" customHeight="1" x14ac:dyDescent="0.3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1.25" customHeight="1" x14ac:dyDescent="0.3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1.25" customHeight="1" x14ac:dyDescent="0.3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1.25" customHeight="1" x14ac:dyDescent="0.3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1.25" customHeight="1" x14ac:dyDescent="0.3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1.25" customHeight="1" x14ac:dyDescent="0.3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1.25" customHeight="1" x14ac:dyDescent="0.3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1.25" customHeight="1" x14ac:dyDescent="0.3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1.25" customHeight="1" x14ac:dyDescent="0.3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1.25" customHeight="1" x14ac:dyDescent="0.3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1.25" customHeight="1" x14ac:dyDescent="0.3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1.25" customHeight="1" x14ac:dyDescent="0.3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1.25" customHeight="1" x14ac:dyDescent="0.3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1.25" customHeight="1" x14ac:dyDescent="0.3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1.25" customHeight="1" x14ac:dyDescent="0.3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1.25" customHeight="1" x14ac:dyDescent="0.3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1.25" customHeight="1" x14ac:dyDescent="0.3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1.25" customHeight="1" x14ac:dyDescent="0.3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1.25" customHeight="1" x14ac:dyDescent="0.3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1.25" customHeight="1" x14ac:dyDescent="0.3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1.25" customHeight="1" x14ac:dyDescent="0.3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1.25" customHeight="1" x14ac:dyDescent="0.3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1.25" customHeight="1" x14ac:dyDescent="0.3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1.25" customHeight="1" x14ac:dyDescent="0.3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1.25" customHeight="1" x14ac:dyDescent="0.3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1.25" customHeight="1" x14ac:dyDescent="0.3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1.25" customHeight="1" x14ac:dyDescent="0.3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1.25" customHeight="1" x14ac:dyDescent="0.3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1.25" customHeight="1" x14ac:dyDescent="0.3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1.25" customHeight="1" x14ac:dyDescent="0.3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1.25" customHeight="1" x14ac:dyDescent="0.3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1.25" customHeight="1" x14ac:dyDescent="0.3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1.25" customHeight="1" x14ac:dyDescent="0.3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1.25" customHeight="1" x14ac:dyDescent="0.3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1.25" customHeight="1" x14ac:dyDescent="0.3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1.25" customHeight="1" x14ac:dyDescent="0.3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1.25" customHeight="1" x14ac:dyDescent="0.3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1.25" customHeight="1" x14ac:dyDescent="0.3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1.25" customHeight="1" x14ac:dyDescent="0.3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1.25" customHeight="1" x14ac:dyDescent="0.3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1.25" customHeight="1" x14ac:dyDescent="0.3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1.25" customHeight="1" x14ac:dyDescent="0.3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1.25" customHeight="1" x14ac:dyDescent="0.3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1.25" customHeight="1" x14ac:dyDescent="0.3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1.25" customHeight="1" x14ac:dyDescent="0.3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1.25" customHeight="1" x14ac:dyDescent="0.3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1.25" customHeight="1" x14ac:dyDescent="0.3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1.25" customHeight="1" x14ac:dyDescent="0.3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1.25" customHeight="1" x14ac:dyDescent="0.3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1.25" customHeight="1" x14ac:dyDescent="0.3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1.25" customHeight="1" x14ac:dyDescent="0.3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1.25" customHeight="1" x14ac:dyDescent="0.3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1.25" customHeight="1" x14ac:dyDescent="0.3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1.25" customHeight="1" x14ac:dyDescent="0.3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1.25" customHeight="1" x14ac:dyDescent="0.3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1.25" customHeight="1" x14ac:dyDescent="0.3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1.25" customHeight="1" x14ac:dyDescent="0.3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1.25" customHeight="1" x14ac:dyDescent="0.3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1.25" customHeight="1" x14ac:dyDescent="0.3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1.25" customHeight="1" x14ac:dyDescent="0.3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1.25" customHeight="1" x14ac:dyDescent="0.3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1.25" customHeight="1" x14ac:dyDescent="0.3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1.25" customHeight="1" x14ac:dyDescent="0.3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1.25" customHeight="1" x14ac:dyDescent="0.3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1.25" customHeight="1" x14ac:dyDescent="0.3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1.25" customHeight="1" x14ac:dyDescent="0.3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1.25" customHeight="1" x14ac:dyDescent="0.3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1.25" customHeight="1" x14ac:dyDescent="0.3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1.25" customHeight="1" x14ac:dyDescent="0.3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1.25" customHeight="1" x14ac:dyDescent="0.3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1.25" customHeight="1" x14ac:dyDescent="0.3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1.25" customHeight="1" x14ac:dyDescent="0.3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1.25" customHeight="1" x14ac:dyDescent="0.3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1.25" customHeight="1" x14ac:dyDescent="0.3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1.25" customHeight="1" x14ac:dyDescent="0.3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1.25" customHeight="1" x14ac:dyDescent="0.3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1.25" customHeight="1" x14ac:dyDescent="0.3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1.25" customHeight="1" x14ac:dyDescent="0.3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1.25" customHeight="1" x14ac:dyDescent="0.3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1.25" customHeight="1" x14ac:dyDescent="0.3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1.25" customHeight="1" x14ac:dyDescent="0.3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1.25" customHeight="1" x14ac:dyDescent="0.3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1.25" customHeight="1" x14ac:dyDescent="0.3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1.25" customHeight="1" x14ac:dyDescent="0.3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1.25" customHeight="1" x14ac:dyDescent="0.3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1.25" customHeight="1" x14ac:dyDescent="0.3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1.25" customHeight="1" x14ac:dyDescent="0.3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1.25" customHeight="1" x14ac:dyDescent="0.3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1.25" customHeight="1" x14ac:dyDescent="0.3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1.25" customHeight="1" x14ac:dyDescent="0.3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1.25" customHeight="1" x14ac:dyDescent="0.3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1.25" customHeight="1" x14ac:dyDescent="0.3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1.25" customHeight="1" x14ac:dyDescent="0.3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1.25" customHeight="1" x14ac:dyDescent="0.3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1.25" customHeight="1" x14ac:dyDescent="0.3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1.25" customHeight="1" x14ac:dyDescent="0.3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1.25" customHeight="1" x14ac:dyDescent="0.3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1.25" customHeight="1" x14ac:dyDescent="0.3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1.25" customHeight="1" x14ac:dyDescent="0.3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1.25" customHeight="1" x14ac:dyDescent="0.3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1.25" customHeight="1" x14ac:dyDescent="0.3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1.25" customHeight="1" x14ac:dyDescent="0.3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1.25" customHeight="1" x14ac:dyDescent="0.3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1.25" customHeight="1" x14ac:dyDescent="0.3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1.25" customHeight="1" x14ac:dyDescent="0.3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1.25" customHeight="1" x14ac:dyDescent="0.3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1.25" customHeight="1" x14ac:dyDescent="0.3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1.25" customHeight="1" x14ac:dyDescent="0.3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1.25" customHeight="1" x14ac:dyDescent="0.3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1.25" customHeight="1" x14ac:dyDescent="0.3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1.25" customHeight="1" x14ac:dyDescent="0.3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1.25" customHeight="1" x14ac:dyDescent="0.3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1.25" customHeight="1" x14ac:dyDescent="0.3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1.25" customHeight="1" x14ac:dyDescent="0.3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1.25" customHeight="1" x14ac:dyDescent="0.3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1.25" customHeight="1" x14ac:dyDescent="0.3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1.25" customHeight="1" x14ac:dyDescent="0.3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1.25" customHeight="1" x14ac:dyDescent="0.3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1.25" customHeight="1" x14ac:dyDescent="0.3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1.25" customHeight="1" x14ac:dyDescent="0.3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1.25" customHeight="1" x14ac:dyDescent="0.3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1.25" customHeight="1" x14ac:dyDescent="0.3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1.25" customHeight="1" x14ac:dyDescent="0.3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1.25" customHeight="1" x14ac:dyDescent="0.3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1.25" customHeight="1" x14ac:dyDescent="0.3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1.25" customHeight="1" x14ac:dyDescent="0.3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1.25" customHeight="1" x14ac:dyDescent="0.3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1.25" customHeight="1" x14ac:dyDescent="0.3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1.25" customHeight="1" x14ac:dyDescent="0.3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1.25" customHeight="1" x14ac:dyDescent="0.3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1.25" customHeight="1" x14ac:dyDescent="0.3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1.25" customHeight="1" x14ac:dyDescent="0.3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1.25" customHeight="1" x14ac:dyDescent="0.3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1.25" customHeight="1" x14ac:dyDescent="0.3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1.25" customHeight="1" x14ac:dyDescent="0.3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1.25" customHeight="1" x14ac:dyDescent="0.3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1.25" customHeight="1" x14ac:dyDescent="0.3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1.25" customHeight="1" x14ac:dyDescent="0.3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1.25" customHeight="1" x14ac:dyDescent="0.3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1.25" customHeight="1" x14ac:dyDescent="0.3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1.25" customHeight="1" x14ac:dyDescent="0.3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1.25" customHeight="1" x14ac:dyDescent="0.3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1.25" customHeight="1" x14ac:dyDescent="0.3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1.25" customHeight="1" x14ac:dyDescent="0.3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1.25" customHeight="1" x14ac:dyDescent="0.3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1.25" customHeight="1" x14ac:dyDescent="0.3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1.25" customHeight="1" x14ac:dyDescent="0.3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1.25" customHeight="1" x14ac:dyDescent="0.3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1.25" customHeight="1" x14ac:dyDescent="0.3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1.25" customHeight="1" x14ac:dyDescent="0.3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1.25" customHeight="1" x14ac:dyDescent="0.3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1.25" customHeight="1" x14ac:dyDescent="0.3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1.25" customHeight="1" x14ac:dyDescent="0.3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1.25" customHeight="1" x14ac:dyDescent="0.3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1.25" customHeight="1" x14ac:dyDescent="0.3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1.25" customHeight="1" x14ac:dyDescent="0.3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1.25" customHeight="1" x14ac:dyDescent="0.3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1.25" customHeight="1" x14ac:dyDescent="0.3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1.25" customHeight="1" x14ac:dyDescent="0.3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1.25" customHeight="1" x14ac:dyDescent="0.3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1.25" customHeight="1" x14ac:dyDescent="0.3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1.25" customHeight="1" x14ac:dyDescent="0.3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1.25" customHeight="1" x14ac:dyDescent="0.3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1.25" customHeight="1" x14ac:dyDescent="0.3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1.25" customHeight="1" x14ac:dyDescent="0.3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1.25" customHeight="1" x14ac:dyDescent="0.3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1.25" customHeight="1" x14ac:dyDescent="0.3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1.25" customHeight="1" x14ac:dyDescent="0.3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1.25" customHeight="1" x14ac:dyDescent="0.3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1.25" customHeight="1" x14ac:dyDescent="0.3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1.25" customHeight="1" x14ac:dyDescent="0.3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1.25" customHeight="1" x14ac:dyDescent="0.3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1.25" customHeight="1" x14ac:dyDescent="0.3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1.25" customHeight="1" x14ac:dyDescent="0.3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1.25" customHeight="1" x14ac:dyDescent="0.3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1.25" customHeight="1" x14ac:dyDescent="0.3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1.25" customHeight="1" x14ac:dyDescent="0.3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1.25" customHeight="1" x14ac:dyDescent="0.3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1.25" customHeight="1" x14ac:dyDescent="0.3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1.25" customHeight="1" x14ac:dyDescent="0.3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1.25" customHeight="1" x14ac:dyDescent="0.3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1.25" customHeight="1" x14ac:dyDescent="0.3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1.25" customHeight="1" x14ac:dyDescent="0.3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1.25" customHeight="1" x14ac:dyDescent="0.3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1.25" customHeight="1" x14ac:dyDescent="0.3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1.25" customHeight="1" x14ac:dyDescent="0.3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1.25" customHeight="1" x14ac:dyDescent="0.3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1.25" customHeight="1" x14ac:dyDescent="0.3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1.25" customHeight="1" x14ac:dyDescent="0.3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1.25" customHeight="1" x14ac:dyDescent="0.3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1.25" customHeight="1" x14ac:dyDescent="0.3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1.25" customHeight="1" x14ac:dyDescent="0.3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1.25" customHeight="1" x14ac:dyDescent="0.3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1.25" customHeight="1" x14ac:dyDescent="0.3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1.25" customHeight="1" x14ac:dyDescent="0.3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1.25" customHeight="1" x14ac:dyDescent="0.3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1.25" customHeight="1" x14ac:dyDescent="0.3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1.25" customHeight="1" x14ac:dyDescent="0.3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1.25" customHeight="1" x14ac:dyDescent="0.3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1.25" customHeight="1" x14ac:dyDescent="0.3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1.25" customHeight="1" x14ac:dyDescent="0.3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1.25" customHeight="1" x14ac:dyDescent="0.3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1.25" customHeight="1" x14ac:dyDescent="0.3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1.25" customHeight="1" x14ac:dyDescent="0.3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1.25" customHeight="1" x14ac:dyDescent="0.3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1.25" customHeight="1" x14ac:dyDescent="0.3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1.25" customHeight="1" x14ac:dyDescent="0.3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1.25" customHeight="1" x14ac:dyDescent="0.3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1.25" customHeight="1" x14ac:dyDescent="0.3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1.25" customHeight="1" x14ac:dyDescent="0.3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1.25" customHeight="1" x14ac:dyDescent="0.3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1.25" customHeight="1" x14ac:dyDescent="0.3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1.25" customHeight="1" x14ac:dyDescent="0.3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1.25" customHeight="1" x14ac:dyDescent="0.3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1.25" customHeight="1" x14ac:dyDescent="0.3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1.25" customHeight="1" x14ac:dyDescent="0.3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1.25" customHeight="1" x14ac:dyDescent="0.3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1.25" customHeight="1" x14ac:dyDescent="0.3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1.25" customHeight="1" x14ac:dyDescent="0.3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1.25" customHeight="1" x14ac:dyDescent="0.3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1.25" customHeight="1" x14ac:dyDescent="0.3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1.25" customHeight="1" x14ac:dyDescent="0.3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1.25" customHeight="1" x14ac:dyDescent="0.3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1.25" customHeight="1" x14ac:dyDescent="0.3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1.25" customHeight="1" x14ac:dyDescent="0.3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1.25" customHeight="1" x14ac:dyDescent="0.3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1.25" customHeight="1" x14ac:dyDescent="0.3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1.25" customHeight="1" x14ac:dyDescent="0.3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1.25" customHeight="1" x14ac:dyDescent="0.3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1.25" customHeight="1" x14ac:dyDescent="0.3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1.25" customHeight="1" x14ac:dyDescent="0.3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1.25" customHeight="1" x14ac:dyDescent="0.3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1.25" customHeight="1" x14ac:dyDescent="0.3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1.25" customHeight="1" x14ac:dyDescent="0.3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1.25" customHeight="1" x14ac:dyDescent="0.3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1.25" customHeight="1" x14ac:dyDescent="0.3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1.25" customHeight="1" x14ac:dyDescent="0.3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1.25" customHeight="1" x14ac:dyDescent="0.3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1.25" customHeight="1" x14ac:dyDescent="0.3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1.25" customHeight="1" x14ac:dyDescent="0.3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1.25" customHeight="1" x14ac:dyDescent="0.3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1.25" customHeight="1" x14ac:dyDescent="0.3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1.25" customHeight="1" x14ac:dyDescent="0.3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1.25" customHeight="1" x14ac:dyDescent="0.3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1.25" customHeight="1" x14ac:dyDescent="0.3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1.25" customHeight="1" x14ac:dyDescent="0.3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1.25" customHeight="1" x14ac:dyDescent="0.3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1.25" customHeight="1" x14ac:dyDescent="0.3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1.25" customHeight="1" x14ac:dyDescent="0.3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1.25" customHeight="1" x14ac:dyDescent="0.3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1.25" customHeight="1" x14ac:dyDescent="0.3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1.25" customHeight="1" x14ac:dyDescent="0.3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1.25" customHeight="1" x14ac:dyDescent="0.3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1.25" customHeight="1" x14ac:dyDescent="0.3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1.25" customHeight="1" x14ac:dyDescent="0.3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1.25" customHeight="1" x14ac:dyDescent="0.3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1.25" customHeight="1" x14ac:dyDescent="0.3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1.25" customHeight="1" x14ac:dyDescent="0.3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1.25" customHeight="1" x14ac:dyDescent="0.3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1.25" customHeight="1" x14ac:dyDescent="0.3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1.25" customHeight="1" x14ac:dyDescent="0.3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1.25" customHeight="1" x14ac:dyDescent="0.3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1.25" customHeight="1" x14ac:dyDescent="0.3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1.25" customHeight="1" x14ac:dyDescent="0.3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1.25" customHeight="1" x14ac:dyDescent="0.3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1.25" customHeight="1" x14ac:dyDescent="0.3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1.25" customHeight="1" x14ac:dyDescent="0.3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1.25" customHeight="1" x14ac:dyDescent="0.3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1.25" customHeight="1" x14ac:dyDescent="0.3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1.25" customHeight="1" x14ac:dyDescent="0.3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1.25" customHeight="1" x14ac:dyDescent="0.3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1.25" customHeight="1" x14ac:dyDescent="0.3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1.25" customHeight="1" x14ac:dyDescent="0.3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1.25" customHeight="1" x14ac:dyDescent="0.3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1.25" customHeight="1" x14ac:dyDescent="0.3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1.25" customHeight="1" x14ac:dyDescent="0.3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1.25" customHeight="1" x14ac:dyDescent="0.3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1.25" customHeight="1" x14ac:dyDescent="0.3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1.25" customHeight="1" x14ac:dyDescent="0.3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1.25" customHeight="1" x14ac:dyDescent="0.3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1.25" customHeight="1" x14ac:dyDescent="0.3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1.25" customHeight="1" x14ac:dyDescent="0.3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1.25" customHeight="1" x14ac:dyDescent="0.3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1.25" customHeight="1" x14ac:dyDescent="0.3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1.25" customHeight="1" x14ac:dyDescent="0.3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1.25" customHeight="1" x14ac:dyDescent="0.3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1.25" customHeight="1" x14ac:dyDescent="0.3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1.25" customHeight="1" x14ac:dyDescent="0.3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1.25" customHeight="1" x14ac:dyDescent="0.3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1.25" customHeight="1" x14ac:dyDescent="0.3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1.25" customHeight="1" x14ac:dyDescent="0.3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1.25" customHeight="1" x14ac:dyDescent="0.3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1.25" customHeight="1" x14ac:dyDescent="0.3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1.25" customHeight="1" x14ac:dyDescent="0.3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1.25" customHeight="1" x14ac:dyDescent="0.3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1.25" customHeight="1" x14ac:dyDescent="0.3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1.25" customHeight="1" x14ac:dyDescent="0.3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1.25" customHeight="1" x14ac:dyDescent="0.3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1.25" customHeight="1" x14ac:dyDescent="0.3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1.25" customHeight="1" x14ac:dyDescent="0.3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1.25" customHeight="1" x14ac:dyDescent="0.3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1.25" customHeight="1" x14ac:dyDescent="0.3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1.25" customHeight="1" x14ac:dyDescent="0.3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1.25" customHeight="1" x14ac:dyDescent="0.3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1.25" customHeight="1" x14ac:dyDescent="0.3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1.25" customHeight="1" x14ac:dyDescent="0.3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1.25" customHeight="1" x14ac:dyDescent="0.3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1.25" customHeight="1" x14ac:dyDescent="0.3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1.25" customHeight="1" x14ac:dyDescent="0.3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1.25" customHeight="1" x14ac:dyDescent="0.3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1.25" customHeight="1" x14ac:dyDescent="0.3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1.25" customHeight="1" x14ac:dyDescent="0.3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1.25" customHeight="1" x14ac:dyDescent="0.3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1.25" customHeight="1" x14ac:dyDescent="0.3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1.25" customHeight="1" x14ac:dyDescent="0.3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1.25" customHeight="1" x14ac:dyDescent="0.3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1.25" customHeight="1" x14ac:dyDescent="0.3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1.25" customHeight="1" x14ac:dyDescent="0.3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1.25" customHeight="1" x14ac:dyDescent="0.3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1.25" customHeight="1" x14ac:dyDescent="0.3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1.25" customHeight="1" x14ac:dyDescent="0.3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1.25" customHeight="1" x14ac:dyDescent="0.3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1.25" customHeight="1" x14ac:dyDescent="0.3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1.25" customHeight="1" x14ac:dyDescent="0.3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1.25" customHeight="1" x14ac:dyDescent="0.3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1.25" customHeight="1" x14ac:dyDescent="0.3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1.25" customHeight="1" x14ac:dyDescent="0.3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1.25" customHeight="1" x14ac:dyDescent="0.3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1.25" customHeight="1" x14ac:dyDescent="0.3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1.25" customHeight="1" x14ac:dyDescent="0.3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1.25" customHeight="1" x14ac:dyDescent="0.3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1.25" customHeight="1" x14ac:dyDescent="0.3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1.25" customHeight="1" x14ac:dyDescent="0.3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1.25" customHeight="1" x14ac:dyDescent="0.3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1.25" customHeight="1" x14ac:dyDescent="0.3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1.25" customHeight="1" x14ac:dyDescent="0.3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1.25" customHeight="1" x14ac:dyDescent="0.3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1.25" customHeight="1" x14ac:dyDescent="0.3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1.25" customHeight="1" x14ac:dyDescent="0.3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1.25" customHeight="1" x14ac:dyDescent="0.3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1.25" customHeight="1" x14ac:dyDescent="0.3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1.25" customHeight="1" x14ac:dyDescent="0.3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1.25" customHeight="1" x14ac:dyDescent="0.3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1.25" customHeight="1" x14ac:dyDescent="0.3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1.25" customHeight="1" x14ac:dyDescent="0.3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1.25" customHeight="1" x14ac:dyDescent="0.3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1.25" customHeight="1" x14ac:dyDescent="0.3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1.25" customHeight="1" x14ac:dyDescent="0.3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1.25" customHeight="1" x14ac:dyDescent="0.3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1.25" customHeight="1" x14ac:dyDescent="0.3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1.25" customHeight="1" x14ac:dyDescent="0.3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1.25" customHeight="1" x14ac:dyDescent="0.3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1.25" customHeight="1" x14ac:dyDescent="0.3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1.25" customHeight="1" x14ac:dyDescent="0.3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1.25" customHeight="1" x14ac:dyDescent="0.3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1.25" customHeight="1" x14ac:dyDescent="0.3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1.25" customHeight="1" x14ac:dyDescent="0.3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1.25" customHeight="1" x14ac:dyDescent="0.3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1.25" customHeight="1" x14ac:dyDescent="0.3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1.25" customHeight="1" x14ac:dyDescent="0.3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1.25" customHeight="1" x14ac:dyDescent="0.3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1.25" customHeight="1" x14ac:dyDescent="0.3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1.25" customHeight="1" x14ac:dyDescent="0.3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1.25" customHeight="1" x14ac:dyDescent="0.3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1.25" customHeight="1" x14ac:dyDescent="0.3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1.25" customHeight="1" x14ac:dyDescent="0.3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1.25" customHeight="1" x14ac:dyDescent="0.3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1.25" customHeight="1" x14ac:dyDescent="0.3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1.25" customHeight="1" x14ac:dyDescent="0.3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1.25" customHeight="1" x14ac:dyDescent="0.3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1.25" customHeight="1" x14ac:dyDescent="0.3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1.25" customHeight="1" x14ac:dyDescent="0.3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1.25" customHeight="1" x14ac:dyDescent="0.3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1.25" customHeight="1" x14ac:dyDescent="0.3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1.25" customHeight="1" x14ac:dyDescent="0.3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1.25" customHeight="1" x14ac:dyDescent="0.3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1.25" customHeight="1" x14ac:dyDescent="0.3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1.25" customHeight="1" x14ac:dyDescent="0.3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1.25" customHeight="1" x14ac:dyDescent="0.3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1.25" customHeight="1" x14ac:dyDescent="0.3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1.25" customHeight="1" x14ac:dyDescent="0.3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1.25" customHeight="1" x14ac:dyDescent="0.3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1.25" customHeight="1" x14ac:dyDescent="0.3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1.25" customHeight="1" x14ac:dyDescent="0.3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1.25" customHeight="1" x14ac:dyDescent="0.3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1.25" customHeight="1" x14ac:dyDescent="0.3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1.25" customHeight="1" x14ac:dyDescent="0.3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1.25" customHeight="1" x14ac:dyDescent="0.3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1.25" customHeight="1" x14ac:dyDescent="0.3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1.25" customHeight="1" x14ac:dyDescent="0.3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1.25" customHeight="1" x14ac:dyDescent="0.3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1.25" customHeight="1" x14ac:dyDescent="0.3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1.25" customHeight="1" x14ac:dyDescent="0.3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1.25" customHeight="1" x14ac:dyDescent="0.3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1.25" customHeight="1" x14ac:dyDescent="0.3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1.25" customHeight="1" x14ac:dyDescent="0.3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1.25" customHeight="1" x14ac:dyDescent="0.3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1.25" customHeight="1" x14ac:dyDescent="0.3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1.25" customHeight="1" x14ac:dyDescent="0.3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1.25" customHeight="1" x14ac:dyDescent="0.3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1.25" customHeight="1" x14ac:dyDescent="0.3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1.25" customHeight="1" x14ac:dyDescent="0.3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1.25" customHeight="1" x14ac:dyDescent="0.3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1.25" customHeight="1" x14ac:dyDescent="0.3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1.25" customHeight="1" x14ac:dyDescent="0.3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1.25" customHeight="1" x14ac:dyDescent="0.3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1.25" customHeight="1" x14ac:dyDescent="0.3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1.25" customHeight="1" x14ac:dyDescent="0.3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1.25" customHeight="1" x14ac:dyDescent="0.3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1.25" customHeight="1" x14ac:dyDescent="0.3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1.25" customHeight="1" x14ac:dyDescent="0.3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1.25" customHeight="1" x14ac:dyDescent="0.3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1.25" customHeight="1" x14ac:dyDescent="0.3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1.25" customHeight="1" x14ac:dyDescent="0.3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1.25" customHeight="1" x14ac:dyDescent="0.3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1.25" customHeight="1" x14ac:dyDescent="0.3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1.25" customHeight="1" x14ac:dyDescent="0.3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1.25" customHeight="1" x14ac:dyDescent="0.3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1.25" customHeight="1" x14ac:dyDescent="0.3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1.25" customHeight="1" x14ac:dyDescent="0.3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1.25" customHeight="1" x14ac:dyDescent="0.3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1.25" customHeight="1" x14ac:dyDescent="0.3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1.25" customHeight="1" x14ac:dyDescent="0.3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1.25" customHeight="1" x14ac:dyDescent="0.3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1.25" customHeight="1" x14ac:dyDescent="0.3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1.25" customHeight="1" x14ac:dyDescent="0.3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1.25" customHeight="1" x14ac:dyDescent="0.3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1.25" customHeight="1" x14ac:dyDescent="0.3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1.25" customHeight="1" x14ac:dyDescent="0.3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1.25" customHeight="1" x14ac:dyDescent="0.3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1.25" customHeight="1" x14ac:dyDescent="0.3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1.25" customHeight="1" x14ac:dyDescent="0.3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1.25" customHeight="1" x14ac:dyDescent="0.3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1.25" customHeight="1" x14ac:dyDescent="0.3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1.25" customHeight="1" x14ac:dyDescent="0.3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1.25" customHeight="1" x14ac:dyDescent="0.3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1.25" customHeight="1" x14ac:dyDescent="0.3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1.25" customHeight="1" x14ac:dyDescent="0.3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1.25" customHeight="1" x14ac:dyDescent="0.3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1.25" customHeight="1" x14ac:dyDescent="0.3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1.25" customHeight="1" x14ac:dyDescent="0.3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1.25" customHeight="1" x14ac:dyDescent="0.3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1.25" customHeight="1" x14ac:dyDescent="0.3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1.25" customHeight="1" x14ac:dyDescent="0.3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1.25" customHeight="1" x14ac:dyDescent="0.3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1.25" customHeight="1" x14ac:dyDescent="0.3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1.25" customHeight="1" x14ac:dyDescent="0.3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1.25" customHeight="1" x14ac:dyDescent="0.3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1.25" customHeight="1" x14ac:dyDescent="0.3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1.25" customHeight="1" x14ac:dyDescent="0.3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1.25" customHeight="1" x14ac:dyDescent="0.3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1.25" customHeight="1" x14ac:dyDescent="0.3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1.25" customHeight="1" x14ac:dyDescent="0.3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1.25" customHeight="1" x14ac:dyDescent="0.3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1.25" customHeight="1" x14ac:dyDescent="0.3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1.25" customHeight="1" x14ac:dyDescent="0.3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1.25" customHeight="1" x14ac:dyDescent="0.3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1.25" customHeight="1" x14ac:dyDescent="0.3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1.25" customHeight="1" x14ac:dyDescent="0.3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1.25" customHeight="1" x14ac:dyDescent="0.3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1.25" customHeight="1" x14ac:dyDescent="0.3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1.25" customHeight="1" x14ac:dyDescent="0.3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1.25" customHeight="1" x14ac:dyDescent="0.3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1.25" customHeight="1" x14ac:dyDescent="0.3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1.25" customHeight="1" x14ac:dyDescent="0.3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1.25" customHeight="1" x14ac:dyDescent="0.3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1.25" customHeight="1" x14ac:dyDescent="0.3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1.25" customHeight="1" x14ac:dyDescent="0.3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1.25" customHeight="1" x14ac:dyDescent="0.3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1.25" customHeight="1" x14ac:dyDescent="0.3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1.25" customHeight="1" x14ac:dyDescent="0.3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1.25" customHeight="1" x14ac:dyDescent="0.3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1.25" customHeight="1" x14ac:dyDescent="0.3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1.25" customHeight="1" x14ac:dyDescent="0.3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1.25" customHeight="1" x14ac:dyDescent="0.3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1.25" customHeight="1" x14ac:dyDescent="0.3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1.25" customHeight="1" x14ac:dyDescent="0.3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1.25" customHeight="1" x14ac:dyDescent="0.3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1.25" customHeight="1" x14ac:dyDescent="0.3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1.25" customHeight="1" x14ac:dyDescent="0.3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1.25" customHeight="1" x14ac:dyDescent="0.3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1.25" customHeight="1" x14ac:dyDescent="0.3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1.25" customHeight="1" x14ac:dyDescent="0.3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1.25" customHeight="1" x14ac:dyDescent="0.3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1.25" customHeight="1" x14ac:dyDescent="0.3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1.25" customHeight="1" x14ac:dyDescent="0.3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1.25" customHeight="1" x14ac:dyDescent="0.3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1.25" customHeight="1" x14ac:dyDescent="0.3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1.25" customHeight="1" x14ac:dyDescent="0.3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1.25" customHeight="1" x14ac:dyDescent="0.3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1.25" customHeight="1" x14ac:dyDescent="0.3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1.25" customHeight="1" x14ac:dyDescent="0.3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1.25" customHeight="1" x14ac:dyDescent="0.3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1.25" customHeight="1" x14ac:dyDescent="0.3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1.25" customHeight="1" x14ac:dyDescent="0.3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1.25" customHeight="1" x14ac:dyDescent="0.3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1.25" customHeight="1" x14ac:dyDescent="0.3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1.25" customHeight="1" x14ac:dyDescent="0.3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1.25" customHeight="1" x14ac:dyDescent="0.3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1.25" customHeight="1" x14ac:dyDescent="0.3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1.25" customHeight="1" x14ac:dyDescent="0.3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1.25" customHeight="1" x14ac:dyDescent="0.3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1.25" customHeight="1" x14ac:dyDescent="0.3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1.25" customHeight="1" x14ac:dyDescent="0.3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1.25" customHeight="1" x14ac:dyDescent="0.3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1.25" customHeight="1" x14ac:dyDescent="0.3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1.25" customHeight="1" x14ac:dyDescent="0.3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1.25" customHeight="1" x14ac:dyDescent="0.3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1.25" customHeight="1" x14ac:dyDescent="0.3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1.25" customHeight="1" x14ac:dyDescent="0.3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1.25" customHeight="1" x14ac:dyDescent="0.3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1.25" customHeight="1" x14ac:dyDescent="0.3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1.25" customHeight="1" x14ac:dyDescent="0.3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1.25" customHeight="1" x14ac:dyDescent="0.3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1.25" customHeight="1" x14ac:dyDescent="0.3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1.25" customHeight="1" x14ac:dyDescent="0.3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1.25" customHeight="1" x14ac:dyDescent="0.3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1.25" customHeight="1" x14ac:dyDescent="0.3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1.25" customHeight="1" x14ac:dyDescent="0.3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1.25" customHeight="1" x14ac:dyDescent="0.3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1.25" customHeight="1" x14ac:dyDescent="0.3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1.25" customHeight="1" x14ac:dyDescent="0.3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1.25" customHeight="1" x14ac:dyDescent="0.3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1.25" customHeight="1" x14ac:dyDescent="0.3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1.25" customHeight="1" x14ac:dyDescent="0.3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1.25" customHeight="1" x14ac:dyDescent="0.3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1.25" customHeight="1" x14ac:dyDescent="0.3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1.25" customHeight="1" x14ac:dyDescent="0.3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1.25" customHeight="1" x14ac:dyDescent="0.3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1.25" customHeight="1" x14ac:dyDescent="0.3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1.25" customHeight="1" x14ac:dyDescent="0.3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1.25" customHeight="1" x14ac:dyDescent="0.3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1.25" customHeight="1" x14ac:dyDescent="0.3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1.25" customHeight="1" x14ac:dyDescent="0.3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1.25" customHeight="1" x14ac:dyDescent="0.3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1.25" customHeight="1" x14ac:dyDescent="0.3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1.25" customHeight="1" x14ac:dyDescent="0.3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1.25" customHeight="1" x14ac:dyDescent="0.3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1.25" customHeight="1" x14ac:dyDescent="0.3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1.25" customHeight="1" x14ac:dyDescent="0.3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1.25" customHeight="1" x14ac:dyDescent="0.3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1.25" customHeight="1" x14ac:dyDescent="0.3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1.25" customHeight="1" x14ac:dyDescent="0.3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1.25" customHeight="1" x14ac:dyDescent="0.3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1.25" customHeight="1" x14ac:dyDescent="0.3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1.25" customHeight="1" x14ac:dyDescent="0.3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1.25" customHeight="1" x14ac:dyDescent="0.3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1.25" customHeight="1" x14ac:dyDescent="0.3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1.25" customHeight="1" x14ac:dyDescent="0.3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1.25" customHeight="1" x14ac:dyDescent="0.3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1.25" customHeight="1" x14ac:dyDescent="0.3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1.25" customHeight="1" x14ac:dyDescent="0.3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1.25" customHeight="1" x14ac:dyDescent="0.3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1.25" customHeight="1" x14ac:dyDescent="0.3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1.25" customHeight="1" x14ac:dyDescent="0.3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1.25" customHeight="1" x14ac:dyDescent="0.3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1.25" customHeight="1" x14ac:dyDescent="0.3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1.25" customHeight="1" x14ac:dyDescent="0.3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1.25" customHeight="1" x14ac:dyDescent="0.3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1.25" customHeight="1" x14ac:dyDescent="0.3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1.25" customHeight="1" x14ac:dyDescent="0.3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1.25" customHeight="1" x14ac:dyDescent="0.3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1.25" customHeight="1" x14ac:dyDescent="0.3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1.25" customHeight="1" x14ac:dyDescent="0.3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1.25" customHeight="1" x14ac:dyDescent="0.3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1.25" customHeight="1" x14ac:dyDescent="0.3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1.25" customHeight="1" x14ac:dyDescent="0.3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1.25" customHeight="1" x14ac:dyDescent="0.3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1.25" customHeight="1" x14ac:dyDescent="0.3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1.25" customHeight="1" x14ac:dyDescent="0.3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1.25" customHeight="1" x14ac:dyDescent="0.3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1.25" customHeight="1" x14ac:dyDescent="0.3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1.25" customHeight="1" x14ac:dyDescent="0.3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1.25" customHeight="1" x14ac:dyDescent="0.3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1.25" customHeight="1" x14ac:dyDescent="0.3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1.25" customHeight="1" x14ac:dyDescent="0.3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1.25" customHeight="1" x14ac:dyDescent="0.3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1.25" customHeight="1" x14ac:dyDescent="0.3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1.25" customHeight="1" x14ac:dyDescent="0.3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1.25" customHeight="1" x14ac:dyDescent="0.3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1.25" customHeight="1" x14ac:dyDescent="0.3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1.25" customHeight="1" x14ac:dyDescent="0.3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1.25" customHeight="1" x14ac:dyDescent="0.3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1.25" customHeight="1" x14ac:dyDescent="0.3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1.25" customHeight="1" x14ac:dyDescent="0.3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1.25" customHeight="1" x14ac:dyDescent="0.3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1.25" customHeight="1" x14ac:dyDescent="0.3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1.25" customHeight="1" x14ac:dyDescent="0.3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1.25" customHeight="1" x14ac:dyDescent="0.3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1.25" customHeight="1" x14ac:dyDescent="0.3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1.25" customHeight="1" x14ac:dyDescent="0.3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1.25" customHeight="1" x14ac:dyDescent="0.3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1.25" customHeight="1" x14ac:dyDescent="0.3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1.25" customHeight="1" x14ac:dyDescent="0.3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1.25" customHeight="1" x14ac:dyDescent="0.3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1.25" customHeight="1" x14ac:dyDescent="0.3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1.25" customHeight="1" x14ac:dyDescent="0.3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1.25" customHeight="1" x14ac:dyDescent="0.3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1.25" customHeight="1" x14ac:dyDescent="0.3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1.25" customHeight="1" x14ac:dyDescent="0.3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1.25" customHeight="1" x14ac:dyDescent="0.3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1.25" customHeight="1" x14ac:dyDescent="0.3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1.25" customHeight="1" x14ac:dyDescent="0.3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1.25" customHeight="1" x14ac:dyDescent="0.3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1.25" customHeight="1" x14ac:dyDescent="0.3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1.25" customHeight="1" x14ac:dyDescent="0.3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1.25" customHeight="1" x14ac:dyDescent="0.3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1.25" customHeight="1" x14ac:dyDescent="0.3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1.25" customHeight="1" x14ac:dyDescent="0.3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1.25" customHeight="1" x14ac:dyDescent="0.3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1.25" customHeight="1" x14ac:dyDescent="0.3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1.25" customHeight="1" x14ac:dyDescent="0.3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1.25" customHeight="1" x14ac:dyDescent="0.3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1.25" customHeight="1" x14ac:dyDescent="0.3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1.25" customHeight="1" x14ac:dyDescent="0.3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1.25" customHeight="1" x14ac:dyDescent="0.3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1.25" customHeight="1" x14ac:dyDescent="0.3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1.25" customHeight="1" x14ac:dyDescent="0.3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1.25" customHeight="1" x14ac:dyDescent="0.3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1.25" customHeight="1" x14ac:dyDescent="0.3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1.25" customHeight="1" x14ac:dyDescent="0.3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1.25" customHeight="1" x14ac:dyDescent="0.3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1.25" customHeight="1" x14ac:dyDescent="0.3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1.25" customHeight="1" x14ac:dyDescent="0.3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1.25" customHeight="1" x14ac:dyDescent="0.3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1.25" customHeight="1" x14ac:dyDescent="0.3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1.25" customHeight="1" x14ac:dyDescent="0.3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1.25" customHeight="1" x14ac:dyDescent="0.3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1.25" customHeight="1" x14ac:dyDescent="0.3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1.25" customHeight="1" x14ac:dyDescent="0.3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1.25" customHeight="1" x14ac:dyDescent="0.3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1.25" customHeight="1" x14ac:dyDescent="0.3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1.25" customHeight="1" x14ac:dyDescent="0.3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1.25" customHeight="1" x14ac:dyDescent="0.3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1.25" customHeight="1" x14ac:dyDescent="0.3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1.25" customHeight="1" x14ac:dyDescent="0.3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1.25" customHeight="1" x14ac:dyDescent="0.3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1.25" customHeight="1" x14ac:dyDescent="0.3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1.25" customHeight="1" x14ac:dyDescent="0.3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1.25" customHeight="1" x14ac:dyDescent="0.3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1.25" customHeight="1" x14ac:dyDescent="0.3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1.25" customHeight="1" x14ac:dyDescent="0.3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1.25" customHeight="1" x14ac:dyDescent="0.3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1.25" customHeight="1" x14ac:dyDescent="0.3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1.25" customHeight="1" x14ac:dyDescent="0.3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1.25" customHeight="1" x14ac:dyDescent="0.3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1.25" customHeight="1" x14ac:dyDescent="0.3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1.25" customHeight="1" x14ac:dyDescent="0.3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1.25" customHeight="1" x14ac:dyDescent="0.3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1.25" customHeight="1" x14ac:dyDescent="0.3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1.25" customHeight="1" x14ac:dyDescent="0.3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1.25" customHeight="1" x14ac:dyDescent="0.3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1.25" customHeight="1" x14ac:dyDescent="0.3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1.25" customHeight="1" x14ac:dyDescent="0.3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1.25" customHeight="1" x14ac:dyDescent="0.3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1.25" customHeight="1" x14ac:dyDescent="0.3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1.25" customHeight="1" x14ac:dyDescent="0.3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1.25" customHeight="1" x14ac:dyDescent="0.3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1.25" customHeight="1" x14ac:dyDescent="0.3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1.25" customHeight="1" x14ac:dyDescent="0.3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1.25" customHeight="1" x14ac:dyDescent="0.3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1.25" customHeight="1" x14ac:dyDescent="0.3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1.25" customHeight="1" x14ac:dyDescent="0.3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1.25" customHeight="1" x14ac:dyDescent="0.3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1.25" customHeight="1" x14ac:dyDescent="0.3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1.25" customHeight="1" x14ac:dyDescent="0.3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1.25" customHeight="1" x14ac:dyDescent="0.3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1.25" customHeight="1" x14ac:dyDescent="0.3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1.25" customHeight="1" x14ac:dyDescent="0.3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1.25" customHeight="1" x14ac:dyDescent="0.3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1.25" customHeight="1" x14ac:dyDescent="0.3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1.25" customHeight="1" x14ac:dyDescent="0.3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1.25" customHeight="1" x14ac:dyDescent="0.3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1.25" customHeight="1" x14ac:dyDescent="0.3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1.25" customHeight="1" x14ac:dyDescent="0.3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1.25" customHeight="1" x14ac:dyDescent="0.3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1.25" customHeight="1" x14ac:dyDescent="0.3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1.25" customHeight="1" x14ac:dyDescent="0.3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1.25" customHeight="1" x14ac:dyDescent="0.3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1.25" customHeight="1" x14ac:dyDescent="0.3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1.25" customHeight="1" x14ac:dyDescent="0.3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1.25" customHeight="1" x14ac:dyDescent="0.3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1.25" customHeight="1" x14ac:dyDescent="0.3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1.25" customHeight="1" x14ac:dyDescent="0.3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1.25" customHeight="1" x14ac:dyDescent="0.3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1.25" customHeight="1" x14ac:dyDescent="0.3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1.25" customHeight="1" x14ac:dyDescent="0.3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1.25" customHeight="1" x14ac:dyDescent="0.3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1.25" customHeight="1" x14ac:dyDescent="0.3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1.25" customHeight="1" x14ac:dyDescent="0.3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1.25" customHeight="1" x14ac:dyDescent="0.3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1.25" customHeight="1" x14ac:dyDescent="0.3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1.25" customHeight="1" x14ac:dyDescent="0.3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1.25" customHeight="1" x14ac:dyDescent="0.3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1.25" customHeight="1" x14ac:dyDescent="0.3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1.25" customHeight="1" x14ac:dyDescent="0.3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1.25" customHeight="1" x14ac:dyDescent="0.3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1.25" customHeight="1" x14ac:dyDescent="0.3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1.25" customHeight="1" x14ac:dyDescent="0.3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1.25" customHeight="1" x14ac:dyDescent="0.3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1.25" customHeight="1" x14ac:dyDescent="0.3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1.25" customHeight="1" x14ac:dyDescent="0.3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1.25" customHeight="1" x14ac:dyDescent="0.3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1.25" customHeight="1" x14ac:dyDescent="0.3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1.25" customHeight="1" x14ac:dyDescent="0.3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1.25" customHeight="1" x14ac:dyDescent="0.3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1.25" customHeight="1" x14ac:dyDescent="0.3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1.25" customHeight="1" x14ac:dyDescent="0.3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1.25" customHeight="1" x14ac:dyDescent="0.3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1.25" customHeight="1" x14ac:dyDescent="0.3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1.25" customHeight="1" x14ac:dyDescent="0.3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1.25" customHeight="1" x14ac:dyDescent="0.3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1.25" customHeight="1" x14ac:dyDescent="0.3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1.25" customHeight="1" x14ac:dyDescent="0.3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1.25" customHeight="1" x14ac:dyDescent="0.3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1.25" customHeight="1" x14ac:dyDescent="0.3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1.25" customHeight="1" x14ac:dyDescent="0.3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1.25" customHeight="1" x14ac:dyDescent="0.3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1.25" customHeight="1" x14ac:dyDescent="0.3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1.25" customHeight="1" x14ac:dyDescent="0.3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1.25" customHeight="1" x14ac:dyDescent="0.3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1.25" customHeight="1" x14ac:dyDescent="0.3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1.25" customHeight="1" x14ac:dyDescent="0.3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1.25" customHeight="1" x14ac:dyDescent="0.3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1.25" customHeight="1" x14ac:dyDescent="0.3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1.25" customHeight="1" x14ac:dyDescent="0.3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1.25" customHeight="1" x14ac:dyDescent="0.3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1.25" customHeight="1" x14ac:dyDescent="0.3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1.25" customHeight="1" x14ac:dyDescent="0.3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1.25" customHeight="1" x14ac:dyDescent="0.3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1.25" customHeight="1" x14ac:dyDescent="0.3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1.25" customHeight="1" x14ac:dyDescent="0.3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1.25" customHeight="1" x14ac:dyDescent="0.3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1.25" customHeight="1" x14ac:dyDescent="0.3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1.25" customHeight="1" x14ac:dyDescent="0.3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1.25" customHeight="1" x14ac:dyDescent="0.3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1.25" customHeight="1" x14ac:dyDescent="0.3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1.25" customHeight="1" x14ac:dyDescent="0.3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1.25" customHeight="1" x14ac:dyDescent="0.3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1.25" customHeight="1" x14ac:dyDescent="0.3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1.25" customHeight="1" x14ac:dyDescent="0.3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1.25" customHeight="1" x14ac:dyDescent="0.3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1.25" customHeight="1" x14ac:dyDescent="0.3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1.25" customHeight="1" x14ac:dyDescent="0.3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1.25" customHeight="1" x14ac:dyDescent="0.3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1.25" customHeight="1" x14ac:dyDescent="0.3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1.25" customHeight="1" x14ac:dyDescent="0.3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1.25" customHeight="1" x14ac:dyDescent="0.3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1.25" customHeight="1" x14ac:dyDescent="0.3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1.25" customHeight="1" x14ac:dyDescent="0.3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1.25" customHeight="1" x14ac:dyDescent="0.3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1.25" customHeight="1" x14ac:dyDescent="0.3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1.25" customHeight="1" x14ac:dyDescent="0.3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1.25" customHeight="1" x14ac:dyDescent="0.3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1.25" customHeight="1" x14ac:dyDescent="0.3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1.25" customHeight="1" x14ac:dyDescent="0.3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1.25" customHeight="1" x14ac:dyDescent="0.3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1.25" customHeight="1" x14ac:dyDescent="0.3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1.25" customHeight="1" x14ac:dyDescent="0.3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1.25" customHeight="1" x14ac:dyDescent="0.3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1.25" customHeight="1" x14ac:dyDescent="0.3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1.25" customHeight="1" x14ac:dyDescent="0.3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1.25" customHeight="1" x14ac:dyDescent="0.3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1.25" customHeight="1" x14ac:dyDescent="0.3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1.25" customHeight="1" x14ac:dyDescent="0.3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1.25" customHeight="1" x14ac:dyDescent="0.3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1.25" customHeight="1" x14ac:dyDescent="0.3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1.25" customHeight="1" x14ac:dyDescent="0.3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1.25" customHeight="1" x14ac:dyDescent="0.3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1.25" customHeight="1" x14ac:dyDescent="0.3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1.25" customHeight="1" x14ac:dyDescent="0.3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1.25" customHeight="1" x14ac:dyDescent="0.3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1.25" customHeight="1" x14ac:dyDescent="0.3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1.25" customHeight="1" x14ac:dyDescent="0.3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1.25" customHeight="1" x14ac:dyDescent="0.3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1.25" customHeight="1" x14ac:dyDescent="0.3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1.25" customHeight="1" x14ac:dyDescent="0.3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1.25" customHeight="1" x14ac:dyDescent="0.3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1.25" customHeight="1" x14ac:dyDescent="0.3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1.25" customHeight="1" x14ac:dyDescent="0.3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1.25" customHeight="1" x14ac:dyDescent="0.3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1.25" customHeight="1" x14ac:dyDescent="0.3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1.25" customHeight="1" x14ac:dyDescent="0.3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1.25" customHeight="1" x14ac:dyDescent="0.3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1.25" customHeight="1" x14ac:dyDescent="0.3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1.25" customHeight="1" x14ac:dyDescent="0.3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1.25" customHeight="1" x14ac:dyDescent="0.3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1.25" customHeight="1" x14ac:dyDescent="0.3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1.25" customHeight="1" x14ac:dyDescent="0.3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1.25" customHeight="1" x14ac:dyDescent="0.3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1.25" customHeight="1" x14ac:dyDescent="0.3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1.25" customHeight="1" x14ac:dyDescent="0.3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1.25" customHeight="1" x14ac:dyDescent="0.3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1.25" customHeight="1" x14ac:dyDescent="0.3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1.25" customHeight="1" x14ac:dyDescent="0.3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1.25" customHeight="1" x14ac:dyDescent="0.3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1.25" customHeight="1" x14ac:dyDescent="0.3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1.25" customHeight="1" x14ac:dyDescent="0.3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1.25" customHeight="1" x14ac:dyDescent="0.3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1.25" customHeight="1" x14ac:dyDescent="0.3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1.25" customHeight="1" x14ac:dyDescent="0.3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1.25" customHeight="1" x14ac:dyDescent="0.3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1.25" customHeight="1" x14ac:dyDescent="0.3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1.25" customHeight="1" x14ac:dyDescent="0.3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1.25" customHeight="1" x14ac:dyDescent="0.3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1.25" customHeight="1" x14ac:dyDescent="0.3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1.25" customHeight="1" x14ac:dyDescent="0.3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1.25" customHeight="1" x14ac:dyDescent="0.3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1.25" customHeight="1" x14ac:dyDescent="0.3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1.25" customHeight="1" x14ac:dyDescent="0.3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1.25" customHeight="1" x14ac:dyDescent="0.3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1.25" customHeight="1" x14ac:dyDescent="0.3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1.25" customHeight="1" x14ac:dyDescent="0.3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1.25" customHeight="1" x14ac:dyDescent="0.3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1.25" customHeight="1" x14ac:dyDescent="0.3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1.25" customHeight="1" x14ac:dyDescent="0.3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1.25" customHeight="1" x14ac:dyDescent="0.3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1.25" customHeight="1" x14ac:dyDescent="0.3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1.25" customHeight="1" x14ac:dyDescent="0.3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1.25" customHeight="1" x14ac:dyDescent="0.3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1.25" customHeight="1" x14ac:dyDescent="0.3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1.25" customHeight="1" x14ac:dyDescent="0.3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1.25" customHeight="1" x14ac:dyDescent="0.3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1.25" customHeight="1" x14ac:dyDescent="0.3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1.25" customHeight="1" x14ac:dyDescent="0.3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1.25" customHeight="1" x14ac:dyDescent="0.3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1.25" customHeight="1" x14ac:dyDescent="0.3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1.25" customHeight="1" x14ac:dyDescent="0.3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1.25" customHeight="1" x14ac:dyDescent="0.3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1.25" customHeight="1" x14ac:dyDescent="0.3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1.25" customHeight="1" x14ac:dyDescent="0.3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1.25" customHeight="1" x14ac:dyDescent="0.3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1.25" customHeight="1" x14ac:dyDescent="0.3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1.25" customHeight="1" x14ac:dyDescent="0.3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1.25" customHeight="1" x14ac:dyDescent="0.3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1.25" customHeight="1" x14ac:dyDescent="0.3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1.25" customHeight="1" x14ac:dyDescent="0.3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1.25" customHeight="1" x14ac:dyDescent="0.3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1.25" customHeight="1" x14ac:dyDescent="0.3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1.25" customHeight="1" x14ac:dyDescent="0.3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1.25" customHeight="1" x14ac:dyDescent="0.3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1.25" customHeight="1" x14ac:dyDescent="0.3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1.25" customHeight="1" x14ac:dyDescent="0.3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1.25" customHeight="1" x14ac:dyDescent="0.3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1.25" customHeight="1" x14ac:dyDescent="0.3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1.25" customHeight="1" x14ac:dyDescent="0.3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1.25" customHeight="1" x14ac:dyDescent="0.3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1.25" customHeight="1" x14ac:dyDescent="0.3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1.25" customHeight="1" x14ac:dyDescent="0.3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1.25" customHeight="1" x14ac:dyDescent="0.3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1.25" customHeight="1" x14ac:dyDescent="0.3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1.25" customHeight="1" x14ac:dyDescent="0.3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1.25" customHeight="1" x14ac:dyDescent="0.3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1.25" customHeight="1" x14ac:dyDescent="0.3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1.25" customHeight="1" x14ac:dyDescent="0.3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1.25" customHeight="1" x14ac:dyDescent="0.3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1.25" customHeight="1" x14ac:dyDescent="0.3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1.25" customHeight="1" x14ac:dyDescent="0.3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1.25" customHeight="1" x14ac:dyDescent="0.3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1.25" customHeight="1" x14ac:dyDescent="0.3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1.25" customHeight="1" x14ac:dyDescent="0.3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1.25" customHeight="1" x14ac:dyDescent="0.3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1.25" customHeight="1" x14ac:dyDescent="0.3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1.25" customHeight="1" x14ac:dyDescent="0.3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1.25" customHeight="1" x14ac:dyDescent="0.3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1.25" customHeight="1" x14ac:dyDescent="0.3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1.25" customHeight="1" x14ac:dyDescent="0.3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1.25" customHeight="1" x14ac:dyDescent="0.3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1.25" customHeight="1" x14ac:dyDescent="0.3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1.25" customHeight="1" x14ac:dyDescent="0.3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1.25" customHeight="1" x14ac:dyDescent="0.3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1.25" customHeight="1" x14ac:dyDescent="0.3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1.25" customHeight="1" x14ac:dyDescent="0.3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1.25" customHeight="1" x14ac:dyDescent="0.3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1.25" customHeight="1" x14ac:dyDescent="0.3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1.25" customHeight="1" x14ac:dyDescent="0.3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1.25" customHeight="1" x14ac:dyDescent="0.3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1.25" customHeight="1" x14ac:dyDescent="0.3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orientation="portrait"/>
  <drawing r:id="rId1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K1000"/>
  <sheetViews>
    <sheetView workbookViewId="0"/>
  </sheetViews>
  <sheetFormatPr defaultColWidth="14.453125" defaultRowHeight="15" customHeight="1" x14ac:dyDescent="0.35"/>
  <cols>
    <col min="1" max="1" width="8.7265625" customWidth="1"/>
    <col min="2" max="2" width="21.7265625" customWidth="1"/>
    <col min="3" max="3" width="20.7265625" customWidth="1"/>
    <col min="4" max="4" width="21.08984375" customWidth="1"/>
    <col min="5" max="5" width="8.7265625" customWidth="1"/>
    <col min="6" max="6" width="16.54296875" customWidth="1"/>
    <col min="7" max="7" width="10.7265625" customWidth="1"/>
    <col min="8" max="8" width="8.7265625" customWidth="1"/>
    <col min="9" max="9" width="10.453125" customWidth="1"/>
    <col min="10" max="10" width="20.7265625" customWidth="1"/>
    <col min="11" max="11" width="21.08984375" customWidth="1"/>
    <col min="12" max="26" width="8.7265625" customWidth="1"/>
  </cols>
  <sheetData>
    <row r="1" spans="2:11" ht="14.25" customHeight="1" x14ac:dyDescent="0.35"/>
    <row r="2" spans="2:11" ht="14.25" customHeight="1" x14ac:dyDescent="0.35">
      <c r="B2" s="10" t="s">
        <v>142</v>
      </c>
    </row>
    <row r="3" spans="2:11" ht="14.25" customHeight="1" x14ac:dyDescent="0.35">
      <c r="B3" s="10"/>
    </row>
    <row r="4" spans="2:11" ht="14.25" customHeight="1" x14ac:dyDescent="0.35">
      <c r="B4" s="134" t="s">
        <v>105</v>
      </c>
      <c r="E4" s="135" t="s">
        <v>143</v>
      </c>
      <c r="F4" s="135" t="s">
        <v>144</v>
      </c>
      <c r="G4" s="135" t="s">
        <v>145</v>
      </c>
      <c r="H4" s="135" t="s">
        <v>146</v>
      </c>
      <c r="I4" s="135" t="s">
        <v>147</v>
      </c>
      <c r="J4" s="135" t="s">
        <v>148</v>
      </c>
      <c r="K4" s="135" t="s">
        <v>149</v>
      </c>
    </row>
    <row r="5" spans="2:11" ht="14.25" customHeight="1" x14ac:dyDescent="0.35">
      <c r="B5" s="136" t="s">
        <v>150</v>
      </c>
      <c r="C5" s="137" t="s">
        <v>151</v>
      </c>
      <c r="D5" s="138"/>
      <c r="E5" s="139" t="s">
        <v>103</v>
      </c>
      <c r="F5" s="140">
        <v>0.14000000000000001</v>
      </c>
      <c r="G5" s="139">
        <v>309491.09999999998</v>
      </c>
      <c r="H5" s="140">
        <v>0.1</v>
      </c>
      <c r="I5" s="139">
        <v>671250</v>
      </c>
      <c r="J5" s="141">
        <f>G5-C8</f>
        <v>-126247.3556389733</v>
      </c>
      <c r="K5" s="141">
        <f>I5-C8</f>
        <v>235511.54436102672</v>
      </c>
    </row>
    <row r="6" spans="2:11" ht="14.25" customHeight="1" x14ac:dyDescent="0.35">
      <c r="B6" s="142" t="s">
        <v>152</v>
      </c>
      <c r="C6" s="143">
        <v>0.12</v>
      </c>
      <c r="D6" s="138"/>
      <c r="E6" s="139" t="s">
        <v>104</v>
      </c>
      <c r="F6" s="140">
        <v>0.03</v>
      </c>
      <c r="G6" s="139">
        <v>358337.6</v>
      </c>
      <c r="H6" s="140">
        <v>7.0000000000000007E-2</v>
      </c>
      <c r="I6" s="139">
        <v>575060</v>
      </c>
      <c r="J6" s="141">
        <f>G6-C8</f>
        <v>-77400.855638973298</v>
      </c>
      <c r="K6" s="141">
        <f>I6-C8</f>
        <v>139321.54436102672</v>
      </c>
    </row>
    <row r="7" spans="2:11" ht="14.25" customHeight="1" x14ac:dyDescent="0.35">
      <c r="B7" s="142" t="s">
        <v>153</v>
      </c>
      <c r="C7" s="143">
        <v>0.05</v>
      </c>
      <c r="D7" s="138"/>
    </row>
    <row r="8" spans="2:11" ht="14.25" customHeight="1" x14ac:dyDescent="0.35">
      <c r="B8" s="142" t="s">
        <v>154</v>
      </c>
      <c r="C8" s="144">
        <v>435738.45563897328</v>
      </c>
      <c r="D8" s="138"/>
    </row>
    <row r="9" spans="2:11" ht="14.25" customHeight="1" x14ac:dyDescent="0.35">
      <c r="B9" s="138"/>
      <c r="C9" s="145"/>
      <c r="D9" s="138"/>
    </row>
    <row r="10" spans="2:11" ht="14.25" customHeight="1" x14ac:dyDescent="0.35">
      <c r="B10" s="136" t="s">
        <v>143</v>
      </c>
      <c r="C10" s="136" t="s">
        <v>155</v>
      </c>
      <c r="D10" s="136" t="s">
        <v>156</v>
      </c>
    </row>
    <row r="11" spans="2:11" ht="14.25" customHeight="1" x14ac:dyDescent="0.35">
      <c r="B11" s="142" t="s">
        <v>103</v>
      </c>
      <c r="C11" s="144">
        <f t="shared" ref="C11:D11" si="0">J5</f>
        <v>-126247.3556389733</v>
      </c>
      <c r="D11" s="146">
        <f t="shared" si="0"/>
        <v>235511.54436102672</v>
      </c>
    </row>
    <row r="12" spans="2:11" ht="14.25" customHeight="1" x14ac:dyDescent="0.35">
      <c r="B12" s="142" t="s">
        <v>104</v>
      </c>
      <c r="C12" s="144">
        <f t="shared" ref="C12:D12" si="1">J6</f>
        <v>-77400.855638973298</v>
      </c>
      <c r="D12" s="146">
        <f t="shared" si="1"/>
        <v>139321.54436102672</v>
      </c>
    </row>
    <row r="13" spans="2:11" ht="14.25" customHeight="1" x14ac:dyDescent="0.35"/>
    <row r="14" spans="2:11" ht="14.25" customHeight="1" x14ac:dyDescent="0.35"/>
    <row r="15" spans="2:11" ht="14.25" customHeight="1" x14ac:dyDescent="0.35">
      <c r="C15" s="147"/>
      <c r="D15" s="147"/>
    </row>
    <row r="16" spans="2:11" ht="14.25" customHeight="1" x14ac:dyDescent="0.35">
      <c r="C16" s="147"/>
      <c r="D16" s="147"/>
    </row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2060"/>
  </sheetPr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6" width="9.08984375" customWidth="1"/>
  </cols>
  <sheetData>
    <row r="1" spans="1:26" ht="11.25" customHeight="1" x14ac:dyDescent="0.35">
      <c r="A1" s="9"/>
      <c r="B1" s="10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1.25" customHeight="1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1.25" customHeigh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1.25" customHeight="1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1.25" customHeight="1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1.25" customHeight="1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1.25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1.25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1.25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1.25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1.25" customHeight="1" x14ac:dyDescent="1">
      <c r="A11" s="9"/>
      <c r="B11" s="11" t="s">
        <v>157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1.25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1.25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1.25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1.25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1.25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1.25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1.25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1.25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1.2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1.25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1.25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1.25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1.25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1.25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1.25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1.25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1.25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1.25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1.25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1.25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1.25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1.25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1.25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1.25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1.25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1.25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1.25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1.25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1.25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1.25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1.25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1.25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1.25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1.25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1.25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1.25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1.25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1.25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1.25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1.25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1.25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1.25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1.25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1.25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1.25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1.25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1.25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1.25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1.25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1.25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1.25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1.25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1.25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1.25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1.25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1.25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1.25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1.25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1.25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1.25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1.25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1.25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1.25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1.25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1.25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1.25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1.25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1.25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1.25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1.25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1.25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1.25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1.25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1.25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1.25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1.25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1.25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1.25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1.25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1.25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1.25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1.25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1.25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1.25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1.25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1.25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1.25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1.25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1.25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1.25" customHeight="1" x14ac:dyDescent="0.3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1.25" customHeight="1" x14ac:dyDescent="0.3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1.25" customHeight="1" x14ac:dyDescent="0.3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1.25" customHeight="1" x14ac:dyDescent="0.3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1.25" customHeight="1" x14ac:dyDescent="0.3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1.25" customHeight="1" x14ac:dyDescent="0.3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1.25" customHeight="1" x14ac:dyDescent="0.3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1.25" customHeight="1" x14ac:dyDescent="0.3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1.25" customHeight="1" x14ac:dyDescent="0.3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1.25" customHeight="1" x14ac:dyDescent="0.3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1.25" customHeight="1" x14ac:dyDescent="0.3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1.25" customHeight="1" x14ac:dyDescent="0.3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1.25" customHeight="1" x14ac:dyDescent="0.3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1.25" customHeight="1" x14ac:dyDescent="0.3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1.25" customHeight="1" x14ac:dyDescent="0.3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1.25" customHeight="1" x14ac:dyDescent="0.3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1.25" customHeight="1" x14ac:dyDescent="0.3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1.25" customHeight="1" x14ac:dyDescent="0.3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1.25" customHeight="1" x14ac:dyDescent="0.3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1.25" customHeight="1" x14ac:dyDescent="0.3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1.25" customHeight="1" x14ac:dyDescent="0.3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1.25" customHeight="1" x14ac:dyDescent="0.3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1.25" customHeight="1" x14ac:dyDescent="0.3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1.25" customHeight="1" x14ac:dyDescent="0.3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1.25" customHeight="1" x14ac:dyDescent="0.3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1.25" customHeight="1" x14ac:dyDescent="0.3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1.25" customHeight="1" x14ac:dyDescent="0.3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1.25" customHeight="1" x14ac:dyDescent="0.3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1.25" customHeight="1" x14ac:dyDescent="0.3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1.25" customHeight="1" x14ac:dyDescent="0.3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1.25" customHeight="1" x14ac:dyDescent="0.3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1.25" customHeight="1" x14ac:dyDescent="0.3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1.25" customHeight="1" x14ac:dyDescent="0.3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1.25" customHeight="1" x14ac:dyDescent="0.3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1.25" customHeight="1" x14ac:dyDescent="0.3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1.25" customHeight="1" x14ac:dyDescent="0.3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1.25" customHeight="1" x14ac:dyDescent="0.3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1.25" customHeight="1" x14ac:dyDescent="0.3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1.25" customHeight="1" x14ac:dyDescent="0.3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1.25" customHeight="1" x14ac:dyDescent="0.3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1.25" customHeight="1" x14ac:dyDescent="0.3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1.25" customHeight="1" x14ac:dyDescent="0.3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1.25" customHeight="1" x14ac:dyDescent="0.3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1.25" customHeight="1" x14ac:dyDescent="0.3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1.25" customHeight="1" x14ac:dyDescent="0.3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1.25" customHeight="1" x14ac:dyDescent="0.3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1.25" customHeight="1" x14ac:dyDescent="0.3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1.25" customHeight="1" x14ac:dyDescent="0.3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1.25" customHeight="1" x14ac:dyDescent="0.3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1.25" customHeight="1" x14ac:dyDescent="0.3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1.25" customHeight="1" x14ac:dyDescent="0.3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1.25" customHeight="1" x14ac:dyDescent="0.3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1.25" customHeight="1" x14ac:dyDescent="0.3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1.25" customHeight="1" x14ac:dyDescent="0.3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1.25" customHeight="1" x14ac:dyDescent="0.3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1.25" customHeight="1" x14ac:dyDescent="0.3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1.25" customHeight="1" x14ac:dyDescent="0.3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1.25" customHeight="1" x14ac:dyDescent="0.3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1.25" customHeight="1" x14ac:dyDescent="0.3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1.25" customHeight="1" x14ac:dyDescent="0.3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1.25" customHeight="1" x14ac:dyDescent="0.3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1.25" customHeight="1" x14ac:dyDescent="0.3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1.25" customHeight="1" x14ac:dyDescent="0.3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1.25" customHeight="1" x14ac:dyDescent="0.3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1.25" customHeight="1" x14ac:dyDescent="0.3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1.25" customHeight="1" x14ac:dyDescent="0.3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1.25" customHeight="1" x14ac:dyDescent="0.3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1.25" customHeight="1" x14ac:dyDescent="0.3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1.25" customHeight="1" x14ac:dyDescent="0.3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1.25" customHeight="1" x14ac:dyDescent="0.3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1.25" customHeight="1" x14ac:dyDescent="0.3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1.25" customHeight="1" x14ac:dyDescent="0.3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1.25" customHeight="1" x14ac:dyDescent="0.3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1.25" customHeight="1" x14ac:dyDescent="0.3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1.25" customHeight="1" x14ac:dyDescent="0.3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1.25" customHeight="1" x14ac:dyDescent="0.3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1.25" customHeight="1" x14ac:dyDescent="0.3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1.25" customHeight="1" x14ac:dyDescent="0.3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1.25" customHeight="1" x14ac:dyDescent="0.3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1.25" customHeight="1" x14ac:dyDescent="0.3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1.25" customHeight="1" x14ac:dyDescent="0.3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1.25" customHeight="1" x14ac:dyDescent="0.3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1.25" customHeight="1" x14ac:dyDescent="0.3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1.25" customHeight="1" x14ac:dyDescent="0.3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1.25" customHeight="1" x14ac:dyDescent="0.3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1.25" customHeight="1" x14ac:dyDescent="0.3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1.25" customHeight="1" x14ac:dyDescent="0.3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1.25" customHeight="1" x14ac:dyDescent="0.3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1.25" customHeight="1" x14ac:dyDescent="0.3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1.25" customHeight="1" x14ac:dyDescent="0.3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1.25" customHeight="1" x14ac:dyDescent="0.3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1.25" customHeight="1" x14ac:dyDescent="0.3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1.25" customHeight="1" x14ac:dyDescent="0.3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1.25" customHeight="1" x14ac:dyDescent="0.3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1.25" customHeight="1" x14ac:dyDescent="0.3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1.25" customHeight="1" x14ac:dyDescent="0.3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1.25" customHeight="1" x14ac:dyDescent="0.3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1.25" customHeight="1" x14ac:dyDescent="0.3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1.25" customHeight="1" x14ac:dyDescent="0.3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1.25" customHeight="1" x14ac:dyDescent="0.3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1.25" customHeight="1" x14ac:dyDescent="0.3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1.25" customHeight="1" x14ac:dyDescent="0.3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1.25" customHeight="1" x14ac:dyDescent="0.3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1.25" customHeight="1" x14ac:dyDescent="0.3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1.25" customHeight="1" x14ac:dyDescent="0.3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1.25" customHeight="1" x14ac:dyDescent="0.3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1.25" customHeight="1" x14ac:dyDescent="0.3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1.25" customHeight="1" x14ac:dyDescent="0.3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1.25" customHeight="1" x14ac:dyDescent="0.3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1.25" customHeight="1" x14ac:dyDescent="0.3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1.25" customHeight="1" x14ac:dyDescent="0.3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1.25" customHeight="1" x14ac:dyDescent="0.3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1.25" customHeight="1" x14ac:dyDescent="0.3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1.25" customHeight="1" x14ac:dyDescent="0.3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1.25" customHeight="1" x14ac:dyDescent="0.3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1.25" customHeight="1" x14ac:dyDescent="0.3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1.25" customHeight="1" x14ac:dyDescent="0.3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1.25" customHeight="1" x14ac:dyDescent="0.3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1.25" customHeight="1" x14ac:dyDescent="0.3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1.25" customHeight="1" x14ac:dyDescent="0.3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1.25" customHeight="1" x14ac:dyDescent="0.3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1.25" customHeight="1" x14ac:dyDescent="0.3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1.25" customHeight="1" x14ac:dyDescent="0.3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1.25" customHeight="1" x14ac:dyDescent="0.3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1.25" customHeight="1" x14ac:dyDescent="0.3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1.25" customHeight="1" x14ac:dyDescent="0.3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1.25" customHeight="1" x14ac:dyDescent="0.3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1.25" customHeight="1" x14ac:dyDescent="0.3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1.25" customHeight="1" x14ac:dyDescent="0.3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1.25" customHeight="1" x14ac:dyDescent="0.3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1.25" customHeight="1" x14ac:dyDescent="0.3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1.25" customHeight="1" x14ac:dyDescent="0.3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1.25" customHeight="1" x14ac:dyDescent="0.3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1.25" customHeight="1" x14ac:dyDescent="0.3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1.25" customHeight="1" x14ac:dyDescent="0.3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1.25" customHeight="1" x14ac:dyDescent="0.3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1.25" customHeight="1" x14ac:dyDescent="0.3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1.25" customHeight="1" x14ac:dyDescent="0.3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1.25" customHeight="1" x14ac:dyDescent="0.3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1.25" customHeight="1" x14ac:dyDescent="0.3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1.25" customHeight="1" x14ac:dyDescent="0.3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1.25" customHeight="1" x14ac:dyDescent="0.3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1.25" customHeight="1" x14ac:dyDescent="0.3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1.25" customHeight="1" x14ac:dyDescent="0.3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1.25" customHeight="1" x14ac:dyDescent="0.3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1.25" customHeight="1" x14ac:dyDescent="0.3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1.25" customHeight="1" x14ac:dyDescent="0.3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1.25" customHeight="1" x14ac:dyDescent="0.3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1.25" customHeight="1" x14ac:dyDescent="0.3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1.25" customHeight="1" x14ac:dyDescent="0.3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1.25" customHeight="1" x14ac:dyDescent="0.3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1.25" customHeight="1" x14ac:dyDescent="0.3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1.25" customHeight="1" x14ac:dyDescent="0.3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1.25" customHeight="1" x14ac:dyDescent="0.3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1.25" customHeight="1" x14ac:dyDescent="0.3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1.25" customHeight="1" x14ac:dyDescent="0.3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1.25" customHeight="1" x14ac:dyDescent="0.3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1.25" customHeight="1" x14ac:dyDescent="0.3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1.25" customHeight="1" x14ac:dyDescent="0.3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1.25" customHeight="1" x14ac:dyDescent="0.3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1.25" customHeight="1" x14ac:dyDescent="0.3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1.25" customHeight="1" x14ac:dyDescent="0.3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1.25" customHeight="1" x14ac:dyDescent="0.3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1.25" customHeight="1" x14ac:dyDescent="0.3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1.25" customHeight="1" x14ac:dyDescent="0.3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1.25" customHeight="1" x14ac:dyDescent="0.3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1.25" customHeight="1" x14ac:dyDescent="0.3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1.25" customHeight="1" x14ac:dyDescent="0.3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1.25" customHeight="1" x14ac:dyDescent="0.3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1.25" customHeight="1" x14ac:dyDescent="0.3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1.25" customHeight="1" x14ac:dyDescent="0.3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1.25" customHeight="1" x14ac:dyDescent="0.3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1.25" customHeight="1" x14ac:dyDescent="0.3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1.25" customHeight="1" x14ac:dyDescent="0.3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1.25" customHeight="1" x14ac:dyDescent="0.3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1.25" customHeight="1" x14ac:dyDescent="0.3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1.25" customHeight="1" x14ac:dyDescent="0.3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1.25" customHeight="1" x14ac:dyDescent="0.3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1.25" customHeight="1" x14ac:dyDescent="0.3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1.25" customHeight="1" x14ac:dyDescent="0.3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1.25" customHeight="1" x14ac:dyDescent="0.3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1.25" customHeight="1" x14ac:dyDescent="0.3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1.25" customHeight="1" x14ac:dyDescent="0.3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1.25" customHeight="1" x14ac:dyDescent="0.3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1.25" customHeight="1" x14ac:dyDescent="0.3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1.25" customHeight="1" x14ac:dyDescent="0.3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1.25" customHeight="1" x14ac:dyDescent="0.3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1.25" customHeight="1" x14ac:dyDescent="0.3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1.25" customHeight="1" x14ac:dyDescent="0.3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1.25" customHeight="1" x14ac:dyDescent="0.3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1.25" customHeight="1" x14ac:dyDescent="0.3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1.25" customHeight="1" x14ac:dyDescent="0.3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1.25" customHeight="1" x14ac:dyDescent="0.3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1.25" customHeight="1" x14ac:dyDescent="0.3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1.25" customHeight="1" x14ac:dyDescent="0.3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1.25" customHeight="1" x14ac:dyDescent="0.3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1.25" customHeight="1" x14ac:dyDescent="0.3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1.25" customHeight="1" x14ac:dyDescent="0.3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1.25" customHeight="1" x14ac:dyDescent="0.3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1.25" customHeight="1" x14ac:dyDescent="0.3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1.25" customHeight="1" x14ac:dyDescent="0.3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1.25" customHeight="1" x14ac:dyDescent="0.3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1.25" customHeight="1" x14ac:dyDescent="0.3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1.25" customHeight="1" x14ac:dyDescent="0.3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1.25" customHeight="1" x14ac:dyDescent="0.3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1.25" customHeight="1" x14ac:dyDescent="0.3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1.25" customHeight="1" x14ac:dyDescent="0.3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1.25" customHeight="1" x14ac:dyDescent="0.3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1.25" customHeight="1" x14ac:dyDescent="0.3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1.25" customHeight="1" x14ac:dyDescent="0.3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1.25" customHeight="1" x14ac:dyDescent="0.3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1.25" customHeight="1" x14ac:dyDescent="0.3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1.25" customHeight="1" x14ac:dyDescent="0.3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1.25" customHeight="1" x14ac:dyDescent="0.3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1.25" customHeight="1" x14ac:dyDescent="0.3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1.25" customHeight="1" x14ac:dyDescent="0.3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1.25" customHeight="1" x14ac:dyDescent="0.3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1.25" customHeight="1" x14ac:dyDescent="0.3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1.25" customHeight="1" x14ac:dyDescent="0.3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1.25" customHeight="1" x14ac:dyDescent="0.3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1.25" customHeight="1" x14ac:dyDescent="0.3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1.25" customHeight="1" x14ac:dyDescent="0.3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1.25" customHeight="1" x14ac:dyDescent="0.3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1.25" customHeight="1" x14ac:dyDescent="0.3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1.25" customHeight="1" x14ac:dyDescent="0.3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1.25" customHeight="1" x14ac:dyDescent="0.3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1.25" customHeight="1" x14ac:dyDescent="0.3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1.25" customHeight="1" x14ac:dyDescent="0.3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1.25" customHeight="1" x14ac:dyDescent="0.3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1.25" customHeight="1" x14ac:dyDescent="0.3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1.25" customHeight="1" x14ac:dyDescent="0.3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1.25" customHeight="1" x14ac:dyDescent="0.3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1.25" customHeight="1" x14ac:dyDescent="0.3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1.25" customHeight="1" x14ac:dyDescent="0.3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1.25" customHeight="1" x14ac:dyDescent="0.3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1.25" customHeight="1" x14ac:dyDescent="0.3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1.25" customHeight="1" x14ac:dyDescent="0.3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1.25" customHeight="1" x14ac:dyDescent="0.3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1.25" customHeight="1" x14ac:dyDescent="0.3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1.25" customHeight="1" x14ac:dyDescent="0.3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1.25" customHeight="1" x14ac:dyDescent="0.3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1.25" customHeight="1" x14ac:dyDescent="0.3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1.25" customHeight="1" x14ac:dyDescent="0.3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1.25" customHeight="1" x14ac:dyDescent="0.3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1.25" customHeight="1" x14ac:dyDescent="0.3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1.25" customHeight="1" x14ac:dyDescent="0.3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1.25" customHeight="1" x14ac:dyDescent="0.3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1.25" customHeight="1" x14ac:dyDescent="0.3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1.25" customHeight="1" x14ac:dyDescent="0.3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1.25" customHeight="1" x14ac:dyDescent="0.3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1.25" customHeight="1" x14ac:dyDescent="0.3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1.25" customHeight="1" x14ac:dyDescent="0.3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1.25" customHeight="1" x14ac:dyDescent="0.3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1.25" customHeight="1" x14ac:dyDescent="0.3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1.25" customHeight="1" x14ac:dyDescent="0.3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1.25" customHeight="1" x14ac:dyDescent="0.3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1.25" customHeight="1" x14ac:dyDescent="0.3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1.25" customHeight="1" x14ac:dyDescent="0.3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1.25" customHeight="1" x14ac:dyDescent="0.3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1.25" customHeight="1" x14ac:dyDescent="0.3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1.25" customHeight="1" x14ac:dyDescent="0.3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1.25" customHeight="1" x14ac:dyDescent="0.3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1.25" customHeight="1" x14ac:dyDescent="0.3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1.25" customHeight="1" x14ac:dyDescent="0.3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1.25" customHeight="1" x14ac:dyDescent="0.3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1.25" customHeight="1" x14ac:dyDescent="0.3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1.25" customHeight="1" x14ac:dyDescent="0.3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1.25" customHeight="1" x14ac:dyDescent="0.3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1.25" customHeight="1" x14ac:dyDescent="0.3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1.25" customHeight="1" x14ac:dyDescent="0.3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1.25" customHeight="1" x14ac:dyDescent="0.3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1.25" customHeight="1" x14ac:dyDescent="0.3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1.25" customHeight="1" x14ac:dyDescent="0.3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1.25" customHeight="1" x14ac:dyDescent="0.3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1.25" customHeight="1" x14ac:dyDescent="0.3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1.25" customHeight="1" x14ac:dyDescent="0.3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1.25" customHeight="1" x14ac:dyDescent="0.3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1.25" customHeight="1" x14ac:dyDescent="0.3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1.25" customHeight="1" x14ac:dyDescent="0.3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1.25" customHeight="1" x14ac:dyDescent="0.3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1.25" customHeight="1" x14ac:dyDescent="0.3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1.25" customHeight="1" x14ac:dyDescent="0.3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1.25" customHeight="1" x14ac:dyDescent="0.3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1.25" customHeight="1" x14ac:dyDescent="0.3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1.25" customHeight="1" x14ac:dyDescent="0.3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1.25" customHeight="1" x14ac:dyDescent="0.3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1.25" customHeight="1" x14ac:dyDescent="0.3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1.25" customHeight="1" x14ac:dyDescent="0.3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1.25" customHeight="1" x14ac:dyDescent="0.3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1.25" customHeight="1" x14ac:dyDescent="0.3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1.25" customHeight="1" x14ac:dyDescent="0.3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1.25" customHeight="1" x14ac:dyDescent="0.3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1.25" customHeight="1" x14ac:dyDescent="0.3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1.25" customHeight="1" x14ac:dyDescent="0.3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1.25" customHeight="1" x14ac:dyDescent="0.3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1.25" customHeight="1" x14ac:dyDescent="0.3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1.25" customHeight="1" x14ac:dyDescent="0.3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1.25" customHeight="1" x14ac:dyDescent="0.3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1.25" customHeight="1" x14ac:dyDescent="0.3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1.25" customHeight="1" x14ac:dyDescent="0.3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1.25" customHeight="1" x14ac:dyDescent="0.3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1.25" customHeight="1" x14ac:dyDescent="0.3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1.25" customHeight="1" x14ac:dyDescent="0.3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1.25" customHeight="1" x14ac:dyDescent="0.3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1.25" customHeight="1" x14ac:dyDescent="0.3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1.25" customHeight="1" x14ac:dyDescent="0.3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1.25" customHeight="1" x14ac:dyDescent="0.3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1.25" customHeight="1" x14ac:dyDescent="0.3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1.25" customHeight="1" x14ac:dyDescent="0.3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1.25" customHeight="1" x14ac:dyDescent="0.3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1.25" customHeight="1" x14ac:dyDescent="0.3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1.25" customHeight="1" x14ac:dyDescent="0.3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1.25" customHeight="1" x14ac:dyDescent="0.3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1.25" customHeight="1" x14ac:dyDescent="0.3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1.25" customHeight="1" x14ac:dyDescent="0.3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1.25" customHeight="1" x14ac:dyDescent="0.3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1.25" customHeight="1" x14ac:dyDescent="0.3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1.25" customHeight="1" x14ac:dyDescent="0.3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1.25" customHeight="1" x14ac:dyDescent="0.3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1.25" customHeight="1" x14ac:dyDescent="0.3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1.25" customHeight="1" x14ac:dyDescent="0.3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1.25" customHeight="1" x14ac:dyDescent="0.3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1.25" customHeight="1" x14ac:dyDescent="0.3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1.25" customHeight="1" x14ac:dyDescent="0.3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1.25" customHeight="1" x14ac:dyDescent="0.3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1.25" customHeight="1" x14ac:dyDescent="0.3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1.25" customHeight="1" x14ac:dyDescent="0.3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1.25" customHeight="1" x14ac:dyDescent="0.3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1.25" customHeight="1" x14ac:dyDescent="0.3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1.25" customHeight="1" x14ac:dyDescent="0.3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1.25" customHeight="1" x14ac:dyDescent="0.3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1.25" customHeight="1" x14ac:dyDescent="0.3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1.25" customHeight="1" x14ac:dyDescent="0.3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1.25" customHeight="1" x14ac:dyDescent="0.3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1.25" customHeight="1" x14ac:dyDescent="0.3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1.25" customHeight="1" x14ac:dyDescent="0.3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1.25" customHeight="1" x14ac:dyDescent="0.3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1.25" customHeight="1" x14ac:dyDescent="0.3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1.25" customHeight="1" x14ac:dyDescent="0.3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1.25" customHeight="1" x14ac:dyDescent="0.3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1.25" customHeight="1" x14ac:dyDescent="0.3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1.25" customHeight="1" x14ac:dyDescent="0.3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1.25" customHeight="1" x14ac:dyDescent="0.3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1.25" customHeight="1" x14ac:dyDescent="0.3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1.25" customHeight="1" x14ac:dyDescent="0.3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1.25" customHeight="1" x14ac:dyDescent="0.3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1.25" customHeight="1" x14ac:dyDescent="0.3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1.25" customHeight="1" x14ac:dyDescent="0.3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1.25" customHeight="1" x14ac:dyDescent="0.3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1.25" customHeight="1" x14ac:dyDescent="0.3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1.25" customHeight="1" x14ac:dyDescent="0.3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1.25" customHeight="1" x14ac:dyDescent="0.3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1.25" customHeight="1" x14ac:dyDescent="0.3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1.25" customHeight="1" x14ac:dyDescent="0.3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1.25" customHeight="1" x14ac:dyDescent="0.3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1.25" customHeight="1" x14ac:dyDescent="0.3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1.25" customHeight="1" x14ac:dyDescent="0.3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1.25" customHeight="1" x14ac:dyDescent="0.3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1.25" customHeight="1" x14ac:dyDescent="0.3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1.25" customHeight="1" x14ac:dyDescent="0.3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1.25" customHeight="1" x14ac:dyDescent="0.3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1.25" customHeight="1" x14ac:dyDescent="0.3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1.25" customHeight="1" x14ac:dyDescent="0.3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1.25" customHeight="1" x14ac:dyDescent="0.3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1.25" customHeight="1" x14ac:dyDescent="0.3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1.25" customHeight="1" x14ac:dyDescent="0.3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1.25" customHeight="1" x14ac:dyDescent="0.3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1.25" customHeight="1" x14ac:dyDescent="0.3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1.25" customHeight="1" x14ac:dyDescent="0.3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1.25" customHeight="1" x14ac:dyDescent="0.3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1.25" customHeight="1" x14ac:dyDescent="0.3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1.25" customHeight="1" x14ac:dyDescent="0.3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1.25" customHeight="1" x14ac:dyDescent="0.3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1.25" customHeight="1" x14ac:dyDescent="0.3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1.25" customHeight="1" x14ac:dyDescent="0.3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1.25" customHeight="1" x14ac:dyDescent="0.3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1.25" customHeight="1" x14ac:dyDescent="0.3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1.25" customHeight="1" x14ac:dyDescent="0.3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1.25" customHeight="1" x14ac:dyDescent="0.3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1.25" customHeight="1" x14ac:dyDescent="0.3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1.25" customHeight="1" x14ac:dyDescent="0.3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1.25" customHeight="1" x14ac:dyDescent="0.3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1.25" customHeight="1" x14ac:dyDescent="0.3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1.25" customHeight="1" x14ac:dyDescent="0.3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1.25" customHeight="1" x14ac:dyDescent="0.3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1.25" customHeight="1" x14ac:dyDescent="0.3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1.25" customHeight="1" x14ac:dyDescent="0.3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1.25" customHeight="1" x14ac:dyDescent="0.3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1.25" customHeight="1" x14ac:dyDescent="0.3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1.25" customHeight="1" x14ac:dyDescent="0.3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1.25" customHeight="1" x14ac:dyDescent="0.3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1.25" customHeight="1" x14ac:dyDescent="0.3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1.25" customHeight="1" x14ac:dyDescent="0.3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1.25" customHeight="1" x14ac:dyDescent="0.3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1.25" customHeight="1" x14ac:dyDescent="0.3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1.25" customHeight="1" x14ac:dyDescent="0.3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1.25" customHeight="1" x14ac:dyDescent="0.3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1.25" customHeight="1" x14ac:dyDescent="0.3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1.25" customHeight="1" x14ac:dyDescent="0.3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1.25" customHeight="1" x14ac:dyDescent="0.3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1.25" customHeight="1" x14ac:dyDescent="0.3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1.25" customHeight="1" x14ac:dyDescent="0.3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1.25" customHeight="1" x14ac:dyDescent="0.3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1.25" customHeight="1" x14ac:dyDescent="0.3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1.25" customHeight="1" x14ac:dyDescent="0.3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1.25" customHeight="1" x14ac:dyDescent="0.3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1.25" customHeight="1" x14ac:dyDescent="0.3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1.25" customHeight="1" x14ac:dyDescent="0.3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1.25" customHeight="1" x14ac:dyDescent="0.3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1.25" customHeight="1" x14ac:dyDescent="0.3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1.25" customHeight="1" x14ac:dyDescent="0.3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1.25" customHeight="1" x14ac:dyDescent="0.3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1.25" customHeight="1" x14ac:dyDescent="0.3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1.25" customHeight="1" x14ac:dyDescent="0.3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1.25" customHeight="1" x14ac:dyDescent="0.3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1.25" customHeight="1" x14ac:dyDescent="0.3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1.25" customHeight="1" x14ac:dyDescent="0.3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1.25" customHeight="1" x14ac:dyDescent="0.3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1.25" customHeight="1" x14ac:dyDescent="0.3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1.25" customHeight="1" x14ac:dyDescent="0.3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1.25" customHeight="1" x14ac:dyDescent="0.3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1.25" customHeight="1" x14ac:dyDescent="0.3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1.25" customHeight="1" x14ac:dyDescent="0.3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1.25" customHeight="1" x14ac:dyDescent="0.3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1.25" customHeight="1" x14ac:dyDescent="0.3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1.25" customHeight="1" x14ac:dyDescent="0.3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1.25" customHeight="1" x14ac:dyDescent="0.3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1.25" customHeight="1" x14ac:dyDescent="0.3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1.25" customHeight="1" x14ac:dyDescent="0.3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1.25" customHeight="1" x14ac:dyDescent="0.3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1.25" customHeight="1" x14ac:dyDescent="0.3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1.25" customHeight="1" x14ac:dyDescent="0.3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1.25" customHeight="1" x14ac:dyDescent="0.3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1.25" customHeight="1" x14ac:dyDescent="0.3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1.25" customHeight="1" x14ac:dyDescent="0.3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1.25" customHeight="1" x14ac:dyDescent="0.3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1.25" customHeight="1" x14ac:dyDescent="0.3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1.25" customHeight="1" x14ac:dyDescent="0.3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1.25" customHeight="1" x14ac:dyDescent="0.3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1.25" customHeight="1" x14ac:dyDescent="0.3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1.25" customHeight="1" x14ac:dyDescent="0.3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1.25" customHeight="1" x14ac:dyDescent="0.3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1.25" customHeight="1" x14ac:dyDescent="0.3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1.25" customHeight="1" x14ac:dyDescent="0.3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1.25" customHeight="1" x14ac:dyDescent="0.3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1.25" customHeight="1" x14ac:dyDescent="0.3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1.25" customHeight="1" x14ac:dyDescent="0.3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1.25" customHeight="1" x14ac:dyDescent="0.3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1.25" customHeight="1" x14ac:dyDescent="0.3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1.25" customHeight="1" x14ac:dyDescent="0.3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1.25" customHeight="1" x14ac:dyDescent="0.3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1.25" customHeight="1" x14ac:dyDescent="0.3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1.25" customHeight="1" x14ac:dyDescent="0.3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1.25" customHeight="1" x14ac:dyDescent="0.3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1.25" customHeight="1" x14ac:dyDescent="0.3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1.25" customHeight="1" x14ac:dyDescent="0.3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1.25" customHeight="1" x14ac:dyDescent="0.3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1.25" customHeight="1" x14ac:dyDescent="0.3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1.25" customHeight="1" x14ac:dyDescent="0.3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1.25" customHeight="1" x14ac:dyDescent="0.3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1.25" customHeight="1" x14ac:dyDescent="0.3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1.25" customHeight="1" x14ac:dyDescent="0.3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1.25" customHeight="1" x14ac:dyDescent="0.3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1.25" customHeight="1" x14ac:dyDescent="0.3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1.25" customHeight="1" x14ac:dyDescent="0.3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1.25" customHeight="1" x14ac:dyDescent="0.3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1.25" customHeight="1" x14ac:dyDescent="0.3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1.25" customHeight="1" x14ac:dyDescent="0.3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1.25" customHeight="1" x14ac:dyDescent="0.3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1.25" customHeight="1" x14ac:dyDescent="0.3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1.25" customHeight="1" x14ac:dyDescent="0.3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1.25" customHeight="1" x14ac:dyDescent="0.3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1.25" customHeight="1" x14ac:dyDescent="0.3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1.25" customHeight="1" x14ac:dyDescent="0.3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1.25" customHeight="1" x14ac:dyDescent="0.3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1.25" customHeight="1" x14ac:dyDescent="0.3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1.25" customHeight="1" x14ac:dyDescent="0.3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1.25" customHeight="1" x14ac:dyDescent="0.3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1.25" customHeight="1" x14ac:dyDescent="0.3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1.25" customHeight="1" x14ac:dyDescent="0.3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1.25" customHeight="1" x14ac:dyDescent="0.3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1.25" customHeight="1" x14ac:dyDescent="0.3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1.25" customHeight="1" x14ac:dyDescent="0.3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1.25" customHeight="1" x14ac:dyDescent="0.3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1.25" customHeight="1" x14ac:dyDescent="0.3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1.25" customHeight="1" x14ac:dyDescent="0.3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1.25" customHeight="1" x14ac:dyDescent="0.3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1.25" customHeight="1" x14ac:dyDescent="0.3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1.25" customHeight="1" x14ac:dyDescent="0.3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1.25" customHeight="1" x14ac:dyDescent="0.3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1.25" customHeight="1" x14ac:dyDescent="0.3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1.25" customHeight="1" x14ac:dyDescent="0.3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1.25" customHeight="1" x14ac:dyDescent="0.3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1.25" customHeight="1" x14ac:dyDescent="0.3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1.25" customHeight="1" x14ac:dyDescent="0.3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1.25" customHeight="1" x14ac:dyDescent="0.3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1.25" customHeight="1" x14ac:dyDescent="0.3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1.25" customHeight="1" x14ac:dyDescent="0.3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1.25" customHeight="1" x14ac:dyDescent="0.3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1.25" customHeight="1" x14ac:dyDescent="0.3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1.25" customHeight="1" x14ac:dyDescent="0.3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1.25" customHeight="1" x14ac:dyDescent="0.3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1.25" customHeight="1" x14ac:dyDescent="0.3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1.25" customHeight="1" x14ac:dyDescent="0.3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1.25" customHeight="1" x14ac:dyDescent="0.3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1.25" customHeight="1" x14ac:dyDescent="0.3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1.25" customHeight="1" x14ac:dyDescent="0.3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1.25" customHeight="1" x14ac:dyDescent="0.3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1.25" customHeight="1" x14ac:dyDescent="0.3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1.25" customHeight="1" x14ac:dyDescent="0.3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1.25" customHeight="1" x14ac:dyDescent="0.3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1.25" customHeight="1" x14ac:dyDescent="0.3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1.25" customHeight="1" x14ac:dyDescent="0.3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1.25" customHeight="1" x14ac:dyDescent="0.3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1.25" customHeight="1" x14ac:dyDescent="0.3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1.25" customHeight="1" x14ac:dyDescent="0.3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1.25" customHeight="1" x14ac:dyDescent="0.3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1.25" customHeight="1" x14ac:dyDescent="0.3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1.25" customHeight="1" x14ac:dyDescent="0.3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1.25" customHeight="1" x14ac:dyDescent="0.3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1.25" customHeight="1" x14ac:dyDescent="0.3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1.25" customHeight="1" x14ac:dyDescent="0.3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1.25" customHeight="1" x14ac:dyDescent="0.3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1.25" customHeight="1" x14ac:dyDescent="0.3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1.25" customHeight="1" x14ac:dyDescent="0.3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1.25" customHeight="1" x14ac:dyDescent="0.3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1.25" customHeight="1" x14ac:dyDescent="0.3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1.25" customHeight="1" x14ac:dyDescent="0.3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1.25" customHeight="1" x14ac:dyDescent="0.3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1.25" customHeight="1" x14ac:dyDescent="0.3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1.25" customHeight="1" x14ac:dyDescent="0.3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1.25" customHeight="1" x14ac:dyDescent="0.3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1.25" customHeight="1" x14ac:dyDescent="0.3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1.25" customHeight="1" x14ac:dyDescent="0.3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1.25" customHeight="1" x14ac:dyDescent="0.3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1.25" customHeight="1" x14ac:dyDescent="0.3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1.25" customHeight="1" x14ac:dyDescent="0.3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1.25" customHeight="1" x14ac:dyDescent="0.3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1.25" customHeight="1" x14ac:dyDescent="0.3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1.25" customHeight="1" x14ac:dyDescent="0.3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1.25" customHeight="1" x14ac:dyDescent="0.3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1.25" customHeight="1" x14ac:dyDescent="0.3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1.25" customHeight="1" x14ac:dyDescent="0.3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1.25" customHeight="1" x14ac:dyDescent="0.3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1.25" customHeight="1" x14ac:dyDescent="0.3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1.25" customHeight="1" x14ac:dyDescent="0.3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1.25" customHeight="1" x14ac:dyDescent="0.3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1.25" customHeight="1" x14ac:dyDescent="0.3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1.25" customHeight="1" x14ac:dyDescent="0.3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1.25" customHeight="1" x14ac:dyDescent="0.3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1.25" customHeight="1" x14ac:dyDescent="0.3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1.25" customHeight="1" x14ac:dyDescent="0.3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1.25" customHeight="1" x14ac:dyDescent="0.3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1.25" customHeight="1" x14ac:dyDescent="0.3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1.25" customHeight="1" x14ac:dyDescent="0.3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1.25" customHeight="1" x14ac:dyDescent="0.3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1.25" customHeight="1" x14ac:dyDescent="0.3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1.25" customHeight="1" x14ac:dyDescent="0.3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1.25" customHeight="1" x14ac:dyDescent="0.3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1.25" customHeight="1" x14ac:dyDescent="0.3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1.25" customHeight="1" x14ac:dyDescent="0.3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1.25" customHeight="1" x14ac:dyDescent="0.3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1.25" customHeight="1" x14ac:dyDescent="0.3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1.25" customHeight="1" x14ac:dyDescent="0.3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1.25" customHeight="1" x14ac:dyDescent="0.3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1.25" customHeight="1" x14ac:dyDescent="0.3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1.25" customHeight="1" x14ac:dyDescent="0.3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1.25" customHeight="1" x14ac:dyDescent="0.3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1.25" customHeight="1" x14ac:dyDescent="0.3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1.25" customHeight="1" x14ac:dyDescent="0.3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1.25" customHeight="1" x14ac:dyDescent="0.3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1.25" customHeight="1" x14ac:dyDescent="0.3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1.25" customHeight="1" x14ac:dyDescent="0.3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1.25" customHeight="1" x14ac:dyDescent="0.3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1.25" customHeight="1" x14ac:dyDescent="0.3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1.25" customHeight="1" x14ac:dyDescent="0.3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1.25" customHeight="1" x14ac:dyDescent="0.3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1.25" customHeight="1" x14ac:dyDescent="0.3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1.25" customHeight="1" x14ac:dyDescent="0.3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1.25" customHeight="1" x14ac:dyDescent="0.3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1.25" customHeight="1" x14ac:dyDescent="0.3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1.25" customHeight="1" x14ac:dyDescent="0.3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1.25" customHeight="1" x14ac:dyDescent="0.3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1.25" customHeight="1" x14ac:dyDescent="0.3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1.25" customHeight="1" x14ac:dyDescent="0.3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1.25" customHeight="1" x14ac:dyDescent="0.3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1.25" customHeight="1" x14ac:dyDescent="0.3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1.25" customHeight="1" x14ac:dyDescent="0.3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1.25" customHeight="1" x14ac:dyDescent="0.3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1.25" customHeight="1" x14ac:dyDescent="0.3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1.25" customHeight="1" x14ac:dyDescent="0.3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1.25" customHeight="1" x14ac:dyDescent="0.3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1.25" customHeight="1" x14ac:dyDescent="0.3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1.25" customHeight="1" x14ac:dyDescent="0.3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1.25" customHeight="1" x14ac:dyDescent="0.3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1.25" customHeight="1" x14ac:dyDescent="0.3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1.25" customHeight="1" x14ac:dyDescent="0.3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1.25" customHeight="1" x14ac:dyDescent="0.3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1.25" customHeight="1" x14ac:dyDescent="0.3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1.25" customHeight="1" x14ac:dyDescent="0.3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1.25" customHeight="1" x14ac:dyDescent="0.3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1.25" customHeight="1" x14ac:dyDescent="0.3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1.25" customHeight="1" x14ac:dyDescent="0.3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1.25" customHeight="1" x14ac:dyDescent="0.3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1.25" customHeight="1" x14ac:dyDescent="0.3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1.25" customHeight="1" x14ac:dyDescent="0.3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1.25" customHeight="1" x14ac:dyDescent="0.3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1.25" customHeight="1" x14ac:dyDescent="0.3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1.25" customHeight="1" x14ac:dyDescent="0.3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1.25" customHeight="1" x14ac:dyDescent="0.3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1.25" customHeight="1" x14ac:dyDescent="0.3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1.25" customHeight="1" x14ac:dyDescent="0.3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1.25" customHeight="1" x14ac:dyDescent="0.3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1.25" customHeight="1" x14ac:dyDescent="0.3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1.25" customHeight="1" x14ac:dyDescent="0.3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1.25" customHeight="1" x14ac:dyDescent="0.3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1.25" customHeight="1" x14ac:dyDescent="0.3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1.25" customHeight="1" x14ac:dyDescent="0.3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1.25" customHeight="1" x14ac:dyDescent="0.3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1.25" customHeight="1" x14ac:dyDescent="0.3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1.25" customHeight="1" x14ac:dyDescent="0.3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1.25" customHeight="1" x14ac:dyDescent="0.3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1.25" customHeight="1" x14ac:dyDescent="0.3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1.25" customHeight="1" x14ac:dyDescent="0.3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1.25" customHeight="1" x14ac:dyDescent="0.3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1.25" customHeight="1" x14ac:dyDescent="0.3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1.25" customHeight="1" x14ac:dyDescent="0.3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1.25" customHeight="1" x14ac:dyDescent="0.3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1.25" customHeight="1" x14ac:dyDescent="0.3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1.25" customHeight="1" x14ac:dyDescent="0.3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1.25" customHeight="1" x14ac:dyDescent="0.3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1.25" customHeight="1" x14ac:dyDescent="0.3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1.25" customHeight="1" x14ac:dyDescent="0.3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1.25" customHeight="1" x14ac:dyDescent="0.3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1.25" customHeight="1" x14ac:dyDescent="0.3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1.25" customHeight="1" x14ac:dyDescent="0.3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1.25" customHeight="1" x14ac:dyDescent="0.3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1.25" customHeight="1" x14ac:dyDescent="0.3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1.25" customHeight="1" x14ac:dyDescent="0.3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1.25" customHeight="1" x14ac:dyDescent="0.3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1.25" customHeight="1" x14ac:dyDescent="0.3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1.25" customHeight="1" x14ac:dyDescent="0.3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1.25" customHeight="1" x14ac:dyDescent="0.3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1.25" customHeight="1" x14ac:dyDescent="0.3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1.25" customHeight="1" x14ac:dyDescent="0.3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1.25" customHeight="1" x14ac:dyDescent="0.3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1.25" customHeight="1" x14ac:dyDescent="0.3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1.25" customHeight="1" x14ac:dyDescent="0.3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1.25" customHeight="1" x14ac:dyDescent="0.3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1.25" customHeight="1" x14ac:dyDescent="0.3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1.25" customHeight="1" x14ac:dyDescent="0.3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1.25" customHeight="1" x14ac:dyDescent="0.3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1.25" customHeight="1" x14ac:dyDescent="0.3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1.25" customHeight="1" x14ac:dyDescent="0.3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1.25" customHeight="1" x14ac:dyDescent="0.3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1.25" customHeight="1" x14ac:dyDescent="0.3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1.25" customHeight="1" x14ac:dyDescent="0.3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1.25" customHeight="1" x14ac:dyDescent="0.3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1.25" customHeight="1" x14ac:dyDescent="0.3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1.25" customHeight="1" x14ac:dyDescent="0.3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1.25" customHeight="1" x14ac:dyDescent="0.3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1.25" customHeight="1" x14ac:dyDescent="0.3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1.25" customHeight="1" x14ac:dyDescent="0.3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1.25" customHeight="1" x14ac:dyDescent="0.3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1.25" customHeight="1" x14ac:dyDescent="0.3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1.25" customHeight="1" x14ac:dyDescent="0.3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1.25" customHeight="1" x14ac:dyDescent="0.3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1.25" customHeight="1" x14ac:dyDescent="0.3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1.25" customHeight="1" x14ac:dyDescent="0.3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1.25" customHeight="1" x14ac:dyDescent="0.3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1.25" customHeight="1" x14ac:dyDescent="0.3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1.25" customHeight="1" x14ac:dyDescent="0.3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1.25" customHeight="1" x14ac:dyDescent="0.3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1.25" customHeight="1" x14ac:dyDescent="0.3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1.25" customHeight="1" x14ac:dyDescent="0.3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1.25" customHeight="1" x14ac:dyDescent="0.3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1.25" customHeight="1" x14ac:dyDescent="0.3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1.25" customHeight="1" x14ac:dyDescent="0.3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1.25" customHeight="1" x14ac:dyDescent="0.3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1.25" customHeight="1" x14ac:dyDescent="0.3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1.25" customHeight="1" x14ac:dyDescent="0.3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1.25" customHeight="1" x14ac:dyDescent="0.3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1.25" customHeight="1" x14ac:dyDescent="0.3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1.25" customHeight="1" x14ac:dyDescent="0.3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1.25" customHeight="1" x14ac:dyDescent="0.3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1.25" customHeight="1" x14ac:dyDescent="0.3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1.25" customHeight="1" x14ac:dyDescent="0.3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1.25" customHeight="1" x14ac:dyDescent="0.3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1.25" customHeight="1" x14ac:dyDescent="0.3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1.25" customHeight="1" x14ac:dyDescent="0.3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1.25" customHeight="1" x14ac:dyDescent="0.3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1.25" customHeight="1" x14ac:dyDescent="0.3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1.25" customHeight="1" x14ac:dyDescent="0.3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1.25" customHeight="1" x14ac:dyDescent="0.3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1.25" customHeight="1" x14ac:dyDescent="0.3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1.25" customHeight="1" x14ac:dyDescent="0.3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1.25" customHeight="1" x14ac:dyDescent="0.3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1.25" customHeight="1" x14ac:dyDescent="0.3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1.25" customHeight="1" x14ac:dyDescent="0.3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1.25" customHeight="1" x14ac:dyDescent="0.3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1.25" customHeight="1" x14ac:dyDescent="0.3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1.25" customHeight="1" x14ac:dyDescent="0.3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1.25" customHeight="1" x14ac:dyDescent="0.3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1.25" customHeight="1" x14ac:dyDescent="0.3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1.25" customHeight="1" x14ac:dyDescent="0.3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1.25" customHeight="1" x14ac:dyDescent="0.3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1.25" customHeight="1" x14ac:dyDescent="0.3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1.25" customHeight="1" x14ac:dyDescent="0.3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1.25" customHeight="1" x14ac:dyDescent="0.3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1.25" customHeight="1" x14ac:dyDescent="0.3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1.25" customHeight="1" x14ac:dyDescent="0.3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1.25" customHeight="1" x14ac:dyDescent="0.3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1.25" customHeight="1" x14ac:dyDescent="0.3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1.25" customHeight="1" x14ac:dyDescent="0.3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1.25" customHeight="1" x14ac:dyDescent="0.3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1.25" customHeight="1" x14ac:dyDescent="0.3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1.25" customHeight="1" x14ac:dyDescent="0.3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1.25" customHeight="1" x14ac:dyDescent="0.3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1.25" customHeight="1" x14ac:dyDescent="0.3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1.25" customHeight="1" x14ac:dyDescent="0.3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1.25" customHeight="1" x14ac:dyDescent="0.3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1.25" customHeight="1" x14ac:dyDescent="0.3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1.25" customHeight="1" x14ac:dyDescent="0.3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1.25" customHeight="1" x14ac:dyDescent="0.3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1.25" customHeight="1" x14ac:dyDescent="0.3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1.25" customHeight="1" x14ac:dyDescent="0.3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1.25" customHeight="1" x14ac:dyDescent="0.3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1.25" customHeight="1" x14ac:dyDescent="0.3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1.25" customHeight="1" x14ac:dyDescent="0.3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1.25" customHeight="1" x14ac:dyDescent="0.3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1.25" customHeight="1" x14ac:dyDescent="0.3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1.25" customHeight="1" x14ac:dyDescent="0.3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1.25" customHeight="1" x14ac:dyDescent="0.3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1.25" customHeight="1" x14ac:dyDescent="0.3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1.25" customHeight="1" x14ac:dyDescent="0.3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1.25" customHeight="1" x14ac:dyDescent="0.3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1.25" customHeight="1" x14ac:dyDescent="0.3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1.25" customHeight="1" x14ac:dyDescent="0.3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1.25" customHeight="1" x14ac:dyDescent="0.3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1.25" customHeight="1" x14ac:dyDescent="0.3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1.25" customHeight="1" x14ac:dyDescent="0.3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1.25" customHeight="1" x14ac:dyDescent="0.3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1.25" customHeight="1" x14ac:dyDescent="0.3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1.25" customHeight="1" x14ac:dyDescent="0.3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1.25" customHeight="1" x14ac:dyDescent="0.3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1.25" customHeight="1" x14ac:dyDescent="0.3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1.25" customHeight="1" x14ac:dyDescent="0.3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1.25" customHeight="1" x14ac:dyDescent="0.3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1.25" customHeight="1" x14ac:dyDescent="0.3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1.25" customHeight="1" x14ac:dyDescent="0.3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1.25" customHeight="1" x14ac:dyDescent="0.3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1.25" customHeight="1" x14ac:dyDescent="0.3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1.25" customHeight="1" x14ac:dyDescent="0.3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1.25" customHeight="1" x14ac:dyDescent="0.3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1.25" customHeight="1" x14ac:dyDescent="0.3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1.25" customHeight="1" x14ac:dyDescent="0.3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1.25" customHeight="1" x14ac:dyDescent="0.3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1.25" customHeight="1" x14ac:dyDescent="0.3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1.25" customHeight="1" x14ac:dyDescent="0.3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1.25" customHeight="1" x14ac:dyDescent="0.3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1.25" customHeight="1" x14ac:dyDescent="0.3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1.25" customHeight="1" x14ac:dyDescent="0.3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1.25" customHeight="1" x14ac:dyDescent="0.3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1.25" customHeight="1" x14ac:dyDescent="0.3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1.25" customHeight="1" x14ac:dyDescent="0.3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1.25" customHeight="1" x14ac:dyDescent="0.3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1.25" customHeight="1" x14ac:dyDescent="0.3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1.25" customHeight="1" x14ac:dyDescent="0.3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1.25" customHeight="1" x14ac:dyDescent="0.3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1.25" customHeight="1" x14ac:dyDescent="0.3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1.25" customHeight="1" x14ac:dyDescent="0.3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1.25" customHeight="1" x14ac:dyDescent="0.3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1.25" customHeight="1" x14ac:dyDescent="0.3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1.25" customHeight="1" x14ac:dyDescent="0.3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1.25" customHeight="1" x14ac:dyDescent="0.3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1.25" customHeight="1" x14ac:dyDescent="0.3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1.25" customHeight="1" x14ac:dyDescent="0.3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1.25" customHeight="1" x14ac:dyDescent="0.3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1.25" customHeight="1" x14ac:dyDescent="0.3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1.25" customHeight="1" x14ac:dyDescent="0.3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1.25" customHeight="1" x14ac:dyDescent="0.3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1.25" customHeight="1" x14ac:dyDescent="0.3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1.25" customHeight="1" x14ac:dyDescent="0.3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1.25" customHeight="1" x14ac:dyDescent="0.3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1.25" customHeight="1" x14ac:dyDescent="0.3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1.25" customHeight="1" x14ac:dyDescent="0.3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1.25" customHeight="1" x14ac:dyDescent="0.3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1.25" customHeight="1" x14ac:dyDescent="0.3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1.25" customHeight="1" x14ac:dyDescent="0.3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1.25" customHeight="1" x14ac:dyDescent="0.3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1.25" customHeight="1" x14ac:dyDescent="0.3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1.25" customHeight="1" x14ac:dyDescent="0.3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1.25" customHeight="1" x14ac:dyDescent="0.3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1.25" customHeight="1" x14ac:dyDescent="0.3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1.25" customHeight="1" x14ac:dyDescent="0.3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1.25" customHeight="1" x14ac:dyDescent="0.3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1.25" customHeight="1" x14ac:dyDescent="0.3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1.25" customHeight="1" x14ac:dyDescent="0.3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1.25" customHeight="1" x14ac:dyDescent="0.3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1.25" customHeight="1" x14ac:dyDescent="0.3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1.25" customHeight="1" x14ac:dyDescent="0.3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1.25" customHeight="1" x14ac:dyDescent="0.3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1.25" customHeight="1" x14ac:dyDescent="0.3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1.25" customHeight="1" x14ac:dyDescent="0.3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1.25" customHeight="1" x14ac:dyDescent="0.3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1.25" customHeight="1" x14ac:dyDescent="0.3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1.25" customHeight="1" x14ac:dyDescent="0.3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1.25" customHeight="1" x14ac:dyDescent="0.3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1.25" customHeight="1" x14ac:dyDescent="0.3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1.25" customHeight="1" x14ac:dyDescent="0.3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1.25" customHeight="1" x14ac:dyDescent="0.3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1.25" customHeight="1" x14ac:dyDescent="0.3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1.25" customHeight="1" x14ac:dyDescent="0.3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1.25" customHeight="1" x14ac:dyDescent="0.3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1.25" customHeight="1" x14ac:dyDescent="0.3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1.25" customHeight="1" x14ac:dyDescent="0.3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1.25" customHeight="1" x14ac:dyDescent="0.3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1.25" customHeight="1" x14ac:dyDescent="0.3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1.25" customHeight="1" x14ac:dyDescent="0.3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1.25" customHeight="1" x14ac:dyDescent="0.3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1.25" customHeight="1" x14ac:dyDescent="0.3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1.25" customHeight="1" x14ac:dyDescent="0.3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1.25" customHeight="1" x14ac:dyDescent="0.3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1.25" customHeight="1" x14ac:dyDescent="0.3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1.25" customHeight="1" x14ac:dyDescent="0.3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1.25" customHeight="1" x14ac:dyDescent="0.3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1.25" customHeight="1" x14ac:dyDescent="0.3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1.25" customHeight="1" x14ac:dyDescent="0.3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1.25" customHeight="1" x14ac:dyDescent="0.3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1.25" customHeight="1" x14ac:dyDescent="0.3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1.25" customHeight="1" x14ac:dyDescent="0.3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1.25" customHeight="1" x14ac:dyDescent="0.3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1.25" customHeight="1" x14ac:dyDescent="0.3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1.25" customHeight="1" x14ac:dyDescent="0.3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1.25" customHeight="1" x14ac:dyDescent="0.3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1.25" customHeight="1" x14ac:dyDescent="0.3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1.25" customHeight="1" x14ac:dyDescent="0.3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1.25" customHeight="1" x14ac:dyDescent="0.3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1.25" customHeight="1" x14ac:dyDescent="0.3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1.25" customHeight="1" x14ac:dyDescent="0.3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1.25" customHeight="1" x14ac:dyDescent="0.3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1.25" customHeight="1" x14ac:dyDescent="0.3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1.25" customHeight="1" x14ac:dyDescent="0.3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1.25" customHeight="1" x14ac:dyDescent="0.3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1.25" customHeight="1" x14ac:dyDescent="0.3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1.25" customHeight="1" x14ac:dyDescent="0.3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1.25" customHeight="1" x14ac:dyDescent="0.3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1.25" customHeight="1" x14ac:dyDescent="0.3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1.25" customHeight="1" x14ac:dyDescent="0.3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1.25" customHeight="1" x14ac:dyDescent="0.3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1.25" customHeight="1" x14ac:dyDescent="0.3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1.25" customHeight="1" x14ac:dyDescent="0.3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1.25" customHeight="1" x14ac:dyDescent="0.3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1.25" customHeight="1" x14ac:dyDescent="0.3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1.25" customHeight="1" x14ac:dyDescent="0.3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1.25" customHeight="1" x14ac:dyDescent="0.3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1.25" customHeight="1" x14ac:dyDescent="0.3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1.25" customHeight="1" x14ac:dyDescent="0.3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1.25" customHeight="1" x14ac:dyDescent="0.3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1.25" customHeight="1" x14ac:dyDescent="0.3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1.25" customHeight="1" x14ac:dyDescent="0.3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1.25" customHeight="1" x14ac:dyDescent="0.3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1.25" customHeight="1" x14ac:dyDescent="0.3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1.25" customHeight="1" x14ac:dyDescent="0.3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1.25" customHeight="1" x14ac:dyDescent="0.3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1.25" customHeight="1" x14ac:dyDescent="0.3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1.25" customHeight="1" x14ac:dyDescent="0.3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1.25" customHeight="1" x14ac:dyDescent="0.3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1.25" customHeight="1" x14ac:dyDescent="0.3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1.25" customHeight="1" x14ac:dyDescent="0.3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1.25" customHeight="1" x14ac:dyDescent="0.3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1.25" customHeight="1" x14ac:dyDescent="0.3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1.25" customHeight="1" x14ac:dyDescent="0.3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1.25" customHeight="1" x14ac:dyDescent="0.3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1.25" customHeight="1" x14ac:dyDescent="0.3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1.25" customHeight="1" x14ac:dyDescent="0.3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1.25" customHeight="1" x14ac:dyDescent="0.3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1.25" customHeight="1" x14ac:dyDescent="0.3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1.25" customHeight="1" x14ac:dyDescent="0.3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1.25" customHeight="1" x14ac:dyDescent="0.3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1.25" customHeight="1" x14ac:dyDescent="0.3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1.25" customHeight="1" x14ac:dyDescent="0.3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1.25" customHeight="1" x14ac:dyDescent="0.3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1.25" customHeight="1" x14ac:dyDescent="0.3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1.25" customHeight="1" x14ac:dyDescent="0.3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1.25" customHeight="1" x14ac:dyDescent="0.3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1.25" customHeight="1" x14ac:dyDescent="0.3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1.25" customHeight="1" x14ac:dyDescent="0.3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1.25" customHeight="1" x14ac:dyDescent="0.3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1.25" customHeight="1" x14ac:dyDescent="0.3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1.25" customHeight="1" x14ac:dyDescent="0.3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1.25" customHeight="1" x14ac:dyDescent="0.3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1.25" customHeight="1" x14ac:dyDescent="0.3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1.25" customHeight="1" x14ac:dyDescent="0.3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1.25" customHeight="1" x14ac:dyDescent="0.3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1.25" customHeight="1" x14ac:dyDescent="0.3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1.25" customHeight="1" x14ac:dyDescent="0.3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1.25" customHeight="1" x14ac:dyDescent="0.3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1.25" customHeight="1" x14ac:dyDescent="0.3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1.25" customHeight="1" x14ac:dyDescent="0.3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33" customWidth="1"/>
    <col min="3" max="6" width="10.54296875" customWidth="1"/>
    <col min="7" max="26" width="9.08984375" customWidth="1"/>
  </cols>
  <sheetData>
    <row r="1" spans="1:26" ht="11.25" customHeight="1" x14ac:dyDescent="0.35">
      <c r="A1" s="12"/>
      <c r="B1" s="35" t="s">
        <v>158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11.25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11.25" customHeight="1" x14ac:dyDescent="0.35">
      <c r="A3" s="12"/>
      <c r="B3" s="148" t="s">
        <v>105</v>
      </c>
      <c r="C3" s="149" t="s">
        <v>159</v>
      </c>
      <c r="D3" s="150" t="s">
        <v>160</v>
      </c>
      <c r="E3" s="150" t="s">
        <v>161</v>
      </c>
      <c r="F3" s="15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35">
      <c r="A4" s="12"/>
      <c r="B4" s="12" t="s">
        <v>162</v>
      </c>
      <c r="C4" s="12">
        <v>57048.97</v>
      </c>
      <c r="D4" s="28">
        <v>82645.960000000006</v>
      </c>
      <c r="E4" s="28">
        <v>112473.9</v>
      </c>
      <c r="F4" s="2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35">
      <c r="A5" s="12"/>
      <c r="B5" s="12" t="s">
        <v>163</v>
      </c>
      <c r="C5" s="12">
        <v>4148.8</v>
      </c>
      <c r="D5" s="28">
        <v>4498.57</v>
      </c>
      <c r="E5" s="28">
        <v>3869.59</v>
      </c>
      <c r="F5" s="28"/>
      <c r="G5" s="12"/>
      <c r="H5" s="12"/>
      <c r="I5" s="12"/>
      <c r="J5" s="152"/>
      <c r="K5" s="152"/>
      <c r="L5" s="152"/>
      <c r="M5" s="15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1.25" customHeight="1" x14ac:dyDescent="0.35">
      <c r="A6" s="12"/>
      <c r="B6" s="153" t="s">
        <v>164</v>
      </c>
      <c r="C6" s="153">
        <f t="shared" ref="C6:E6" si="0">SUM(C4:C5)</f>
        <v>61197.770000000004</v>
      </c>
      <c r="D6" s="154">
        <f t="shared" si="0"/>
        <v>87144.53</v>
      </c>
      <c r="E6" s="154">
        <f t="shared" si="0"/>
        <v>116343.48999999999</v>
      </c>
      <c r="F6" s="154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1.25" customHeight="1" x14ac:dyDescent="0.35">
      <c r="A7" s="12"/>
      <c r="B7" s="12" t="s">
        <v>165</v>
      </c>
      <c r="C7" s="12">
        <v>-22680.46</v>
      </c>
      <c r="D7" s="28">
        <v>-33808.730000000003</v>
      </c>
      <c r="E7" s="28">
        <v>-46041.99</v>
      </c>
      <c r="F7" s="28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2" t="s">
        <v>166</v>
      </c>
      <c r="C8" s="12">
        <v>-20688.13</v>
      </c>
      <c r="D8" s="28">
        <v>-23348.44</v>
      </c>
      <c r="E8" s="28">
        <v>-33510.589999999997</v>
      </c>
      <c r="F8" s="28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1.25" customHeight="1" x14ac:dyDescent="0.35">
      <c r="A9" s="12"/>
      <c r="B9" s="12" t="s">
        <v>167</v>
      </c>
      <c r="C9" s="12">
        <f t="shared" ref="C9:E9" si="1">SUM(C7:C8)</f>
        <v>-43368.59</v>
      </c>
      <c r="D9" s="28">
        <f t="shared" si="1"/>
        <v>-57157.17</v>
      </c>
      <c r="E9" s="28">
        <f t="shared" si="1"/>
        <v>-79552.579999999987</v>
      </c>
      <c r="F9" s="28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11.25" customHeight="1" x14ac:dyDescent="0.35">
      <c r="A10" s="12"/>
      <c r="B10" s="12" t="s">
        <v>168</v>
      </c>
      <c r="C10" s="12">
        <f t="shared" ref="C10:E10" si="2">SUM(C9,C6)</f>
        <v>17829.180000000008</v>
      </c>
      <c r="D10" s="28">
        <f t="shared" si="2"/>
        <v>29987.360000000001</v>
      </c>
      <c r="E10" s="28">
        <f t="shared" si="2"/>
        <v>36790.910000000003</v>
      </c>
      <c r="F10" s="28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1.25" customHeight="1" x14ac:dyDescent="0.35">
      <c r="A11" s="12"/>
      <c r="B11" s="12" t="s">
        <v>169</v>
      </c>
      <c r="C11" s="12">
        <f t="shared" ref="C11:E11" si="3">C10/C6</f>
        <v>0.2913370863023278</v>
      </c>
      <c r="D11" s="28">
        <f t="shared" si="3"/>
        <v>0.34411064010558096</v>
      </c>
      <c r="E11" s="28">
        <f t="shared" si="3"/>
        <v>0.31622663201868884</v>
      </c>
      <c r="F11" s="28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12"/>
      <c r="C12" s="12"/>
      <c r="D12" s="28"/>
      <c r="E12" s="28"/>
      <c r="F12" s="28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1.25" customHeight="1" x14ac:dyDescent="0.35">
      <c r="A13" s="12"/>
      <c r="B13" s="12" t="s">
        <v>170</v>
      </c>
      <c r="C13" s="12">
        <v>-20050.73</v>
      </c>
      <c r="D13" s="28">
        <v>-25011.599999999999</v>
      </c>
      <c r="E13" s="28">
        <v>-18507.990000000002</v>
      </c>
      <c r="F13" s="28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153" t="s">
        <v>171</v>
      </c>
      <c r="C14" s="153">
        <v>-13055.63</v>
      </c>
      <c r="D14" s="154">
        <v>-16936.240000000002</v>
      </c>
      <c r="E14" s="154">
        <v>-16371.75</v>
      </c>
      <c r="F14" s="15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12" t="s">
        <v>172</v>
      </c>
      <c r="C15" s="12">
        <v>-17084.900000000001</v>
      </c>
      <c r="D15" s="28">
        <v>-21298.2</v>
      </c>
      <c r="E15" s="28">
        <v>-20121.64</v>
      </c>
      <c r="F15" s="28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1.25" customHeight="1" x14ac:dyDescent="0.35">
      <c r="A16" s="12"/>
      <c r="B16" s="12" t="s">
        <v>132</v>
      </c>
      <c r="C16" s="12">
        <f t="shared" ref="C16:E16" si="4">C10+SUM(C13:C15)</f>
        <v>-32362.079999999994</v>
      </c>
      <c r="D16" s="28">
        <f t="shared" si="4"/>
        <v>-33258.679999999993</v>
      </c>
      <c r="E16" s="28">
        <f t="shared" si="4"/>
        <v>-18210.47</v>
      </c>
      <c r="F16" s="28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1.25" customHeight="1" x14ac:dyDescent="0.35">
      <c r="A17" s="12"/>
      <c r="B17" s="12"/>
      <c r="C17" s="12"/>
      <c r="D17" s="28"/>
      <c r="E17" s="28"/>
      <c r="F17" s="28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1.25" customHeight="1" x14ac:dyDescent="0.35">
      <c r="A18" s="12"/>
      <c r="B18" s="153" t="s">
        <v>173</v>
      </c>
      <c r="C18" s="153">
        <v>-1700.3</v>
      </c>
      <c r="D18" s="154">
        <v>-2857.85</v>
      </c>
      <c r="E18" s="154">
        <v>-4205.8500000000004</v>
      </c>
      <c r="F18" s="15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1.25" customHeight="1" x14ac:dyDescent="0.35">
      <c r="A19" s="12"/>
      <c r="B19" s="12" t="s">
        <v>174</v>
      </c>
      <c r="C19" s="12">
        <v>-483.76</v>
      </c>
      <c r="D19" s="28">
        <v>-581.91999999999996</v>
      </c>
      <c r="E19" s="28">
        <v>-714.03</v>
      </c>
      <c r="F19" s="28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1.25" customHeight="1" x14ac:dyDescent="0.35">
      <c r="A20" s="12"/>
      <c r="B20" s="12" t="s">
        <v>175</v>
      </c>
      <c r="C20" s="12">
        <v>-10.16</v>
      </c>
      <c r="D20" s="28">
        <v>-1.03</v>
      </c>
      <c r="E20" s="28">
        <v>-66.14</v>
      </c>
      <c r="F20" s="28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12" t="s">
        <v>176</v>
      </c>
      <c r="C21" s="12">
        <v>-1732.04</v>
      </c>
      <c r="D21" s="28">
        <v>-92.56</v>
      </c>
      <c r="E21" s="28">
        <v>-305.94</v>
      </c>
      <c r="F21" s="28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1.25" customHeight="1" x14ac:dyDescent="0.35">
      <c r="A22" s="12"/>
      <c r="B22" s="12" t="s">
        <v>177</v>
      </c>
      <c r="C22" s="12">
        <f t="shared" ref="C22:E22" si="5">SUM(C16,C18:C21)</f>
        <v>-36288.340000000004</v>
      </c>
      <c r="D22" s="28">
        <f t="shared" si="5"/>
        <v>-36792.039999999986</v>
      </c>
      <c r="E22" s="28">
        <f t="shared" si="5"/>
        <v>-23502.429999999997</v>
      </c>
      <c r="F22" s="28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1.25" customHeight="1" x14ac:dyDescent="0.35">
      <c r="A23" s="12"/>
      <c r="B23" s="153"/>
      <c r="C23" s="153"/>
      <c r="D23" s="154"/>
      <c r="E23" s="154"/>
      <c r="F23" s="15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1.25" customHeight="1" x14ac:dyDescent="0.35">
      <c r="A24" s="12"/>
      <c r="B24" s="12" t="s">
        <v>178</v>
      </c>
      <c r="C24" s="12">
        <v>0</v>
      </c>
      <c r="D24" s="28">
        <v>0</v>
      </c>
      <c r="E24" s="28">
        <v>0</v>
      </c>
      <c r="F24" s="28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1.25" customHeight="1" x14ac:dyDescent="0.35">
      <c r="A25" s="12"/>
      <c r="B25" s="12" t="s">
        <v>179</v>
      </c>
      <c r="C25" s="12">
        <f t="shared" ref="C25:E25" si="6">C22+C24</f>
        <v>-36288.340000000004</v>
      </c>
      <c r="D25" s="28">
        <f t="shared" si="6"/>
        <v>-36792.039999999986</v>
      </c>
      <c r="E25" s="28">
        <f t="shared" si="6"/>
        <v>-23502.429999999997</v>
      </c>
      <c r="F25" s="28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1.25" customHeight="1" x14ac:dyDescent="0.35">
      <c r="A26" s="12"/>
      <c r="B26" s="12" t="s">
        <v>180</v>
      </c>
      <c r="C26" s="12">
        <f t="shared" ref="C26:E26" si="7">C25/C4</f>
        <v>-0.6360910635196394</v>
      </c>
      <c r="D26" s="28">
        <f t="shared" si="7"/>
        <v>-0.44517650953537213</v>
      </c>
      <c r="E26" s="28">
        <f t="shared" si="7"/>
        <v>-0.20895896736931854</v>
      </c>
      <c r="F26" s="28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55"/>
      <c r="C27" s="155"/>
      <c r="D27" s="156"/>
      <c r="E27" s="156"/>
      <c r="F27" s="156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 t="s">
        <v>73</v>
      </c>
      <c r="C28" s="12">
        <f t="shared" ref="C28:E28" si="8">C30+C18</f>
        <v>-34062.379999999997</v>
      </c>
      <c r="D28" s="12">
        <f t="shared" si="8"/>
        <v>-36116.529999999992</v>
      </c>
      <c r="E28" s="12">
        <f t="shared" si="8"/>
        <v>-22416.32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 t="s">
        <v>181</v>
      </c>
      <c r="C29" s="12">
        <f t="shared" ref="C29:E29" si="9">C28/C4</f>
        <v>-0.5970726552994734</v>
      </c>
      <c r="D29" s="12">
        <f t="shared" si="9"/>
        <v>-0.43700297026013113</v>
      </c>
      <c r="E29" s="12">
        <f t="shared" si="9"/>
        <v>-0.19930241593827547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B30" s="12" t="s">
        <v>132</v>
      </c>
      <c r="C30" s="12">
        <f t="shared" ref="C30:E30" si="10">C16</f>
        <v>-32362.079999999994</v>
      </c>
      <c r="D30" s="12">
        <f t="shared" si="10"/>
        <v>-33258.679999999993</v>
      </c>
      <c r="E30" s="12">
        <f t="shared" si="10"/>
        <v>-18210.47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 t="s">
        <v>181</v>
      </c>
      <c r="C31" s="12">
        <f t="shared" ref="C31:E31" si="11">C30/C4</f>
        <v>-0.56726843622242429</v>
      </c>
      <c r="D31" s="12">
        <f t="shared" si="11"/>
        <v>-0.40242354254218826</v>
      </c>
      <c r="E31" s="12">
        <f t="shared" si="11"/>
        <v>-0.16190840719491367</v>
      </c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Z1000"/>
  <sheetViews>
    <sheetView workbookViewId="0"/>
  </sheetViews>
  <sheetFormatPr defaultColWidth="14.453125" defaultRowHeight="15" customHeight="1" x14ac:dyDescent="0.35"/>
  <cols>
    <col min="1" max="1" width="2" customWidth="1"/>
    <col min="2" max="2" width="36.26953125" customWidth="1"/>
    <col min="3" max="4" width="9.54296875" customWidth="1"/>
    <col min="5" max="5" width="10" customWidth="1"/>
    <col min="6" max="6" width="9.08984375" customWidth="1"/>
    <col min="7" max="7" width="33.08984375" customWidth="1"/>
    <col min="8" max="9" width="9.54296875" customWidth="1"/>
    <col min="10" max="10" width="10.81640625" customWidth="1"/>
    <col min="11" max="26" width="9.08984375" customWidth="1"/>
  </cols>
  <sheetData>
    <row r="1" spans="1:26" ht="11.25" customHeight="1" x14ac:dyDescent="0.35">
      <c r="A1" s="12"/>
      <c r="B1" s="35" t="s">
        <v>182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11.25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11.25" customHeight="1" x14ac:dyDescent="0.35">
      <c r="A3" s="12"/>
      <c r="B3" s="148" t="s">
        <v>36</v>
      </c>
      <c r="C3" s="151" t="s">
        <v>183</v>
      </c>
      <c r="D3" s="151" t="s">
        <v>184</v>
      </c>
      <c r="E3" s="151" t="s">
        <v>185</v>
      </c>
      <c r="F3" s="12"/>
      <c r="G3" s="148" t="s">
        <v>186</v>
      </c>
      <c r="H3" s="151" t="s">
        <v>183</v>
      </c>
      <c r="I3" s="151" t="s">
        <v>184</v>
      </c>
      <c r="J3" s="151" t="s">
        <v>187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1.25" customHeight="1" x14ac:dyDescent="0.35">
      <c r="A4" s="12"/>
      <c r="B4" s="12" t="s">
        <v>188</v>
      </c>
      <c r="C4" s="28"/>
      <c r="D4" s="28"/>
      <c r="E4" s="28"/>
      <c r="F4" s="28"/>
      <c r="G4" s="28" t="s">
        <v>189</v>
      </c>
      <c r="H4" s="28"/>
      <c r="I4" s="28"/>
      <c r="J4" s="28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1.25" customHeight="1" x14ac:dyDescent="0.35">
      <c r="A5" s="12"/>
      <c r="B5" s="12" t="s">
        <v>190</v>
      </c>
      <c r="C5" s="28"/>
      <c r="D5" s="28"/>
      <c r="E5" s="28"/>
      <c r="F5" s="28"/>
      <c r="G5" s="28" t="s">
        <v>191</v>
      </c>
      <c r="H5" s="28"/>
      <c r="I5" s="28"/>
      <c r="J5" s="28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1.25" customHeight="1" x14ac:dyDescent="0.35">
      <c r="A6" s="12"/>
      <c r="B6" s="12" t="s">
        <v>192</v>
      </c>
      <c r="C6" s="12">
        <v>3116</v>
      </c>
      <c r="D6" s="12">
        <v>3137.49</v>
      </c>
      <c r="E6" s="28">
        <v>4527.8500000000004</v>
      </c>
      <c r="F6" s="28"/>
      <c r="G6" s="28" t="s">
        <v>193</v>
      </c>
      <c r="H6" s="28">
        <v>8.56</v>
      </c>
      <c r="I6" s="28">
        <v>26.57</v>
      </c>
      <c r="J6" s="28">
        <v>30.06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1.25" customHeight="1" x14ac:dyDescent="0.35">
      <c r="A7" s="12"/>
      <c r="B7" s="12" t="s">
        <v>194</v>
      </c>
      <c r="C7" s="12">
        <v>4622</v>
      </c>
      <c r="D7" s="12">
        <v>5458.25</v>
      </c>
      <c r="E7" s="28">
        <v>5877.99</v>
      </c>
      <c r="F7" s="28"/>
      <c r="G7" s="28" t="s">
        <v>195</v>
      </c>
      <c r="H7" s="28">
        <v>0</v>
      </c>
      <c r="I7" s="28">
        <v>0</v>
      </c>
      <c r="J7" s="28">
        <v>0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1.25" customHeight="1" x14ac:dyDescent="0.35">
      <c r="A8" s="12"/>
      <c r="B8" s="155" t="s">
        <v>196</v>
      </c>
      <c r="C8" s="157">
        <v>109.15</v>
      </c>
      <c r="D8" s="155">
        <v>3257.74</v>
      </c>
      <c r="E8" s="156">
        <v>6964.67</v>
      </c>
      <c r="F8" s="28"/>
      <c r="G8" s="156" t="s">
        <v>197</v>
      </c>
      <c r="H8" s="158">
        <v>155625.42000000001</v>
      </c>
      <c r="I8" s="156">
        <v>155625.42000000001</v>
      </c>
      <c r="J8" s="156">
        <v>155732.64000000001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1.25" customHeight="1" x14ac:dyDescent="0.35">
      <c r="A9" s="12"/>
      <c r="B9" s="12" t="s">
        <v>198</v>
      </c>
      <c r="C9" s="12">
        <v>163</v>
      </c>
      <c r="D9" s="12">
        <v>3197.38</v>
      </c>
      <c r="E9" s="28">
        <v>3043.11</v>
      </c>
      <c r="F9" s="28"/>
      <c r="G9" s="28" t="s">
        <v>199</v>
      </c>
      <c r="H9" s="12">
        <v>-32964.18</v>
      </c>
      <c r="I9" s="12">
        <v>-65085.87</v>
      </c>
      <c r="J9" s="12">
        <v>-77848.09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 ht="11.25" customHeight="1" x14ac:dyDescent="0.35">
      <c r="A10" s="12"/>
      <c r="B10" s="12" t="s">
        <v>200</v>
      </c>
      <c r="C10" s="12">
        <v>0</v>
      </c>
      <c r="D10" s="12">
        <v>669.72</v>
      </c>
      <c r="E10" s="28">
        <v>603.58000000000004</v>
      </c>
      <c r="F10" s="28"/>
      <c r="G10" s="28" t="s">
        <v>201</v>
      </c>
      <c r="H10" s="12">
        <f t="shared" ref="H10:J10" si="0">SUM(H6:H9)</f>
        <v>122669.80000000002</v>
      </c>
      <c r="I10" s="12">
        <f t="shared" si="0"/>
        <v>90566.120000000024</v>
      </c>
      <c r="J10" s="12">
        <f t="shared" si="0"/>
        <v>77914.610000000015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1.25" customHeight="1" x14ac:dyDescent="0.35">
      <c r="A11" s="12"/>
      <c r="B11" s="12" t="s">
        <v>202</v>
      </c>
      <c r="C11" s="12">
        <v>12800.19</v>
      </c>
      <c r="D11" s="12">
        <v>16164.02</v>
      </c>
      <c r="E11" s="28">
        <v>13822.84</v>
      </c>
      <c r="F11" s="28"/>
      <c r="G11" s="28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1.25" customHeight="1" x14ac:dyDescent="0.35">
      <c r="A12" s="12"/>
      <c r="B12" s="12" t="s">
        <v>203</v>
      </c>
      <c r="C12" s="12">
        <v>573.01</v>
      </c>
      <c r="D12" s="12">
        <v>805.45</v>
      </c>
      <c r="E12" s="28">
        <v>948.89</v>
      </c>
      <c r="F12" s="28"/>
      <c r="G12" s="28" t="s">
        <v>204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1.25" customHeight="1" x14ac:dyDescent="0.35">
      <c r="A13" s="12"/>
      <c r="B13" s="12" t="s">
        <v>205</v>
      </c>
      <c r="C13" s="152">
        <v>1091.68</v>
      </c>
      <c r="D13" s="12">
        <v>1574.51</v>
      </c>
      <c r="E13" s="28">
        <v>1603.01</v>
      </c>
      <c r="F13" s="28"/>
      <c r="G13" s="28" t="s">
        <v>206</v>
      </c>
      <c r="H13" s="12">
        <v>0</v>
      </c>
      <c r="I13" s="12">
        <v>0</v>
      </c>
      <c r="J13" s="12">
        <v>959.77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1.25" customHeight="1" x14ac:dyDescent="0.35">
      <c r="A14" s="12"/>
      <c r="B14" s="12" t="s">
        <v>207</v>
      </c>
      <c r="C14" s="12">
        <v>246.36</v>
      </c>
      <c r="D14" s="12">
        <v>314.92</v>
      </c>
      <c r="E14" s="28">
        <v>535.99</v>
      </c>
      <c r="F14" s="28"/>
      <c r="G14" s="28" t="s">
        <v>208</v>
      </c>
      <c r="H14" s="12">
        <v>4086.67</v>
      </c>
      <c r="I14" s="12">
        <v>4445.7700000000004</v>
      </c>
      <c r="J14" s="12">
        <v>4670.59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1.25" customHeight="1" x14ac:dyDescent="0.35">
      <c r="A15" s="12"/>
      <c r="B15" s="155" t="s">
        <v>209</v>
      </c>
      <c r="C15" s="157"/>
      <c r="D15" s="155">
        <f t="shared" ref="D15:E15" si="1">SUM(D6:D14)</f>
        <v>34579.479999999996</v>
      </c>
      <c r="E15" s="156">
        <f t="shared" si="1"/>
        <v>37927.930000000008</v>
      </c>
      <c r="F15" s="28"/>
      <c r="G15" s="28" t="s">
        <v>210</v>
      </c>
      <c r="H15" s="12">
        <v>185.9</v>
      </c>
      <c r="I15" s="12">
        <v>374.37</v>
      </c>
      <c r="J15" s="12">
        <v>0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1.25" customHeight="1" x14ac:dyDescent="0.35">
      <c r="A16" s="12"/>
      <c r="B16" s="12" t="s">
        <v>211</v>
      </c>
      <c r="C16" s="12"/>
      <c r="D16" s="12"/>
      <c r="E16" s="28"/>
      <c r="F16" s="28"/>
      <c r="G16" s="28" t="s">
        <v>212</v>
      </c>
      <c r="H16" s="12">
        <v>0</v>
      </c>
      <c r="I16" s="12">
        <v>0</v>
      </c>
      <c r="J16" s="12">
        <v>290.12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1.25" customHeight="1" x14ac:dyDescent="0.35">
      <c r="A17" s="12"/>
      <c r="B17" s="12" t="s">
        <v>213</v>
      </c>
      <c r="C17" s="152">
        <v>177.4</v>
      </c>
      <c r="D17" s="152">
        <v>106.41</v>
      </c>
      <c r="E17" s="152">
        <v>486.9</v>
      </c>
      <c r="F17" s="28"/>
      <c r="G17" s="159" t="s">
        <v>214</v>
      </c>
      <c r="H17" s="12">
        <v>277.2</v>
      </c>
      <c r="I17" s="19">
        <v>384.94</v>
      </c>
      <c r="J17" s="19">
        <v>391.1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1.25" customHeight="1" x14ac:dyDescent="0.35">
      <c r="A18" s="12"/>
      <c r="B18" s="12" t="s">
        <v>202</v>
      </c>
      <c r="C18" s="12">
        <v>90679.83</v>
      </c>
      <c r="D18" s="12">
        <v>48571.519999999997</v>
      </c>
      <c r="E18" s="28">
        <v>37284.699999999997</v>
      </c>
      <c r="F18" s="28"/>
      <c r="G18" s="28" t="s">
        <v>215</v>
      </c>
      <c r="H18" s="12">
        <f t="shared" ref="H18:J18" si="2">(SUM(H13:H17))</f>
        <v>4549.7699999999995</v>
      </c>
      <c r="I18" s="12">
        <f t="shared" si="2"/>
        <v>5205.08</v>
      </c>
      <c r="J18" s="12">
        <f t="shared" si="2"/>
        <v>6311.5800000000008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 ht="11.25" customHeight="1" x14ac:dyDescent="0.35">
      <c r="A19" s="12"/>
      <c r="B19" s="19" t="s">
        <v>82</v>
      </c>
      <c r="C19" s="12">
        <v>11119.32</v>
      </c>
      <c r="D19" s="19">
        <v>10623.49</v>
      </c>
      <c r="E19" s="159">
        <v>9638.5</v>
      </c>
      <c r="F19" s="28"/>
      <c r="G19" s="156" t="s">
        <v>216</v>
      </c>
      <c r="H19" s="157"/>
      <c r="I19" s="155"/>
      <c r="J19" s="155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1.25" customHeight="1" x14ac:dyDescent="0.35">
      <c r="A20" s="12"/>
      <c r="B20" s="12" t="s">
        <v>217</v>
      </c>
      <c r="C20" s="12">
        <v>10961.31</v>
      </c>
      <c r="D20" s="12">
        <v>8325.2099999999991</v>
      </c>
      <c r="E20" s="12">
        <v>8870.51</v>
      </c>
      <c r="F20" s="12"/>
      <c r="G20" s="12" t="s">
        <v>206</v>
      </c>
      <c r="H20" s="12">
        <v>0</v>
      </c>
      <c r="I20" s="12">
        <v>0</v>
      </c>
      <c r="J20" s="12">
        <v>1152.0899999999999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1.25" customHeight="1" x14ac:dyDescent="0.35">
      <c r="A21" s="12"/>
      <c r="B21" s="12" t="s">
        <v>218</v>
      </c>
      <c r="C21" s="12">
        <v>77.099999999999994</v>
      </c>
      <c r="D21" s="12">
        <v>313.97000000000003</v>
      </c>
      <c r="E21" s="12">
        <v>38</v>
      </c>
      <c r="F21" s="12"/>
      <c r="G21" s="12" t="s">
        <v>208</v>
      </c>
      <c r="H21" s="12">
        <v>995.43</v>
      </c>
      <c r="I21" s="12">
        <v>1550.23</v>
      </c>
      <c r="J21" s="12">
        <v>1859.45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1.25" customHeight="1" x14ac:dyDescent="0.35">
      <c r="A22" s="12"/>
      <c r="B22" s="12" t="s">
        <v>203</v>
      </c>
      <c r="C22" s="12">
        <v>3198.51</v>
      </c>
      <c r="D22" s="12">
        <v>6518.66</v>
      </c>
      <c r="E22" s="12">
        <v>8268</v>
      </c>
      <c r="F22" s="12"/>
      <c r="G22" s="12" t="s">
        <v>219</v>
      </c>
      <c r="H22" s="12">
        <v>9561.42</v>
      </c>
      <c r="I22" s="12">
        <v>8731.74</v>
      </c>
      <c r="J22" s="12">
        <v>8808.98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1.25" customHeight="1" x14ac:dyDescent="0.35">
      <c r="A23" s="12"/>
      <c r="B23" s="12" t="s">
        <v>207</v>
      </c>
      <c r="C23" s="12">
        <v>5122.51</v>
      </c>
      <c r="D23" s="12">
        <v>3767.71</v>
      </c>
      <c r="E23" s="12">
        <v>2779.67</v>
      </c>
      <c r="F23" s="12"/>
      <c r="G23" s="12" t="s">
        <v>210</v>
      </c>
      <c r="H23" s="12">
        <v>3826.63</v>
      </c>
      <c r="I23" s="12">
        <v>3916.56</v>
      </c>
      <c r="J23" s="12">
        <v>6394.16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1.25" customHeight="1" x14ac:dyDescent="0.35">
      <c r="A24" s="12"/>
      <c r="B24" s="160" t="s">
        <v>220</v>
      </c>
      <c r="C24" s="160">
        <f t="shared" ref="C24:E24" si="3">SUM(C17:C23)</f>
        <v>121335.97999999998</v>
      </c>
      <c r="D24" s="160">
        <f t="shared" si="3"/>
        <v>78226.970000000016</v>
      </c>
      <c r="E24" s="160">
        <f t="shared" si="3"/>
        <v>67366.28</v>
      </c>
      <c r="F24" s="12"/>
      <c r="G24" s="12" t="s">
        <v>212</v>
      </c>
      <c r="H24" s="12">
        <v>226.86</v>
      </c>
      <c r="I24" s="12">
        <v>350.41</v>
      </c>
      <c r="J24" s="12">
        <v>209.35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1.25" customHeight="1" x14ac:dyDescent="0.35">
      <c r="A25" s="12"/>
      <c r="B25" s="12" t="s">
        <v>221</v>
      </c>
      <c r="C25" s="12">
        <f t="shared" ref="C25:E25" si="4">SUM(C24,C15)</f>
        <v>121335.97999999998</v>
      </c>
      <c r="D25" s="12">
        <f t="shared" si="4"/>
        <v>112806.45000000001</v>
      </c>
      <c r="E25" s="12">
        <f t="shared" si="4"/>
        <v>105294.21</v>
      </c>
      <c r="F25" s="12"/>
      <c r="G25" s="12" t="s">
        <v>222</v>
      </c>
      <c r="H25" s="12">
        <v>1622.2</v>
      </c>
      <c r="I25" s="12">
        <v>1666.94</v>
      </c>
      <c r="J25" s="12">
        <v>1856.74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1.25" customHeight="1" x14ac:dyDescent="0.35">
      <c r="A26" s="12"/>
      <c r="B26" s="12"/>
      <c r="C26" s="12"/>
      <c r="D26" s="12"/>
      <c r="E26" s="12"/>
      <c r="F26" s="12"/>
      <c r="G26" s="12" t="s">
        <v>214</v>
      </c>
      <c r="H26" s="12">
        <v>605.24999999997783</v>
      </c>
      <c r="I26" s="12">
        <v>819.37</v>
      </c>
      <c r="J26" s="12">
        <v>787.25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1.25" customHeight="1" x14ac:dyDescent="0.35">
      <c r="A27" s="12"/>
      <c r="B27" s="12"/>
      <c r="C27" s="12"/>
      <c r="D27" s="12"/>
      <c r="E27" s="12"/>
      <c r="F27" s="12"/>
      <c r="G27" s="12" t="s">
        <v>223</v>
      </c>
      <c r="H27" s="12">
        <f t="shared" ref="H27:J27" si="5">SUM(H20:H26)</f>
        <v>16837.789999999979</v>
      </c>
      <c r="I27" s="12">
        <f t="shared" si="5"/>
        <v>17035.25</v>
      </c>
      <c r="J27" s="12">
        <f t="shared" si="5"/>
        <v>21068.02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1.25" customHeight="1" x14ac:dyDescent="0.35">
      <c r="A28" s="12"/>
      <c r="B28" s="12"/>
      <c r="C28" s="12"/>
      <c r="D28" s="12"/>
      <c r="E28" s="12"/>
      <c r="F28" s="12"/>
      <c r="G28" s="12" t="s">
        <v>224</v>
      </c>
      <c r="H28" s="12">
        <f t="shared" ref="H28:J28" si="6">SUM(H27,H18)</f>
        <v>21387.559999999979</v>
      </c>
      <c r="I28" s="12">
        <f t="shared" si="6"/>
        <v>22240.33</v>
      </c>
      <c r="J28" s="12">
        <f t="shared" si="6"/>
        <v>27379.600000000002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1.25" customHeight="1" x14ac:dyDescent="0.35">
      <c r="A29" s="12"/>
      <c r="B29" s="12"/>
      <c r="C29" s="12"/>
      <c r="D29" s="12"/>
      <c r="E29" s="12"/>
      <c r="F29" s="12"/>
      <c r="G29" s="12" t="s">
        <v>225</v>
      </c>
      <c r="H29" s="12">
        <f t="shared" ref="H29:J29" si="7">H10+H28</f>
        <v>144057.35999999999</v>
      </c>
      <c r="I29" s="12">
        <f t="shared" si="7"/>
        <v>112806.45000000003</v>
      </c>
      <c r="J29" s="12">
        <f t="shared" si="7"/>
        <v>105294.21000000002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1.25" customHeight="1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1.25" customHeight="1" x14ac:dyDescent="0.3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1.25" customHeight="1" x14ac:dyDescent="0.3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1.25" customHeight="1" x14ac:dyDescent="0.3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1.25" customHeight="1" x14ac:dyDescent="0.3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1.25" customHeight="1" x14ac:dyDescent="0.3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1.25" customHeight="1" x14ac:dyDescent="0.3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1.25" customHeight="1" x14ac:dyDescent="0.3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1.25" customHeight="1" x14ac:dyDescent="0.3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1.25" customHeight="1" x14ac:dyDescent="0.3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1.25" customHeight="1" x14ac:dyDescent="0.3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1.25" customHeight="1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1.25" customHeight="1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1.25" customHeight="1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1.25" customHeight="1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1.25" customHeight="1" x14ac:dyDescent="0.3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1.25" customHeight="1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1.25" customHeight="1" x14ac:dyDescent="0.3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1.25" customHeight="1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1.25" customHeight="1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1.25" customHeight="1" x14ac:dyDescent="0.3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1.25" customHeight="1" x14ac:dyDescent="0.3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1.25" customHeight="1" x14ac:dyDescent="0.3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1.25" customHeight="1" x14ac:dyDescent="0.3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1.25" customHeight="1" x14ac:dyDescent="0.3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1.25" customHeight="1" x14ac:dyDescent="0.3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1.25" customHeight="1" x14ac:dyDescent="0.3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1.25" customHeight="1" x14ac:dyDescent="0.3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1.25" customHeight="1" x14ac:dyDescent="0.3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1.25" customHeight="1" x14ac:dyDescent="0.3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1.25" customHeight="1" x14ac:dyDescent="0.3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1.25" customHeight="1" x14ac:dyDescent="0.3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1.25" customHeight="1" x14ac:dyDescent="0.3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1.25" customHeight="1" x14ac:dyDescent="0.3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1.25" customHeight="1" x14ac:dyDescent="0.3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1.25" customHeight="1" x14ac:dyDescent="0.3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1.25" customHeight="1" x14ac:dyDescent="0.3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1.25" customHeight="1" x14ac:dyDescent="0.3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1.25" customHeight="1" x14ac:dyDescent="0.3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1.25" customHeight="1" x14ac:dyDescent="0.3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1.25" customHeight="1" x14ac:dyDescent="0.3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1.25" customHeight="1" x14ac:dyDescent="0.3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1.25" customHeight="1" x14ac:dyDescent="0.3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1.25" customHeight="1" x14ac:dyDescent="0.3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1.25" customHeight="1" x14ac:dyDescent="0.3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1.25" customHeight="1" x14ac:dyDescent="0.3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1.25" customHeight="1" x14ac:dyDescent="0.3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1.25" customHeight="1" x14ac:dyDescent="0.3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1.25" customHeight="1" x14ac:dyDescent="0.3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1.25" customHeight="1" x14ac:dyDescent="0.3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1.25" customHeight="1" x14ac:dyDescent="0.3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1.25" customHeight="1" x14ac:dyDescent="0.3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1.25" customHeight="1" x14ac:dyDescent="0.3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1.25" customHeight="1" x14ac:dyDescent="0.3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1.25" customHeight="1" x14ac:dyDescent="0.3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1.25" customHeight="1" x14ac:dyDescent="0.3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1.25" customHeight="1" x14ac:dyDescent="0.3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1.25" customHeight="1" x14ac:dyDescent="0.3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1.25" customHeight="1" x14ac:dyDescent="0.3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1.25" customHeight="1" x14ac:dyDescent="0.3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1.25" customHeight="1" x14ac:dyDescent="0.3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1.25" customHeight="1" x14ac:dyDescent="0.3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1.25" customHeight="1" x14ac:dyDescent="0.3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1.25" customHeight="1" x14ac:dyDescent="0.3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1.25" customHeight="1" x14ac:dyDescent="0.3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1.25" customHeight="1" x14ac:dyDescent="0.3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1.25" customHeight="1" x14ac:dyDescent="0.3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1.25" customHeight="1" x14ac:dyDescent="0.3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1.25" customHeight="1" x14ac:dyDescent="0.3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1.25" customHeight="1" x14ac:dyDescent="0.3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1.25" customHeight="1" x14ac:dyDescent="0.3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1.25" customHeight="1" x14ac:dyDescent="0.3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1.25" customHeight="1" x14ac:dyDescent="0.3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1.25" customHeight="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1.25" customHeight="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1.25" customHeight="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1.25" customHeight="1" x14ac:dyDescent="0.3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1.25" customHeight="1" x14ac:dyDescent="0.3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1.25" customHeight="1" x14ac:dyDescent="0.3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1.25" customHeight="1" x14ac:dyDescent="0.3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1.25" customHeight="1" x14ac:dyDescent="0.3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1.25" customHeight="1" x14ac:dyDescent="0.3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1.25" customHeight="1" x14ac:dyDescent="0.3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1.25" customHeight="1" x14ac:dyDescent="0.3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1.25" customHeight="1" x14ac:dyDescent="0.3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1.25" customHeight="1" x14ac:dyDescent="0.3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1.25" customHeight="1" x14ac:dyDescent="0.3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1.25" customHeight="1" x14ac:dyDescent="0.3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1.25" customHeight="1" x14ac:dyDescent="0.3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1.25" customHeight="1" x14ac:dyDescent="0.3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1.25" customHeight="1" x14ac:dyDescent="0.3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1.25" customHeight="1" x14ac:dyDescent="0.3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1.25" customHeight="1" x14ac:dyDescent="0.3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1.25" customHeight="1" x14ac:dyDescent="0.3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1.25" customHeight="1" x14ac:dyDescent="0.3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1.25" customHeight="1" x14ac:dyDescent="0.3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1.25" customHeight="1" x14ac:dyDescent="0.3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1.25" customHeight="1" x14ac:dyDescent="0.3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1.25" customHeight="1" x14ac:dyDescent="0.3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1.25" customHeight="1" x14ac:dyDescent="0.3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1.25" customHeight="1" x14ac:dyDescent="0.3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1.25" customHeight="1" x14ac:dyDescent="0.3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1.25" customHeight="1" x14ac:dyDescent="0.3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1.25" customHeight="1" x14ac:dyDescent="0.3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1.25" customHeight="1" x14ac:dyDescent="0.3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1.25" customHeight="1" x14ac:dyDescent="0.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1.25" customHeight="1" x14ac:dyDescent="0.3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1.25" customHeight="1" x14ac:dyDescent="0.3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1.25" customHeight="1" x14ac:dyDescent="0.3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1.25" customHeight="1" x14ac:dyDescent="0.3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1.25" customHeight="1" x14ac:dyDescent="0.3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1.25" customHeight="1" x14ac:dyDescent="0.3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1.25" customHeight="1" x14ac:dyDescent="0.3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1.25" customHeight="1" x14ac:dyDescent="0.3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1.25" customHeight="1" x14ac:dyDescent="0.3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1.25" customHeight="1" x14ac:dyDescent="0.3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1.25" customHeight="1" x14ac:dyDescent="0.3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1.25" customHeight="1" x14ac:dyDescent="0.3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1.25" customHeight="1" x14ac:dyDescent="0.3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1.25" customHeight="1" x14ac:dyDescent="0.3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1.25" customHeight="1" x14ac:dyDescent="0.3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1.25" customHeight="1" x14ac:dyDescent="0.3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1.25" customHeight="1" x14ac:dyDescent="0.3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1.25" customHeight="1" x14ac:dyDescent="0.3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1.25" customHeight="1" x14ac:dyDescent="0.3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1.25" customHeight="1" x14ac:dyDescent="0.3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1.25" customHeight="1" x14ac:dyDescent="0.3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1.25" customHeight="1" x14ac:dyDescent="0.3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1.25" customHeight="1" x14ac:dyDescent="0.3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1.25" customHeight="1" x14ac:dyDescent="0.3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1.25" customHeight="1" x14ac:dyDescent="0.3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1.25" customHeight="1" x14ac:dyDescent="0.3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1.25" customHeight="1" x14ac:dyDescent="0.3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1.25" customHeight="1" x14ac:dyDescent="0.3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1.25" customHeight="1" x14ac:dyDescent="0.3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1.25" customHeight="1" x14ac:dyDescent="0.3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1.25" customHeight="1" x14ac:dyDescent="0.3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1.25" customHeight="1" x14ac:dyDescent="0.3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1.25" customHeight="1" x14ac:dyDescent="0.3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1.25" customHeight="1" x14ac:dyDescent="0.3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1.25" customHeight="1" x14ac:dyDescent="0.3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1.25" customHeight="1" x14ac:dyDescent="0.3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1.25" customHeight="1" x14ac:dyDescent="0.3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1.25" customHeight="1" x14ac:dyDescent="0.3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1.25" customHeight="1" x14ac:dyDescent="0.3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1.25" customHeight="1" x14ac:dyDescent="0.3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1.25" customHeight="1" x14ac:dyDescent="0.3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1.25" customHeight="1" x14ac:dyDescent="0.3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1.25" customHeight="1" x14ac:dyDescent="0.3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1.25" customHeight="1" x14ac:dyDescent="0.3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1.25" customHeight="1" x14ac:dyDescent="0.3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1.25" customHeight="1" x14ac:dyDescent="0.3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1.25" customHeight="1" x14ac:dyDescent="0.3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1.25" customHeight="1" x14ac:dyDescent="0.3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1.25" customHeight="1" x14ac:dyDescent="0.3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1.25" customHeight="1" x14ac:dyDescent="0.3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1.25" customHeight="1" x14ac:dyDescent="0.3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1.25" customHeight="1" x14ac:dyDescent="0.3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1.25" customHeight="1" x14ac:dyDescent="0.3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1.25" customHeight="1" x14ac:dyDescent="0.3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1.25" customHeight="1" x14ac:dyDescent="0.3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1.25" customHeight="1" x14ac:dyDescent="0.3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1.25" customHeight="1" x14ac:dyDescent="0.3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1.25" customHeight="1" x14ac:dyDescent="0.3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1.25" customHeight="1" x14ac:dyDescent="0.3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1.25" customHeight="1" x14ac:dyDescent="0.3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1.25" customHeight="1" x14ac:dyDescent="0.3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1.25" customHeight="1" x14ac:dyDescent="0.3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1.25" customHeight="1" x14ac:dyDescent="0.3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1.25" customHeight="1" x14ac:dyDescent="0.3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1.25" customHeight="1" x14ac:dyDescent="0.3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1.25" customHeight="1" x14ac:dyDescent="0.3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1.25" customHeight="1" x14ac:dyDescent="0.3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1.25" customHeight="1" x14ac:dyDescent="0.3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1.25" customHeight="1" x14ac:dyDescent="0.3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1.25" customHeight="1" x14ac:dyDescent="0.3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1.25" customHeight="1" x14ac:dyDescent="0.3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1.25" customHeight="1" x14ac:dyDescent="0.3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1.25" customHeight="1" x14ac:dyDescent="0.3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1.25" customHeight="1" x14ac:dyDescent="0.3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1.25" customHeight="1" x14ac:dyDescent="0.3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1.25" customHeight="1" x14ac:dyDescent="0.3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1.25" customHeight="1" x14ac:dyDescent="0.3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1.25" customHeight="1" x14ac:dyDescent="0.3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1.25" customHeight="1" x14ac:dyDescent="0.3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1.25" customHeight="1" x14ac:dyDescent="0.3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1.25" customHeight="1" x14ac:dyDescent="0.3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1.25" customHeight="1" x14ac:dyDescent="0.3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1.25" customHeight="1" x14ac:dyDescent="0.3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1.25" customHeight="1" x14ac:dyDescent="0.3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1.25" customHeight="1" x14ac:dyDescent="0.3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1.25" customHeight="1" x14ac:dyDescent="0.3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1.25" customHeight="1" x14ac:dyDescent="0.3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1.25" customHeight="1" x14ac:dyDescent="0.3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1.25" customHeight="1" x14ac:dyDescent="0.3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1.25" customHeight="1" x14ac:dyDescent="0.3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1.25" customHeight="1" x14ac:dyDescent="0.3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1.25" customHeight="1" x14ac:dyDescent="0.3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1.25" customHeight="1" x14ac:dyDescent="0.3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1.25" customHeight="1" x14ac:dyDescent="0.3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1.25" customHeight="1" x14ac:dyDescent="0.3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1.25" customHeight="1" x14ac:dyDescent="0.3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1.25" customHeight="1" x14ac:dyDescent="0.3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1.25" customHeight="1" x14ac:dyDescent="0.3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1.25" customHeight="1" x14ac:dyDescent="0.3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1.25" customHeight="1" x14ac:dyDescent="0.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1.25" customHeight="1" x14ac:dyDescent="0.3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1.25" customHeight="1" x14ac:dyDescent="0.3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1.25" customHeight="1" x14ac:dyDescent="0.3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1.25" customHeight="1" x14ac:dyDescent="0.3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1.25" customHeight="1" x14ac:dyDescent="0.3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1.25" customHeight="1" x14ac:dyDescent="0.3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1.25" customHeight="1" x14ac:dyDescent="0.3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1.25" customHeight="1" x14ac:dyDescent="0.3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1.25" customHeight="1" x14ac:dyDescent="0.3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1.25" customHeight="1" x14ac:dyDescent="0.3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1.25" customHeight="1" x14ac:dyDescent="0.3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1.25" customHeight="1" x14ac:dyDescent="0.3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1.25" customHeight="1" x14ac:dyDescent="0.3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1.25" customHeight="1" x14ac:dyDescent="0.3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1.25" customHeight="1" x14ac:dyDescent="0.3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1.25" customHeight="1" x14ac:dyDescent="0.3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1.25" customHeight="1" x14ac:dyDescent="0.3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1.25" customHeight="1" x14ac:dyDescent="0.3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1.25" customHeight="1" x14ac:dyDescent="0.3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1.25" customHeight="1" x14ac:dyDescent="0.3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1.25" customHeight="1" x14ac:dyDescent="0.3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1.25" customHeight="1" x14ac:dyDescent="0.3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1.25" customHeight="1" x14ac:dyDescent="0.3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1.25" customHeight="1" x14ac:dyDescent="0.3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1.25" customHeight="1" x14ac:dyDescent="0.3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1.25" customHeight="1" x14ac:dyDescent="0.3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1.25" customHeight="1" x14ac:dyDescent="0.3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1.25" customHeight="1" x14ac:dyDescent="0.3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1.25" customHeight="1" x14ac:dyDescent="0.3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1.25" customHeight="1" x14ac:dyDescent="0.3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1.25" customHeight="1" x14ac:dyDescent="0.3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1.25" customHeight="1" x14ac:dyDescent="0.3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1.25" customHeight="1" x14ac:dyDescent="0.3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1.25" customHeight="1" x14ac:dyDescent="0.3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1.25" customHeight="1" x14ac:dyDescent="0.3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1.25" customHeight="1" x14ac:dyDescent="0.3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1.25" customHeight="1" x14ac:dyDescent="0.3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1.25" customHeight="1" x14ac:dyDescent="0.3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1.25" customHeight="1" x14ac:dyDescent="0.3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1.25" customHeight="1" x14ac:dyDescent="0.3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1.25" customHeight="1" x14ac:dyDescent="0.3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1.25" customHeight="1" x14ac:dyDescent="0.3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1.25" customHeight="1" x14ac:dyDescent="0.3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1.25" customHeight="1" x14ac:dyDescent="0.3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1.25" customHeight="1" x14ac:dyDescent="0.3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1.25" customHeight="1" x14ac:dyDescent="0.3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1.25" customHeight="1" x14ac:dyDescent="0.3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1.25" customHeight="1" x14ac:dyDescent="0.3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1.25" customHeight="1" x14ac:dyDescent="0.3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1.25" customHeight="1" x14ac:dyDescent="0.3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1.25" customHeight="1" x14ac:dyDescent="0.3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1.25" customHeight="1" x14ac:dyDescent="0.3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1.25" customHeight="1" x14ac:dyDescent="0.3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1.25" customHeight="1" x14ac:dyDescent="0.3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1.25" customHeight="1" x14ac:dyDescent="0.3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1.25" customHeight="1" x14ac:dyDescent="0.3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1.25" customHeight="1" x14ac:dyDescent="0.3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1.25" customHeight="1" x14ac:dyDescent="0.3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1.25" customHeight="1" x14ac:dyDescent="0.3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1.25" customHeight="1" x14ac:dyDescent="0.3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1.25" customHeight="1" x14ac:dyDescent="0.3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1.25" customHeight="1" x14ac:dyDescent="0.3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1.25" customHeight="1" x14ac:dyDescent="0.3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1.25" customHeight="1" x14ac:dyDescent="0.3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1.25" customHeight="1" x14ac:dyDescent="0.3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1.25" customHeight="1" x14ac:dyDescent="0.3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1.25" customHeight="1" x14ac:dyDescent="0.3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1.25" customHeight="1" x14ac:dyDescent="0.3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1.25" customHeight="1" x14ac:dyDescent="0.3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1.25" customHeight="1" x14ac:dyDescent="0.3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1.25" customHeight="1" x14ac:dyDescent="0.3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1.25" customHeight="1" x14ac:dyDescent="0.3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1.25" customHeight="1" x14ac:dyDescent="0.3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1.25" customHeight="1" x14ac:dyDescent="0.3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1.25" customHeight="1" x14ac:dyDescent="0.3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1.25" customHeight="1" x14ac:dyDescent="0.3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1.25" customHeight="1" x14ac:dyDescent="0.3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1.25" customHeight="1" x14ac:dyDescent="0.3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1.25" customHeight="1" x14ac:dyDescent="0.3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1.25" customHeight="1" x14ac:dyDescent="0.3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1.25" customHeight="1" x14ac:dyDescent="0.3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1.25" customHeight="1" x14ac:dyDescent="0.3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1.25" customHeight="1" x14ac:dyDescent="0.3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1.25" customHeight="1" x14ac:dyDescent="0.3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1.25" customHeight="1" x14ac:dyDescent="0.3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1.25" customHeight="1" x14ac:dyDescent="0.3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1.25" customHeight="1" x14ac:dyDescent="0.3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1.25" customHeight="1" x14ac:dyDescent="0.3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1.25" customHeight="1" x14ac:dyDescent="0.3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1.25" customHeight="1" x14ac:dyDescent="0.3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1.25" customHeight="1" x14ac:dyDescent="0.3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1.25" customHeight="1" x14ac:dyDescent="0.3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1.25" customHeight="1" x14ac:dyDescent="0.3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1.25" customHeight="1" x14ac:dyDescent="0.3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1.25" customHeight="1" x14ac:dyDescent="0.3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1.25" customHeight="1" x14ac:dyDescent="0.3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1.25" customHeight="1" x14ac:dyDescent="0.3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1.25" customHeight="1" x14ac:dyDescent="0.3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1.25" customHeight="1" x14ac:dyDescent="0.3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1.25" customHeight="1" x14ac:dyDescent="0.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1.25" customHeight="1" x14ac:dyDescent="0.3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1.25" customHeight="1" x14ac:dyDescent="0.3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1.25" customHeight="1" x14ac:dyDescent="0.3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1.25" customHeight="1" x14ac:dyDescent="0.3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1.25" customHeight="1" x14ac:dyDescent="0.3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1.25" customHeight="1" x14ac:dyDescent="0.3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1.25" customHeight="1" x14ac:dyDescent="0.3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1.25" customHeight="1" x14ac:dyDescent="0.3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1.25" customHeight="1" x14ac:dyDescent="0.3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1.25" customHeight="1" x14ac:dyDescent="0.3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1.25" customHeight="1" x14ac:dyDescent="0.3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1.25" customHeight="1" x14ac:dyDescent="0.3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1.25" customHeight="1" x14ac:dyDescent="0.3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1.25" customHeight="1" x14ac:dyDescent="0.3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1.25" customHeight="1" x14ac:dyDescent="0.3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1.25" customHeight="1" x14ac:dyDescent="0.3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1.25" customHeight="1" x14ac:dyDescent="0.3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1.25" customHeight="1" x14ac:dyDescent="0.3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1.25" customHeight="1" x14ac:dyDescent="0.3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1.25" customHeight="1" x14ac:dyDescent="0.3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1.25" customHeight="1" x14ac:dyDescent="0.3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1.25" customHeight="1" x14ac:dyDescent="0.3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1.25" customHeight="1" x14ac:dyDescent="0.3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1.25" customHeight="1" x14ac:dyDescent="0.3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1.25" customHeight="1" x14ac:dyDescent="0.3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1.25" customHeight="1" x14ac:dyDescent="0.3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1.25" customHeight="1" x14ac:dyDescent="0.3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1.25" customHeight="1" x14ac:dyDescent="0.3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1.25" customHeight="1" x14ac:dyDescent="0.3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1.25" customHeight="1" x14ac:dyDescent="0.3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1.25" customHeight="1" x14ac:dyDescent="0.3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1.25" customHeight="1" x14ac:dyDescent="0.3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1.25" customHeight="1" x14ac:dyDescent="0.3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1.25" customHeight="1" x14ac:dyDescent="0.3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1.25" customHeight="1" x14ac:dyDescent="0.3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1.25" customHeight="1" x14ac:dyDescent="0.3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1.25" customHeight="1" x14ac:dyDescent="0.3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1.25" customHeight="1" x14ac:dyDescent="0.3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1.25" customHeight="1" x14ac:dyDescent="0.3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1.25" customHeight="1" x14ac:dyDescent="0.3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1.25" customHeight="1" x14ac:dyDescent="0.3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1.25" customHeight="1" x14ac:dyDescent="0.3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1.25" customHeight="1" x14ac:dyDescent="0.3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1.25" customHeight="1" x14ac:dyDescent="0.3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1.25" customHeight="1" x14ac:dyDescent="0.3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1.25" customHeight="1" x14ac:dyDescent="0.3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1.25" customHeight="1" x14ac:dyDescent="0.3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1.25" customHeight="1" x14ac:dyDescent="0.3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1.25" customHeight="1" x14ac:dyDescent="0.3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1.25" customHeight="1" x14ac:dyDescent="0.3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1.25" customHeight="1" x14ac:dyDescent="0.3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1.25" customHeight="1" x14ac:dyDescent="0.3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1.25" customHeight="1" x14ac:dyDescent="0.3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1.25" customHeight="1" x14ac:dyDescent="0.3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1.25" customHeight="1" x14ac:dyDescent="0.3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1.25" customHeight="1" x14ac:dyDescent="0.3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1.25" customHeight="1" x14ac:dyDescent="0.3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1.25" customHeight="1" x14ac:dyDescent="0.3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1.25" customHeight="1" x14ac:dyDescent="0.3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1.25" customHeight="1" x14ac:dyDescent="0.3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1.25" customHeight="1" x14ac:dyDescent="0.3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1.25" customHeight="1" x14ac:dyDescent="0.3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1.25" customHeight="1" x14ac:dyDescent="0.3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1.25" customHeight="1" x14ac:dyDescent="0.3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1.25" customHeight="1" x14ac:dyDescent="0.3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1.25" customHeight="1" x14ac:dyDescent="0.3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1.25" customHeight="1" x14ac:dyDescent="0.3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1.25" customHeight="1" x14ac:dyDescent="0.3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1.25" customHeight="1" x14ac:dyDescent="0.3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1.25" customHeight="1" x14ac:dyDescent="0.3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1.25" customHeight="1" x14ac:dyDescent="0.3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1.25" customHeight="1" x14ac:dyDescent="0.3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1.25" customHeight="1" x14ac:dyDescent="0.3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1.25" customHeight="1" x14ac:dyDescent="0.3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1.25" customHeight="1" x14ac:dyDescent="0.3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1.25" customHeight="1" x14ac:dyDescent="0.3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1.25" customHeight="1" x14ac:dyDescent="0.3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1.25" customHeight="1" x14ac:dyDescent="0.3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1.25" customHeight="1" x14ac:dyDescent="0.3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1.25" customHeight="1" x14ac:dyDescent="0.3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1.25" customHeight="1" x14ac:dyDescent="0.3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1.25" customHeight="1" x14ac:dyDescent="0.3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1.25" customHeight="1" x14ac:dyDescent="0.3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1.25" customHeight="1" x14ac:dyDescent="0.3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1.25" customHeight="1" x14ac:dyDescent="0.3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1.25" customHeight="1" x14ac:dyDescent="0.3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1.25" customHeight="1" x14ac:dyDescent="0.3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1.25" customHeight="1" x14ac:dyDescent="0.3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1.25" customHeight="1" x14ac:dyDescent="0.3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1.25" customHeight="1" x14ac:dyDescent="0.3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1.25" customHeight="1" x14ac:dyDescent="0.3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1.25" customHeight="1" x14ac:dyDescent="0.3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1.25" customHeight="1" x14ac:dyDescent="0.3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1.25" customHeight="1" x14ac:dyDescent="0.3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1.25" customHeight="1" x14ac:dyDescent="0.3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1.25" customHeight="1" x14ac:dyDescent="0.3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1.25" customHeight="1" x14ac:dyDescent="0.3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1.25" customHeight="1" x14ac:dyDescent="0.3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1.25" customHeight="1" x14ac:dyDescent="0.3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1.25" customHeight="1" x14ac:dyDescent="0.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1.25" customHeight="1" x14ac:dyDescent="0.3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1.25" customHeight="1" x14ac:dyDescent="0.3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1.25" customHeight="1" x14ac:dyDescent="0.3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1.25" customHeight="1" x14ac:dyDescent="0.3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1.25" customHeight="1" x14ac:dyDescent="0.3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1.25" customHeight="1" x14ac:dyDescent="0.3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1.25" customHeight="1" x14ac:dyDescent="0.3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1.25" customHeight="1" x14ac:dyDescent="0.3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1.25" customHeight="1" x14ac:dyDescent="0.3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1.25" customHeight="1" x14ac:dyDescent="0.3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1.25" customHeight="1" x14ac:dyDescent="0.3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1.25" customHeight="1" x14ac:dyDescent="0.3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1.25" customHeight="1" x14ac:dyDescent="0.3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1.25" customHeight="1" x14ac:dyDescent="0.3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1.25" customHeight="1" x14ac:dyDescent="0.3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1.25" customHeight="1" x14ac:dyDescent="0.3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1.25" customHeight="1" x14ac:dyDescent="0.3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1.25" customHeight="1" x14ac:dyDescent="0.3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1.25" customHeight="1" x14ac:dyDescent="0.3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1.25" customHeight="1" x14ac:dyDescent="0.3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1.25" customHeight="1" x14ac:dyDescent="0.3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1.25" customHeight="1" x14ac:dyDescent="0.3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1.25" customHeight="1" x14ac:dyDescent="0.3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1.25" customHeight="1" x14ac:dyDescent="0.3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1.25" customHeight="1" x14ac:dyDescent="0.3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1.25" customHeight="1" x14ac:dyDescent="0.3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1.25" customHeight="1" x14ac:dyDescent="0.3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1.25" customHeight="1" x14ac:dyDescent="0.3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1.25" customHeight="1" x14ac:dyDescent="0.3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1.25" customHeight="1" x14ac:dyDescent="0.3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1.25" customHeight="1" x14ac:dyDescent="0.3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1.25" customHeight="1" x14ac:dyDescent="0.3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1.25" customHeight="1" x14ac:dyDescent="0.3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1.25" customHeight="1" x14ac:dyDescent="0.3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1.25" customHeight="1" x14ac:dyDescent="0.3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1.25" customHeight="1" x14ac:dyDescent="0.3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1.25" customHeight="1" x14ac:dyDescent="0.3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1.25" customHeight="1" x14ac:dyDescent="0.3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1.25" customHeight="1" x14ac:dyDescent="0.3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1.25" customHeight="1" x14ac:dyDescent="0.3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1.25" customHeight="1" x14ac:dyDescent="0.3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1.25" customHeight="1" x14ac:dyDescent="0.3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1.25" customHeight="1" x14ac:dyDescent="0.3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1.25" customHeight="1" x14ac:dyDescent="0.3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1.25" customHeight="1" x14ac:dyDescent="0.3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1.25" customHeight="1" x14ac:dyDescent="0.3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1.25" customHeight="1" x14ac:dyDescent="0.3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1.25" customHeight="1" x14ac:dyDescent="0.3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1.25" customHeight="1" x14ac:dyDescent="0.3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1.25" customHeight="1" x14ac:dyDescent="0.3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1.25" customHeight="1" x14ac:dyDescent="0.3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1.25" customHeight="1" x14ac:dyDescent="0.3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1.25" customHeight="1" x14ac:dyDescent="0.3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1.25" customHeight="1" x14ac:dyDescent="0.3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1.25" customHeight="1" x14ac:dyDescent="0.3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1.25" customHeight="1" x14ac:dyDescent="0.3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1.25" customHeight="1" x14ac:dyDescent="0.3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1.25" customHeight="1" x14ac:dyDescent="0.3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1.25" customHeight="1" x14ac:dyDescent="0.3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1.25" customHeight="1" x14ac:dyDescent="0.3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1.25" customHeight="1" x14ac:dyDescent="0.3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1.25" customHeight="1" x14ac:dyDescent="0.3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1.25" customHeight="1" x14ac:dyDescent="0.3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1.25" customHeight="1" x14ac:dyDescent="0.3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1.25" customHeight="1" x14ac:dyDescent="0.3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1.25" customHeight="1" x14ac:dyDescent="0.3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1.25" customHeight="1" x14ac:dyDescent="0.3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1.25" customHeight="1" x14ac:dyDescent="0.3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1.25" customHeight="1" x14ac:dyDescent="0.3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1.25" customHeight="1" x14ac:dyDescent="0.3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1.25" customHeight="1" x14ac:dyDescent="0.3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1.25" customHeight="1" x14ac:dyDescent="0.3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1.25" customHeight="1" x14ac:dyDescent="0.3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1.25" customHeight="1" x14ac:dyDescent="0.3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1.25" customHeight="1" x14ac:dyDescent="0.3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1.25" customHeight="1" x14ac:dyDescent="0.3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1.25" customHeight="1" x14ac:dyDescent="0.3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1.25" customHeight="1" x14ac:dyDescent="0.3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1.25" customHeight="1" x14ac:dyDescent="0.3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1.25" customHeight="1" x14ac:dyDescent="0.3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1.25" customHeight="1" x14ac:dyDescent="0.3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1.25" customHeight="1" x14ac:dyDescent="0.3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1.25" customHeight="1" x14ac:dyDescent="0.3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1.25" customHeight="1" x14ac:dyDescent="0.3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1.25" customHeight="1" x14ac:dyDescent="0.3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1.25" customHeight="1" x14ac:dyDescent="0.3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1.25" customHeight="1" x14ac:dyDescent="0.3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1.25" customHeight="1" x14ac:dyDescent="0.3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1.25" customHeight="1" x14ac:dyDescent="0.3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1.25" customHeight="1" x14ac:dyDescent="0.3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1.25" customHeight="1" x14ac:dyDescent="0.3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1.25" customHeight="1" x14ac:dyDescent="0.3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1.25" customHeight="1" x14ac:dyDescent="0.3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1.25" customHeight="1" x14ac:dyDescent="0.3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1.25" customHeight="1" x14ac:dyDescent="0.3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1.25" customHeight="1" x14ac:dyDescent="0.3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1.25" customHeight="1" x14ac:dyDescent="0.3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1.25" customHeight="1" x14ac:dyDescent="0.3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1.25" customHeight="1" x14ac:dyDescent="0.3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1.25" customHeight="1" x14ac:dyDescent="0.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1.25" customHeight="1" x14ac:dyDescent="0.3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1.25" customHeight="1" x14ac:dyDescent="0.3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1.25" customHeight="1" x14ac:dyDescent="0.3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1.25" customHeight="1" x14ac:dyDescent="0.3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1.25" customHeight="1" x14ac:dyDescent="0.3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1.25" customHeight="1" x14ac:dyDescent="0.3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1.25" customHeight="1" x14ac:dyDescent="0.3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1.25" customHeight="1" x14ac:dyDescent="0.3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1.25" customHeight="1" x14ac:dyDescent="0.3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1.25" customHeight="1" x14ac:dyDescent="0.3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1.25" customHeight="1" x14ac:dyDescent="0.3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1.25" customHeight="1" x14ac:dyDescent="0.3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1.25" customHeight="1" x14ac:dyDescent="0.3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1.25" customHeight="1" x14ac:dyDescent="0.3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1.25" customHeight="1" x14ac:dyDescent="0.3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1.25" customHeight="1" x14ac:dyDescent="0.3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1.25" customHeight="1" x14ac:dyDescent="0.3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1.25" customHeight="1" x14ac:dyDescent="0.3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1.25" customHeight="1" x14ac:dyDescent="0.3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1.25" customHeight="1" x14ac:dyDescent="0.3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1.25" customHeight="1" x14ac:dyDescent="0.3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1.25" customHeight="1" x14ac:dyDescent="0.3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1.25" customHeight="1" x14ac:dyDescent="0.3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1.25" customHeight="1" x14ac:dyDescent="0.3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1.25" customHeight="1" x14ac:dyDescent="0.3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1.25" customHeight="1" x14ac:dyDescent="0.3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1.25" customHeight="1" x14ac:dyDescent="0.3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1.25" customHeight="1" x14ac:dyDescent="0.3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1.25" customHeight="1" x14ac:dyDescent="0.3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1.25" customHeight="1" x14ac:dyDescent="0.3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1.25" customHeight="1" x14ac:dyDescent="0.3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1.25" customHeight="1" x14ac:dyDescent="0.3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1.25" customHeight="1" x14ac:dyDescent="0.3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1.25" customHeight="1" x14ac:dyDescent="0.3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1.25" customHeight="1" x14ac:dyDescent="0.3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1.25" customHeight="1" x14ac:dyDescent="0.3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1.25" customHeight="1" x14ac:dyDescent="0.3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1.25" customHeight="1" x14ac:dyDescent="0.3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1.25" customHeight="1" x14ac:dyDescent="0.3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1.25" customHeight="1" x14ac:dyDescent="0.3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1.25" customHeight="1" x14ac:dyDescent="0.3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1.25" customHeight="1" x14ac:dyDescent="0.3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1.25" customHeight="1" x14ac:dyDescent="0.3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1.25" customHeight="1" x14ac:dyDescent="0.3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1.25" customHeight="1" x14ac:dyDescent="0.3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1.25" customHeight="1" x14ac:dyDescent="0.3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1.25" customHeight="1" x14ac:dyDescent="0.3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1.25" customHeight="1" x14ac:dyDescent="0.3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1.25" customHeight="1" x14ac:dyDescent="0.3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1.25" customHeight="1" x14ac:dyDescent="0.3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1.25" customHeight="1" x14ac:dyDescent="0.3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1.25" customHeight="1" x14ac:dyDescent="0.3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1.25" customHeight="1" x14ac:dyDescent="0.3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1.25" customHeight="1" x14ac:dyDescent="0.3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1.25" customHeight="1" x14ac:dyDescent="0.3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1.25" customHeight="1" x14ac:dyDescent="0.3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1.25" customHeight="1" x14ac:dyDescent="0.3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1.25" customHeight="1" x14ac:dyDescent="0.3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1.25" customHeight="1" x14ac:dyDescent="0.3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1.25" customHeight="1" x14ac:dyDescent="0.3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1.25" customHeight="1" x14ac:dyDescent="0.3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1.25" customHeight="1" x14ac:dyDescent="0.3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1.25" customHeight="1" x14ac:dyDescent="0.3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1.25" customHeight="1" x14ac:dyDescent="0.3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1.25" customHeight="1" x14ac:dyDescent="0.3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1.25" customHeight="1" x14ac:dyDescent="0.3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1.25" customHeight="1" x14ac:dyDescent="0.3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1.25" customHeight="1" x14ac:dyDescent="0.3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1.25" customHeight="1" x14ac:dyDescent="0.3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1.25" customHeight="1" x14ac:dyDescent="0.3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1.25" customHeight="1" x14ac:dyDescent="0.3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1.25" customHeight="1" x14ac:dyDescent="0.3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1.25" customHeight="1" x14ac:dyDescent="0.3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1.25" customHeight="1" x14ac:dyDescent="0.3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1.25" customHeight="1" x14ac:dyDescent="0.3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1.25" customHeight="1" x14ac:dyDescent="0.3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1.25" customHeight="1" x14ac:dyDescent="0.3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1.25" customHeight="1" x14ac:dyDescent="0.3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1.25" customHeight="1" x14ac:dyDescent="0.3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1.25" customHeight="1" x14ac:dyDescent="0.3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1.25" customHeight="1" x14ac:dyDescent="0.3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1.25" customHeight="1" x14ac:dyDescent="0.3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1.25" customHeight="1" x14ac:dyDescent="0.3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1.25" customHeight="1" x14ac:dyDescent="0.3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1.25" customHeight="1" x14ac:dyDescent="0.3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1.25" customHeight="1" x14ac:dyDescent="0.3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1.25" customHeight="1" x14ac:dyDescent="0.3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1.25" customHeight="1" x14ac:dyDescent="0.3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1.25" customHeight="1" x14ac:dyDescent="0.3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1.25" customHeight="1" x14ac:dyDescent="0.3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1.25" customHeight="1" x14ac:dyDescent="0.3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1.25" customHeight="1" x14ac:dyDescent="0.3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1.25" customHeight="1" x14ac:dyDescent="0.3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1.25" customHeight="1" x14ac:dyDescent="0.3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1.25" customHeight="1" x14ac:dyDescent="0.3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1.25" customHeight="1" x14ac:dyDescent="0.3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1.25" customHeight="1" x14ac:dyDescent="0.3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1.25" customHeight="1" x14ac:dyDescent="0.3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1.25" customHeight="1" x14ac:dyDescent="0.3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1.25" customHeight="1" x14ac:dyDescent="0.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1.25" customHeight="1" x14ac:dyDescent="0.3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1.25" customHeight="1" x14ac:dyDescent="0.3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1.25" customHeight="1" x14ac:dyDescent="0.3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1.25" customHeight="1" x14ac:dyDescent="0.3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1.25" customHeight="1" x14ac:dyDescent="0.3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1.25" customHeight="1" x14ac:dyDescent="0.3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1.25" customHeight="1" x14ac:dyDescent="0.3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1.25" customHeight="1" x14ac:dyDescent="0.3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1.25" customHeight="1" x14ac:dyDescent="0.3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1.25" customHeight="1" x14ac:dyDescent="0.3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1.25" customHeight="1" x14ac:dyDescent="0.3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1.25" customHeight="1" x14ac:dyDescent="0.3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1.25" customHeight="1" x14ac:dyDescent="0.3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1.25" customHeight="1" x14ac:dyDescent="0.3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1.25" customHeight="1" x14ac:dyDescent="0.3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1.25" customHeight="1" x14ac:dyDescent="0.3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1.25" customHeight="1" x14ac:dyDescent="0.3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1.25" customHeight="1" x14ac:dyDescent="0.3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1.25" customHeight="1" x14ac:dyDescent="0.3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1.25" customHeight="1" x14ac:dyDescent="0.3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1.25" customHeight="1" x14ac:dyDescent="0.3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1.25" customHeight="1" x14ac:dyDescent="0.3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1.25" customHeight="1" x14ac:dyDescent="0.3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1.25" customHeight="1" x14ac:dyDescent="0.3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1.25" customHeight="1" x14ac:dyDescent="0.3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1.25" customHeight="1" x14ac:dyDescent="0.3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1.25" customHeight="1" x14ac:dyDescent="0.3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1.25" customHeight="1" x14ac:dyDescent="0.3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1.25" customHeight="1" x14ac:dyDescent="0.3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1.25" customHeight="1" x14ac:dyDescent="0.3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1.25" customHeight="1" x14ac:dyDescent="0.3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1.25" customHeight="1" x14ac:dyDescent="0.3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1.25" customHeight="1" x14ac:dyDescent="0.3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1.25" customHeight="1" x14ac:dyDescent="0.3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1.25" customHeight="1" x14ac:dyDescent="0.3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1.25" customHeight="1" x14ac:dyDescent="0.3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1.25" customHeight="1" x14ac:dyDescent="0.3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1.25" customHeight="1" x14ac:dyDescent="0.3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1.25" customHeight="1" x14ac:dyDescent="0.3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1.25" customHeight="1" x14ac:dyDescent="0.3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1.25" customHeight="1" x14ac:dyDescent="0.3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1.25" customHeight="1" x14ac:dyDescent="0.3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1.25" customHeight="1" x14ac:dyDescent="0.3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1.25" customHeight="1" x14ac:dyDescent="0.3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1.25" customHeight="1" x14ac:dyDescent="0.3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1.25" customHeight="1" x14ac:dyDescent="0.3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1.25" customHeight="1" x14ac:dyDescent="0.3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1.25" customHeight="1" x14ac:dyDescent="0.3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1.25" customHeight="1" x14ac:dyDescent="0.3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1.25" customHeight="1" x14ac:dyDescent="0.3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1.25" customHeight="1" x14ac:dyDescent="0.3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1.25" customHeight="1" x14ac:dyDescent="0.3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1.25" customHeight="1" x14ac:dyDescent="0.3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1.25" customHeight="1" x14ac:dyDescent="0.3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1.25" customHeight="1" x14ac:dyDescent="0.3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1.25" customHeight="1" x14ac:dyDescent="0.3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1.25" customHeight="1" x14ac:dyDescent="0.3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1.25" customHeight="1" x14ac:dyDescent="0.3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1.25" customHeight="1" x14ac:dyDescent="0.3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1.25" customHeight="1" x14ac:dyDescent="0.3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1.25" customHeight="1" x14ac:dyDescent="0.3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1.25" customHeight="1" x14ac:dyDescent="0.3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1.25" customHeight="1" x14ac:dyDescent="0.3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1.25" customHeight="1" x14ac:dyDescent="0.3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1.25" customHeight="1" x14ac:dyDescent="0.3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1.25" customHeight="1" x14ac:dyDescent="0.3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1.25" customHeight="1" x14ac:dyDescent="0.3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1.25" customHeight="1" x14ac:dyDescent="0.3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1.25" customHeight="1" x14ac:dyDescent="0.3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1.25" customHeight="1" x14ac:dyDescent="0.3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1.25" customHeight="1" x14ac:dyDescent="0.3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1.25" customHeight="1" x14ac:dyDescent="0.3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1.25" customHeight="1" x14ac:dyDescent="0.3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1.25" customHeight="1" x14ac:dyDescent="0.3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1.25" customHeight="1" x14ac:dyDescent="0.3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1.25" customHeight="1" x14ac:dyDescent="0.3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1.25" customHeight="1" x14ac:dyDescent="0.3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1.25" customHeight="1" x14ac:dyDescent="0.3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1.25" customHeight="1" x14ac:dyDescent="0.3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1.25" customHeight="1" x14ac:dyDescent="0.3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1.25" customHeight="1" x14ac:dyDescent="0.3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1.25" customHeight="1" x14ac:dyDescent="0.3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1.25" customHeight="1" x14ac:dyDescent="0.3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1.25" customHeight="1" x14ac:dyDescent="0.3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1.25" customHeight="1" x14ac:dyDescent="0.3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1.25" customHeight="1" x14ac:dyDescent="0.3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1.25" customHeight="1" x14ac:dyDescent="0.3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1.25" customHeight="1" x14ac:dyDescent="0.3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1.25" customHeight="1" x14ac:dyDescent="0.3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1.25" customHeight="1" x14ac:dyDescent="0.3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1.25" customHeight="1" x14ac:dyDescent="0.3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1.25" customHeight="1" x14ac:dyDescent="0.3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1.25" customHeight="1" x14ac:dyDescent="0.3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1.25" customHeight="1" x14ac:dyDescent="0.3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1.25" customHeight="1" x14ac:dyDescent="0.3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1.25" customHeight="1" x14ac:dyDescent="0.3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1.25" customHeight="1" x14ac:dyDescent="0.3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1.25" customHeight="1" x14ac:dyDescent="0.3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1.25" customHeight="1" x14ac:dyDescent="0.3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1.25" customHeight="1" x14ac:dyDescent="0.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1.25" customHeight="1" x14ac:dyDescent="0.3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1.25" customHeight="1" x14ac:dyDescent="0.3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1.25" customHeight="1" x14ac:dyDescent="0.3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1.25" customHeight="1" x14ac:dyDescent="0.3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1.25" customHeight="1" x14ac:dyDescent="0.3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1.25" customHeight="1" x14ac:dyDescent="0.3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1.25" customHeight="1" x14ac:dyDescent="0.3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1.25" customHeight="1" x14ac:dyDescent="0.3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1.25" customHeight="1" x14ac:dyDescent="0.3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1.25" customHeight="1" x14ac:dyDescent="0.3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1.25" customHeight="1" x14ac:dyDescent="0.3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1.25" customHeight="1" x14ac:dyDescent="0.3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1.25" customHeight="1" x14ac:dyDescent="0.3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1.25" customHeight="1" x14ac:dyDescent="0.3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1.25" customHeight="1" x14ac:dyDescent="0.3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1.25" customHeight="1" x14ac:dyDescent="0.3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1.25" customHeight="1" x14ac:dyDescent="0.3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1.25" customHeight="1" x14ac:dyDescent="0.3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1.25" customHeight="1" x14ac:dyDescent="0.3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1.25" customHeight="1" x14ac:dyDescent="0.3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1.25" customHeight="1" x14ac:dyDescent="0.3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1.25" customHeight="1" x14ac:dyDescent="0.3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1.25" customHeight="1" x14ac:dyDescent="0.3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1.25" customHeight="1" x14ac:dyDescent="0.3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1.25" customHeight="1" x14ac:dyDescent="0.3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1.25" customHeight="1" x14ac:dyDescent="0.3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1.25" customHeight="1" x14ac:dyDescent="0.3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1.25" customHeight="1" x14ac:dyDescent="0.3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1.25" customHeight="1" x14ac:dyDescent="0.3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1.25" customHeight="1" x14ac:dyDescent="0.3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1.25" customHeight="1" x14ac:dyDescent="0.3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1.25" customHeight="1" x14ac:dyDescent="0.3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1.25" customHeight="1" x14ac:dyDescent="0.3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1.25" customHeight="1" x14ac:dyDescent="0.3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1.25" customHeight="1" x14ac:dyDescent="0.3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1.25" customHeight="1" x14ac:dyDescent="0.3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1.25" customHeight="1" x14ac:dyDescent="0.3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1.25" customHeight="1" x14ac:dyDescent="0.3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1.25" customHeight="1" x14ac:dyDescent="0.3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1.25" customHeight="1" x14ac:dyDescent="0.3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1.25" customHeight="1" x14ac:dyDescent="0.3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1.25" customHeight="1" x14ac:dyDescent="0.3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1.25" customHeight="1" x14ac:dyDescent="0.3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1.25" customHeight="1" x14ac:dyDescent="0.3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1.25" customHeight="1" x14ac:dyDescent="0.3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1.25" customHeight="1" x14ac:dyDescent="0.3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1.25" customHeight="1" x14ac:dyDescent="0.3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1.25" customHeight="1" x14ac:dyDescent="0.3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1.25" customHeight="1" x14ac:dyDescent="0.3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1.25" customHeight="1" x14ac:dyDescent="0.3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1.25" customHeight="1" x14ac:dyDescent="0.3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1.25" customHeight="1" x14ac:dyDescent="0.3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1.25" customHeight="1" x14ac:dyDescent="0.3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1.25" customHeight="1" x14ac:dyDescent="0.3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1.25" customHeight="1" x14ac:dyDescent="0.3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1.25" customHeight="1" x14ac:dyDescent="0.3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1.25" customHeight="1" x14ac:dyDescent="0.3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1.25" customHeight="1" x14ac:dyDescent="0.3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1.25" customHeight="1" x14ac:dyDescent="0.3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1.25" customHeight="1" x14ac:dyDescent="0.3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1.25" customHeight="1" x14ac:dyDescent="0.3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1.25" customHeight="1" x14ac:dyDescent="0.3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1.25" customHeight="1" x14ac:dyDescent="0.3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1.25" customHeight="1" x14ac:dyDescent="0.3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1.25" customHeight="1" x14ac:dyDescent="0.3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1.25" customHeight="1" x14ac:dyDescent="0.3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1.25" customHeight="1" x14ac:dyDescent="0.3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1.25" customHeight="1" x14ac:dyDescent="0.3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1.25" customHeight="1" x14ac:dyDescent="0.3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1.25" customHeight="1" x14ac:dyDescent="0.3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1.25" customHeight="1" x14ac:dyDescent="0.3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1.25" customHeight="1" x14ac:dyDescent="0.3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1.25" customHeight="1" x14ac:dyDescent="0.3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1.25" customHeight="1" x14ac:dyDescent="0.3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1.25" customHeight="1" x14ac:dyDescent="0.3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1.25" customHeight="1" x14ac:dyDescent="0.3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1.25" customHeight="1" x14ac:dyDescent="0.3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1.25" customHeight="1" x14ac:dyDescent="0.3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1.25" customHeight="1" x14ac:dyDescent="0.3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1.25" customHeight="1" x14ac:dyDescent="0.3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1.25" customHeight="1" x14ac:dyDescent="0.3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1.25" customHeight="1" x14ac:dyDescent="0.3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1.25" customHeight="1" x14ac:dyDescent="0.3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1.25" customHeight="1" x14ac:dyDescent="0.3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1.25" customHeight="1" x14ac:dyDescent="0.3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1.25" customHeight="1" x14ac:dyDescent="0.3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1.25" customHeight="1" x14ac:dyDescent="0.3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1.25" customHeight="1" x14ac:dyDescent="0.3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1.25" customHeight="1" x14ac:dyDescent="0.3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1.25" customHeight="1" x14ac:dyDescent="0.3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1.25" customHeight="1" x14ac:dyDescent="0.3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1.25" customHeight="1" x14ac:dyDescent="0.3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1.25" customHeight="1" x14ac:dyDescent="0.3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1.25" customHeight="1" x14ac:dyDescent="0.3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1.25" customHeight="1" x14ac:dyDescent="0.3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1.25" customHeight="1" x14ac:dyDescent="0.3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1.25" customHeight="1" x14ac:dyDescent="0.3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1.25" customHeight="1" x14ac:dyDescent="0.3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1.25" customHeight="1" x14ac:dyDescent="0.3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1.25" customHeight="1" x14ac:dyDescent="0.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1.25" customHeight="1" x14ac:dyDescent="0.3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1.25" customHeight="1" x14ac:dyDescent="0.3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1.25" customHeight="1" x14ac:dyDescent="0.3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1.25" customHeight="1" x14ac:dyDescent="0.3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1.25" customHeight="1" x14ac:dyDescent="0.3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1.25" customHeight="1" x14ac:dyDescent="0.3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1.25" customHeight="1" x14ac:dyDescent="0.3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1.25" customHeight="1" x14ac:dyDescent="0.3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1.25" customHeight="1" x14ac:dyDescent="0.3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1.25" customHeight="1" x14ac:dyDescent="0.3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1.25" customHeight="1" x14ac:dyDescent="0.3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1.25" customHeight="1" x14ac:dyDescent="0.3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1.25" customHeight="1" x14ac:dyDescent="0.3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1.25" customHeight="1" x14ac:dyDescent="0.3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1.25" customHeight="1" x14ac:dyDescent="0.3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1.25" customHeight="1" x14ac:dyDescent="0.3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1.25" customHeight="1" x14ac:dyDescent="0.3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1.25" customHeight="1" x14ac:dyDescent="0.3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1.25" customHeight="1" x14ac:dyDescent="0.3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1.25" customHeight="1" x14ac:dyDescent="0.3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1.25" customHeight="1" x14ac:dyDescent="0.3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1.25" customHeight="1" x14ac:dyDescent="0.3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1.25" customHeight="1" x14ac:dyDescent="0.3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1.25" customHeight="1" x14ac:dyDescent="0.3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1.25" customHeight="1" x14ac:dyDescent="0.3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1.25" customHeight="1" x14ac:dyDescent="0.3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1.25" customHeight="1" x14ac:dyDescent="0.3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1.25" customHeight="1" x14ac:dyDescent="0.3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1.25" customHeight="1" x14ac:dyDescent="0.3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1.25" customHeight="1" x14ac:dyDescent="0.3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1.25" customHeight="1" x14ac:dyDescent="0.3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1.25" customHeight="1" x14ac:dyDescent="0.3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1.25" customHeight="1" x14ac:dyDescent="0.3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1.25" customHeight="1" x14ac:dyDescent="0.3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1.25" customHeight="1" x14ac:dyDescent="0.3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1.25" customHeight="1" x14ac:dyDescent="0.3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1.25" customHeight="1" x14ac:dyDescent="0.3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1.25" customHeight="1" x14ac:dyDescent="0.3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1.25" customHeight="1" x14ac:dyDescent="0.3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1.25" customHeight="1" x14ac:dyDescent="0.3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1.25" customHeight="1" x14ac:dyDescent="0.3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1.25" customHeight="1" x14ac:dyDescent="0.3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1.25" customHeight="1" x14ac:dyDescent="0.3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1.25" customHeight="1" x14ac:dyDescent="0.3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1.25" customHeight="1" x14ac:dyDescent="0.3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1.25" customHeight="1" x14ac:dyDescent="0.3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1.25" customHeight="1" x14ac:dyDescent="0.3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1.25" customHeight="1" x14ac:dyDescent="0.3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1.25" customHeight="1" x14ac:dyDescent="0.3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1.25" customHeight="1" x14ac:dyDescent="0.3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1.25" customHeight="1" x14ac:dyDescent="0.3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1.25" customHeight="1" x14ac:dyDescent="0.3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1.25" customHeight="1" x14ac:dyDescent="0.3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1.25" customHeight="1" x14ac:dyDescent="0.3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1.25" customHeight="1" x14ac:dyDescent="0.3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1.25" customHeight="1" x14ac:dyDescent="0.3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1.25" customHeight="1" x14ac:dyDescent="0.3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1.25" customHeight="1" x14ac:dyDescent="0.3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1.25" customHeight="1" x14ac:dyDescent="0.3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1.25" customHeight="1" x14ac:dyDescent="0.3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1.25" customHeight="1" x14ac:dyDescent="0.3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1.25" customHeight="1" x14ac:dyDescent="0.3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1.25" customHeight="1" x14ac:dyDescent="0.3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1.25" customHeight="1" x14ac:dyDescent="0.3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1.25" customHeight="1" x14ac:dyDescent="0.3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1.25" customHeight="1" x14ac:dyDescent="0.3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1.25" customHeight="1" x14ac:dyDescent="0.3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1.25" customHeight="1" x14ac:dyDescent="0.3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1.25" customHeight="1" x14ac:dyDescent="0.3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1.25" customHeight="1" x14ac:dyDescent="0.3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1.25" customHeight="1" x14ac:dyDescent="0.3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1.25" customHeight="1" x14ac:dyDescent="0.3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1.25" customHeight="1" x14ac:dyDescent="0.3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1.25" customHeight="1" x14ac:dyDescent="0.3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1.25" customHeight="1" x14ac:dyDescent="0.3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1.25" customHeight="1" x14ac:dyDescent="0.3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1.25" customHeight="1" x14ac:dyDescent="0.3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1.25" customHeight="1" x14ac:dyDescent="0.3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1.25" customHeight="1" x14ac:dyDescent="0.3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1.25" customHeight="1" x14ac:dyDescent="0.3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1.25" customHeight="1" x14ac:dyDescent="0.3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1.25" customHeight="1" x14ac:dyDescent="0.3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1.25" customHeight="1" x14ac:dyDescent="0.3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1.25" customHeight="1" x14ac:dyDescent="0.3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1.25" customHeight="1" x14ac:dyDescent="0.3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1.25" customHeight="1" x14ac:dyDescent="0.3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1.25" customHeight="1" x14ac:dyDescent="0.3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1.25" customHeight="1" x14ac:dyDescent="0.3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1.25" customHeight="1" x14ac:dyDescent="0.3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1.25" customHeight="1" x14ac:dyDescent="0.3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1.25" customHeight="1" x14ac:dyDescent="0.3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1.25" customHeight="1" x14ac:dyDescent="0.3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1.25" customHeight="1" x14ac:dyDescent="0.3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1.25" customHeight="1" x14ac:dyDescent="0.3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1.25" customHeight="1" x14ac:dyDescent="0.3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1.25" customHeight="1" x14ac:dyDescent="0.3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1.25" customHeight="1" x14ac:dyDescent="0.3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1.25" customHeight="1" x14ac:dyDescent="0.3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1.25" customHeight="1" x14ac:dyDescent="0.3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1.25" customHeight="1" x14ac:dyDescent="0.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1.25" customHeight="1" x14ac:dyDescent="0.3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1.25" customHeight="1" x14ac:dyDescent="0.3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1.25" customHeight="1" x14ac:dyDescent="0.3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1.25" customHeight="1" x14ac:dyDescent="0.3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1.25" customHeight="1" x14ac:dyDescent="0.3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1.25" customHeight="1" x14ac:dyDescent="0.3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1.25" customHeight="1" x14ac:dyDescent="0.3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1.25" customHeight="1" x14ac:dyDescent="0.3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1.25" customHeight="1" x14ac:dyDescent="0.3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1.25" customHeight="1" x14ac:dyDescent="0.3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1.25" customHeight="1" x14ac:dyDescent="0.3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1.25" customHeight="1" x14ac:dyDescent="0.3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1.25" customHeight="1" x14ac:dyDescent="0.3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1.25" customHeight="1" x14ac:dyDescent="0.3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1.25" customHeight="1" x14ac:dyDescent="0.3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1.25" customHeight="1" x14ac:dyDescent="0.3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1.25" customHeight="1" x14ac:dyDescent="0.3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1.25" customHeight="1" x14ac:dyDescent="0.3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1.25" customHeight="1" x14ac:dyDescent="0.3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1.25" customHeight="1" x14ac:dyDescent="0.3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1.25" customHeight="1" x14ac:dyDescent="0.3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1.25" customHeight="1" x14ac:dyDescent="0.3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1.25" customHeight="1" x14ac:dyDescent="0.3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1.25" customHeight="1" x14ac:dyDescent="0.3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1.25" customHeight="1" x14ac:dyDescent="0.3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1.25" customHeight="1" x14ac:dyDescent="0.3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1.25" customHeight="1" x14ac:dyDescent="0.3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1.25" customHeight="1" x14ac:dyDescent="0.3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1.25" customHeight="1" x14ac:dyDescent="0.3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1.25" customHeight="1" x14ac:dyDescent="0.3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1.25" customHeight="1" x14ac:dyDescent="0.3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1.25" customHeight="1" x14ac:dyDescent="0.3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1.25" customHeight="1" x14ac:dyDescent="0.3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1.25" customHeight="1" x14ac:dyDescent="0.3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1.25" customHeight="1" x14ac:dyDescent="0.3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1.25" customHeight="1" x14ac:dyDescent="0.3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1.25" customHeight="1" x14ac:dyDescent="0.3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1.25" customHeight="1" x14ac:dyDescent="0.3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1.25" customHeight="1" x14ac:dyDescent="0.3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1.25" customHeight="1" x14ac:dyDescent="0.3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1.25" customHeight="1" x14ac:dyDescent="0.3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1.25" customHeight="1" x14ac:dyDescent="0.3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1.25" customHeight="1" x14ac:dyDescent="0.3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1.25" customHeight="1" x14ac:dyDescent="0.3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1.25" customHeight="1" x14ac:dyDescent="0.3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1.25" customHeight="1" x14ac:dyDescent="0.3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1.25" customHeight="1" x14ac:dyDescent="0.3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1.25" customHeight="1" x14ac:dyDescent="0.3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1.25" customHeight="1" x14ac:dyDescent="0.3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1.25" customHeight="1" x14ac:dyDescent="0.3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1.25" customHeight="1" x14ac:dyDescent="0.3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1.25" customHeight="1" x14ac:dyDescent="0.3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1.25" customHeight="1" x14ac:dyDescent="0.3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1.25" customHeight="1" x14ac:dyDescent="0.3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1.25" customHeight="1" x14ac:dyDescent="0.3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1.25" customHeight="1" x14ac:dyDescent="0.3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1.25" customHeight="1" x14ac:dyDescent="0.3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1.25" customHeight="1" x14ac:dyDescent="0.3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1.25" customHeight="1" x14ac:dyDescent="0.3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1.25" customHeight="1" x14ac:dyDescent="0.3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1.25" customHeight="1" x14ac:dyDescent="0.3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1.25" customHeight="1" x14ac:dyDescent="0.3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1.25" customHeight="1" x14ac:dyDescent="0.3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1.25" customHeight="1" x14ac:dyDescent="0.3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1.25" customHeight="1" x14ac:dyDescent="0.3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Perpetuity Growth</vt:lpstr>
      <vt:lpstr>Exit Multiple</vt:lpstr>
      <vt:lpstr>3.Charts  --&gt;</vt:lpstr>
      <vt:lpstr>Revenues&amp;Ebidta</vt:lpstr>
      <vt:lpstr>Cash Flow(UFCF)</vt:lpstr>
      <vt:lpstr>DCF results</vt:lpstr>
      <vt:lpstr>Sensitivity Analysis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BANTHIA</dc:creator>
  <cp:lastModifiedBy>srikanth potharla</cp:lastModifiedBy>
  <dcterms:created xsi:type="dcterms:W3CDTF">2006-09-16T00:00:00Z</dcterms:created>
  <dcterms:modified xsi:type="dcterms:W3CDTF">2025-11-29T03:43:40Z</dcterms:modified>
</cp:coreProperties>
</file>