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07_MY TEACHING RESOURCES\MBA-FINANCIAL MODELLING\Lease or Buy\"/>
    </mc:Choice>
  </mc:AlternateContent>
  <xr:revisionPtr revIDLastSave="0" documentId="13_ncr:1_{243E64E9-594E-444F-ACE7-D4B5796CC07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imple_Lease_Bu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O33" i="1"/>
  <c r="N32" i="1"/>
  <c r="C32" i="1"/>
  <c r="N31" i="1"/>
  <c r="C31" i="1"/>
  <c r="N30" i="1"/>
  <c r="G30" i="1"/>
  <c r="C30" i="1"/>
  <c r="B30" i="1"/>
  <c r="D30" i="1" s="1"/>
  <c r="J30" i="1" s="1"/>
  <c r="AA28" i="1"/>
  <c r="D25" i="1"/>
  <c r="C25" i="1"/>
  <c r="E25" i="1" s="1"/>
  <c r="B25" i="1"/>
  <c r="D24" i="1"/>
  <c r="C24" i="1"/>
  <c r="E24" i="1" s="1"/>
  <c r="B24" i="1"/>
  <c r="D23" i="1"/>
  <c r="C23" i="1"/>
  <c r="E23" i="1" s="1"/>
  <c r="B23" i="1"/>
  <c r="E26" i="1" l="1"/>
  <c r="E30" i="1"/>
  <c r="F30" i="1" l="1"/>
  <c r="B31" i="1" s="1"/>
  <c r="B38" i="1"/>
  <c r="B36" i="1"/>
  <c r="B39" i="1"/>
  <c r="D31" i="1" l="1"/>
  <c r="J31" i="1" l="1"/>
  <c r="E31" i="1"/>
  <c r="F31" i="1" l="1"/>
  <c r="B32" i="1" s="1"/>
  <c r="D32" i="1" l="1"/>
  <c r="J32" i="1" l="1"/>
  <c r="E32" i="1"/>
  <c r="B43" i="1" l="1"/>
  <c r="F32" i="1"/>
  <c r="B42" i="1" s="1"/>
  <c r="M32" i="1"/>
  <c r="K32" i="1"/>
  <c r="O31" i="1"/>
  <c r="M31" i="1"/>
  <c r="K31" i="1"/>
  <c r="O30" i="1"/>
  <c r="M30" i="1"/>
  <c r="K30" i="1"/>
  <c r="O32" i="1"/>
  <c r="H31" i="1"/>
  <c r="I31" i="1"/>
  <c r="G32" i="1"/>
  <c r="B44" i="1"/>
  <c r="H32" i="1"/>
  <c r="I32" i="1"/>
  <c r="L32" i="1"/>
  <c r="H30" i="1"/>
  <c r="I30" i="1"/>
  <c r="G31" i="1"/>
</calcChain>
</file>

<file path=xl/sharedStrings.xml><?xml version="1.0" encoding="utf-8"?>
<sst xmlns="http://schemas.openxmlformats.org/spreadsheetml/2006/main" count="62" uniqueCount="59">
  <si>
    <t>Sections:</t>
  </si>
  <si>
    <t>Inputs</t>
  </si>
  <si>
    <t>Calculations</t>
  </si>
  <si>
    <t>Outputs</t>
  </si>
  <si>
    <t>Checks</t>
  </si>
  <si>
    <t>INPUTS</t>
  </si>
  <si>
    <t>Lease Assumptions</t>
  </si>
  <si>
    <t>Annual lease payment (₹)</t>
  </si>
  <si>
    <t>Lease_Pmt</t>
  </si>
  <si>
    <t>Lease term (years)</t>
  </si>
  <si>
    <t>Lease_Years</t>
  </si>
  <si>
    <t>Corporate tax rate</t>
  </si>
  <si>
    <t>Tax_Rate</t>
  </si>
  <si>
    <t>Discount rate</t>
  </si>
  <si>
    <t>Disc_Rate</t>
  </si>
  <si>
    <t>Buy (Purchase) Assumptions</t>
  </si>
  <si>
    <t>Car cost (₹)</t>
  </si>
  <si>
    <t>Asset_Cost</t>
  </si>
  <si>
    <t>Loan interest rate (p.a.)</t>
  </si>
  <si>
    <t>Loan_Rate</t>
  </si>
  <si>
    <t>Loan tenor (years)</t>
  </si>
  <si>
    <t>Loan_Tenor</t>
  </si>
  <si>
    <t>Salvage value at end (₹)</t>
  </si>
  <si>
    <t>Salvage</t>
  </si>
  <si>
    <t>Tax depreciation rate (WDV)</t>
  </si>
  <si>
    <t>Depr_Rate</t>
  </si>
  <si>
    <t>CALCULATIONS</t>
  </si>
  <si>
    <t>Lease Schedule (After-Tax &amp; PV)</t>
  </si>
  <si>
    <t>Year</t>
  </si>
  <si>
    <t>Lease Payment</t>
  </si>
  <si>
    <t>After-Tax Payment</t>
  </si>
  <si>
    <t>Discount Factor</t>
  </si>
  <si>
    <t>PV</t>
  </si>
  <si>
    <t>NPV (Lease)</t>
  </si>
  <si>
    <t>Buy Schedule (Loan, Depreciation, Tax Shields, PV)</t>
  </si>
  <si>
    <t>EMI</t>
  </si>
  <si>
    <t>Opening Prin.</t>
  </si>
  <si>
    <t>Interest</t>
  </si>
  <si>
    <t>Principal</t>
  </si>
  <si>
    <t>Closing Prin.</t>
  </si>
  <si>
    <t>WDV Start</t>
  </si>
  <si>
    <t>Depreciation</t>
  </si>
  <si>
    <t>WDV End</t>
  </si>
  <si>
    <t>Tax Shield: Interest</t>
  </si>
  <si>
    <t>Tax Shield: Depreciation</t>
  </si>
  <si>
    <t>Salvage (after-tax)</t>
  </si>
  <si>
    <t>Net Buy CF</t>
  </si>
  <si>
    <t>Disc. Factor</t>
  </si>
  <si>
    <t>NPV (Buy)</t>
  </si>
  <si>
    <t>OUTPUTS &amp; DECISION</t>
  </si>
  <si>
    <t>NPV — Lease (₹)</t>
  </si>
  <si>
    <t>NPV — Buy (₹)</t>
  </si>
  <si>
    <t>Difference (Buy − Lease) (₹)</t>
  </si>
  <si>
    <t>Recommendation</t>
  </si>
  <si>
    <t>CHECKS</t>
  </si>
  <si>
    <t>Loan closes to zero (±1)</t>
  </si>
  <si>
    <t>Principal repaid = Asset Cost (±₹1)</t>
  </si>
  <si>
    <t>Depreciation bridge</t>
  </si>
  <si>
    <t xml:space="preserve">Lease vs Buy 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</si>
</sst>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₹###,##0"/>
    <numFmt numFmtId="165" formatCode="0.0%"/>
    <numFmt numFmtId="166" formatCode="\₹###,##0.00"/>
  </numFmts>
  <fonts count="5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  <font>
      <u/>
      <sz val="11"/>
      <color rgb="FF0563C1"/>
      <name val="Calibri"/>
      <family val="2"/>
    </font>
    <font>
      <i/>
      <sz val="11"/>
      <color rgb="FF88888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FFF2CC"/>
      </patternFill>
    </fill>
    <fill>
      <patternFill patternType="solid">
        <fgColor rgb="FFE2EFDA"/>
      </patternFill>
    </fill>
    <fill>
      <patternFill patternType="solid">
        <fgColor rgb="FFFCE4D6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164" fontId="0" fillId="3" borderId="0" xfId="0" applyNumberFormat="1" applyFill="1"/>
    <xf numFmtId="0" fontId="4" fillId="0" borderId="0" xfId="0" applyFont="1"/>
    <xf numFmtId="1" fontId="0" fillId="3" borderId="0" xfId="0" applyNumberFormat="1" applyFill="1"/>
    <xf numFmtId="165" fontId="0" fillId="3" borderId="0" xfId="0" applyNumberFormat="1" applyFill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/>
    <xf numFmtId="0" fontId="0" fillId="0" borderId="1" xfId="0" applyBorder="1"/>
    <xf numFmtId="166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1" fillId="0" borderId="0" xfId="0" applyFont="1"/>
    <xf numFmtId="0" fontId="0" fillId="0" borderId="0" xfId="0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4.5" x14ac:dyDescent="0.35"/>
  <cols>
    <col min="1" max="1" width="22" customWidth="1"/>
    <col min="2" max="2" width="18" customWidth="1"/>
    <col min="3" max="12" width="16" customWidth="1"/>
  </cols>
  <sheetData>
    <row r="1" spans="1:8" ht="18.5" x14ac:dyDescent="0.45">
      <c r="A1" s="14" t="s">
        <v>58</v>
      </c>
      <c r="B1" s="15"/>
      <c r="C1" s="15"/>
      <c r="D1" s="15"/>
      <c r="E1" s="15"/>
      <c r="F1" s="15"/>
      <c r="G1" s="15"/>
      <c r="H1" s="15"/>
    </row>
    <row r="3" spans="1:8" x14ac:dyDescent="0.3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5" spans="1:8" x14ac:dyDescent="0.35">
      <c r="A5" s="16" t="s">
        <v>5</v>
      </c>
      <c r="B5" s="15"/>
      <c r="C5" s="15"/>
      <c r="D5" s="15"/>
      <c r="E5" s="15"/>
      <c r="F5" s="15"/>
      <c r="G5" s="15"/>
      <c r="H5" s="15"/>
    </row>
    <row r="6" spans="1:8" x14ac:dyDescent="0.35">
      <c r="A6" s="1" t="s">
        <v>6</v>
      </c>
    </row>
    <row r="7" spans="1:8" x14ac:dyDescent="0.35">
      <c r="A7" t="s">
        <v>7</v>
      </c>
      <c r="B7" s="3">
        <v>240000</v>
      </c>
      <c r="C7" s="4" t="s">
        <v>8</v>
      </c>
    </row>
    <row r="8" spans="1:8" x14ac:dyDescent="0.35">
      <c r="A8" t="s">
        <v>9</v>
      </c>
      <c r="B8" s="5">
        <v>3</v>
      </c>
      <c r="C8" s="4" t="s">
        <v>10</v>
      </c>
    </row>
    <row r="9" spans="1:8" x14ac:dyDescent="0.35">
      <c r="A9" t="s">
        <v>11</v>
      </c>
      <c r="B9" s="6">
        <v>0.3</v>
      </c>
      <c r="C9" s="4" t="s">
        <v>12</v>
      </c>
    </row>
    <row r="10" spans="1:8" x14ac:dyDescent="0.35">
      <c r="A10" t="s">
        <v>13</v>
      </c>
      <c r="B10" s="6">
        <v>0.1</v>
      </c>
      <c r="C10" s="4" t="s">
        <v>14</v>
      </c>
    </row>
    <row r="12" spans="1:8" x14ac:dyDescent="0.35">
      <c r="A12" s="1" t="s">
        <v>15</v>
      </c>
    </row>
    <row r="13" spans="1:8" x14ac:dyDescent="0.35">
      <c r="A13" t="s">
        <v>16</v>
      </c>
      <c r="B13" s="3">
        <v>600000</v>
      </c>
      <c r="C13" s="4" t="s">
        <v>17</v>
      </c>
    </row>
    <row r="14" spans="1:8" x14ac:dyDescent="0.35">
      <c r="A14" t="s">
        <v>18</v>
      </c>
      <c r="B14" s="6">
        <v>0.1</v>
      </c>
      <c r="C14" s="4" t="s">
        <v>19</v>
      </c>
    </row>
    <row r="15" spans="1:8" x14ac:dyDescent="0.35">
      <c r="A15" t="s">
        <v>20</v>
      </c>
      <c r="B15" s="5">
        <v>3</v>
      </c>
      <c r="C15" s="4" t="s">
        <v>21</v>
      </c>
    </row>
    <row r="16" spans="1:8" x14ac:dyDescent="0.35">
      <c r="A16" t="s">
        <v>22</v>
      </c>
      <c r="B16" s="3">
        <v>100000</v>
      </c>
      <c r="C16" s="4" t="s">
        <v>23</v>
      </c>
    </row>
    <row r="17" spans="1:27" x14ac:dyDescent="0.35">
      <c r="A17" t="s">
        <v>24</v>
      </c>
      <c r="B17" s="6">
        <v>0.25</v>
      </c>
      <c r="C17" s="4" t="s">
        <v>25</v>
      </c>
    </row>
    <row r="20" spans="1:27" x14ac:dyDescent="0.35">
      <c r="A20" s="16" t="s">
        <v>26</v>
      </c>
      <c r="B20" s="15"/>
      <c r="C20" s="15"/>
      <c r="D20" s="15"/>
      <c r="E20" s="15"/>
      <c r="F20" s="15"/>
      <c r="G20" s="15"/>
      <c r="H20" s="15"/>
      <c r="I20" s="15"/>
      <c r="J20" s="15"/>
    </row>
    <row r="21" spans="1:27" x14ac:dyDescent="0.35">
      <c r="A21" s="1" t="s">
        <v>27</v>
      </c>
    </row>
    <row r="22" spans="1:27" x14ac:dyDescent="0.35">
      <c r="A22" s="7" t="s">
        <v>28</v>
      </c>
      <c r="B22" s="7" t="s">
        <v>29</v>
      </c>
      <c r="C22" s="7" t="s">
        <v>30</v>
      </c>
      <c r="D22" s="7" t="s">
        <v>31</v>
      </c>
      <c r="E22" s="7" t="s">
        <v>32</v>
      </c>
    </row>
    <row r="23" spans="1:27" x14ac:dyDescent="0.35">
      <c r="A23" s="8">
        <v>1</v>
      </c>
      <c r="B23" s="9">
        <f>B7</f>
        <v>240000</v>
      </c>
      <c r="C23" s="9">
        <f>B23*(1-B9)</f>
        <v>168000</v>
      </c>
      <c r="D23" s="10">
        <f>1/(1+B10)^1</f>
        <v>0.90909090909090906</v>
      </c>
      <c r="E23" s="9">
        <f>C23*D23</f>
        <v>152727.27272727274</v>
      </c>
    </row>
    <row r="24" spans="1:27" x14ac:dyDescent="0.35">
      <c r="A24" s="8">
        <v>2</v>
      </c>
      <c r="B24" s="9">
        <f>B7</f>
        <v>240000</v>
      </c>
      <c r="C24" s="9">
        <f>B24*(1-B9)</f>
        <v>168000</v>
      </c>
      <c r="D24" s="10">
        <f>1/(1+B10)^2</f>
        <v>0.82644628099173545</v>
      </c>
      <c r="E24" s="9">
        <f>C24*D24</f>
        <v>138842.97520661156</v>
      </c>
    </row>
    <row r="25" spans="1:27" x14ac:dyDescent="0.35">
      <c r="A25" s="8">
        <v>3</v>
      </c>
      <c r="B25" s="9">
        <f>B7</f>
        <v>240000</v>
      </c>
      <c r="C25" s="9">
        <f>B25*(1-B9)</f>
        <v>168000</v>
      </c>
      <c r="D25" s="10">
        <f>1/(1+B10)^3</f>
        <v>0.75131480090157754</v>
      </c>
      <c r="E25" s="9">
        <f>C25*D25</f>
        <v>126220.88655146502</v>
      </c>
    </row>
    <row r="26" spans="1:27" x14ac:dyDescent="0.35">
      <c r="D26" s="1" t="s">
        <v>33</v>
      </c>
      <c r="E26" s="11">
        <f>SUM(E23:E25)</f>
        <v>417791.13448534929</v>
      </c>
    </row>
    <row r="28" spans="1:27" x14ac:dyDescent="0.35">
      <c r="A28" s="1" t="s">
        <v>34</v>
      </c>
      <c r="Z28" s="1" t="s">
        <v>35</v>
      </c>
      <c r="AA28" s="11">
        <f>PMT(B14,B15,-B13)</f>
        <v>241268.88217522667</v>
      </c>
    </row>
    <row r="29" spans="1:27" x14ac:dyDescent="0.35">
      <c r="A29" s="7" t="s">
        <v>28</v>
      </c>
      <c r="B29" s="7" t="s">
        <v>36</v>
      </c>
      <c r="C29" s="7" t="s">
        <v>35</v>
      </c>
      <c r="D29" s="7" t="s">
        <v>37</v>
      </c>
      <c r="E29" s="7" t="s">
        <v>38</v>
      </c>
      <c r="F29" s="7" t="s">
        <v>39</v>
      </c>
      <c r="G29" s="7" t="s">
        <v>40</v>
      </c>
      <c r="H29" s="7" t="s">
        <v>41</v>
      </c>
      <c r="I29" s="7" t="s">
        <v>42</v>
      </c>
      <c r="J29" s="7" t="s">
        <v>43</v>
      </c>
      <c r="K29" s="7" t="s">
        <v>44</v>
      </c>
      <c r="L29" s="7" t="s">
        <v>45</v>
      </c>
      <c r="M29" s="7" t="s">
        <v>46</v>
      </c>
      <c r="N29" s="7" t="s">
        <v>47</v>
      </c>
      <c r="O29" s="7" t="s">
        <v>32</v>
      </c>
    </row>
    <row r="30" spans="1:27" x14ac:dyDescent="0.35">
      <c r="A30" s="8">
        <v>1</v>
      </c>
      <c r="B30" s="9">
        <f>B13</f>
        <v>600000</v>
      </c>
      <c r="C30" s="9">
        <f>$Z29</f>
        <v>0</v>
      </c>
      <c r="D30" s="9">
        <f>B30*B14</f>
        <v>60000</v>
      </c>
      <c r="E30" s="9">
        <f>C30-D30</f>
        <v>-60000</v>
      </c>
      <c r="F30" s="9">
        <f>B30-E30</f>
        <v>660000</v>
      </c>
      <c r="G30" s="9">
        <f>B13</f>
        <v>600000</v>
      </c>
      <c r="H30" s="9" t="str">
        <f ca="1">H30*B17</f>
        <v/>
      </c>
      <c r="I30" s="9" t="str">
        <f ca="1">H30-I30</f>
        <v/>
      </c>
      <c r="J30" s="9">
        <f>D30*B9</f>
        <v>18000</v>
      </c>
      <c r="K30" s="9" t="str">
        <f ca="1">I30*B9</f>
        <v/>
      </c>
      <c r="L30" s="9">
        <v>0</v>
      </c>
      <c r="M30" s="9" t="str">
        <f ca="1">C30 - (J30+K30) - L30</f>
        <v/>
      </c>
      <c r="N30" s="10">
        <f>1/(1+B10)^1</f>
        <v>0.90909090909090906</v>
      </c>
      <c r="O30" s="9" t="str">
        <f ca="1">N30*O30</f>
        <v/>
      </c>
    </row>
    <row r="31" spans="1:27" x14ac:dyDescent="0.35">
      <c r="A31" s="8">
        <v>2</v>
      </c>
      <c r="B31" s="9">
        <f>F30</f>
        <v>660000</v>
      </c>
      <c r="C31" s="9">
        <f>$Z29</f>
        <v>0</v>
      </c>
      <c r="D31" s="9">
        <f>B31*B14</f>
        <v>66000</v>
      </c>
      <c r="E31" s="9">
        <f>C31-D31</f>
        <v>-66000</v>
      </c>
      <c r="F31" s="9">
        <f>B31-E31</f>
        <v>726000</v>
      </c>
      <c r="G31" s="9" t="str">
        <f ca="1">I30</f>
        <v/>
      </c>
      <c r="H31" s="9" t="str">
        <f ca="1">H31*B17</f>
        <v/>
      </c>
      <c r="I31" s="9" t="str">
        <f ca="1">H31-I31</f>
        <v/>
      </c>
      <c r="J31" s="9">
        <f>D31*B9</f>
        <v>19800</v>
      </c>
      <c r="K31" s="9" t="str">
        <f ca="1">I31*B9</f>
        <v/>
      </c>
      <c r="L31" s="9">
        <v>0</v>
      </c>
      <c r="M31" s="9" t="str">
        <f ca="1">C31 - (J31+K31) - L31</f>
        <v/>
      </c>
      <c r="N31" s="10">
        <f>1/(1+B10)^2</f>
        <v>0.82644628099173545</v>
      </c>
      <c r="O31" s="9" t="str">
        <f ca="1">N31*O31</f>
        <v/>
      </c>
    </row>
    <row r="32" spans="1:27" x14ac:dyDescent="0.35">
      <c r="A32" s="8">
        <v>3</v>
      </c>
      <c r="B32" s="9">
        <f>F31</f>
        <v>726000</v>
      </c>
      <c r="C32" s="9">
        <f>$Z29</f>
        <v>0</v>
      </c>
      <c r="D32" s="9">
        <f>B32*B14</f>
        <v>72600</v>
      </c>
      <c r="E32" s="9">
        <f>C32-D32</f>
        <v>-72600</v>
      </c>
      <c r="F32" s="9">
        <f>B32-E32</f>
        <v>798600</v>
      </c>
      <c r="G32" s="9" t="str">
        <f ca="1">I31</f>
        <v/>
      </c>
      <c r="H32" s="9" t="str">
        <f ca="1">H32*B17</f>
        <v/>
      </c>
      <c r="I32" s="9" t="str">
        <f ca="1">H32-I32</f>
        <v/>
      </c>
      <c r="J32" s="9">
        <f>D32*B9</f>
        <v>21780</v>
      </c>
      <c r="K32" s="9" t="str">
        <f ca="1">I32*B9</f>
        <v/>
      </c>
      <c r="L32" s="9" t="str">
        <f ca="1">B16 - MAX(0, (B16-I32)*B9)</f>
        <v/>
      </c>
      <c r="M32" s="9" t="str">
        <f ca="1">C32 - (J32+K32) - L32</f>
        <v/>
      </c>
      <c r="N32" s="10">
        <f>1/(1+B10)^3</f>
        <v>0.75131480090157754</v>
      </c>
      <c r="O32" s="9" t="str">
        <f ca="1">N32*O32</f>
        <v/>
      </c>
    </row>
    <row r="33" spans="1:15" x14ac:dyDescent="0.35">
      <c r="N33" s="1" t="s">
        <v>48</v>
      </c>
      <c r="O33" s="11">
        <f>SUM(P30:P32)</f>
        <v>0</v>
      </c>
    </row>
    <row r="35" spans="1:15" x14ac:dyDescent="0.35">
      <c r="A35" s="16" t="s">
        <v>49</v>
      </c>
      <c r="B35" s="15"/>
      <c r="C35" s="15"/>
      <c r="D35" s="15"/>
      <c r="E35" s="15"/>
      <c r="F35" s="15"/>
    </row>
    <row r="36" spans="1:15" x14ac:dyDescent="0.35">
      <c r="A36" s="12" t="s">
        <v>50</v>
      </c>
      <c r="B36" s="9">
        <f>E26</f>
        <v>417791.13448534929</v>
      </c>
    </row>
    <row r="37" spans="1:15" x14ac:dyDescent="0.35">
      <c r="A37" s="12" t="s">
        <v>51</v>
      </c>
      <c r="B37" s="9">
        <f>P33</f>
        <v>0</v>
      </c>
    </row>
    <row r="38" spans="1:15" x14ac:dyDescent="0.35">
      <c r="A38" s="12" t="s">
        <v>52</v>
      </c>
      <c r="B38" s="9">
        <f>P33-E26</f>
        <v>-417791.13448534929</v>
      </c>
    </row>
    <row r="39" spans="1:15" x14ac:dyDescent="0.35">
      <c r="A39" s="12" t="s">
        <v>53</v>
      </c>
      <c r="B39" s="10" t="str">
        <f>IF(E26&lt;P33,"LEASE is cheaper","BUY is cheaper")</f>
        <v>BUY is cheaper</v>
      </c>
    </row>
    <row r="41" spans="1:15" x14ac:dyDescent="0.35">
      <c r="A41" s="16" t="s">
        <v>54</v>
      </c>
      <c r="B41" s="15"/>
      <c r="C41" s="15"/>
      <c r="D41" s="15"/>
      <c r="E41" s="15"/>
      <c r="F41" s="15"/>
    </row>
    <row r="42" spans="1:15" x14ac:dyDescent="0.35">
      <c r="A42" s="13" t="s">
        <v>55</v>
      </c>
      <c r="B42" s="13" t="b">
        <f>IF(ABS(F32)&lt;1, TRUE, FALSE)</f>
        <v>0</v>
      </c>
    </row>
    <row r="43" spans="1:15" x14ac:dyDescent="0.35">
      <c r="A43" s="13" t="s">
        <v>56</v>
      </c>
      <c r="B43" s="13" t="b">
        <f>IF(ROUND(SUM(E30:E32),0)=ROUND(B13,0), TRUE, FALSE)</f>
        <v>0</v>
      </c>
    </row>
    <row r="44" spans="1:15" x14ac:dyDescent="0.35">
      <c r="A44" s="13" t="s">
        <v>57</v>
      </c>
      <c r="B44" s="13" t="str">
        <f ca="1">IF(ROUND(H30-SUM(I30:I32)-I32,0)=0, TRUE, FALSE)</f>
        <v/>
      </c>
    </row>
  </sheetData>
  <mergeCells count="5">
    <mergeCell ref="A1:H1"/>
    <mergeCell ref="A5:H5"/>
    <mergeCell ref="A20:J20"/>
    <mergeCell ref="A35:F35"/>
    <mergeCell ref="A41:F4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Simple_Lease_Buy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srikanth potharla</cp:lastModifiedBy>
  <dcterms:created xsi:type="dcterms:W3CDTF">2025-10-31T17:39:28Z</dcterms:created>
  <dcterms:modified xsi:type="dcterms:W3CDTF">2025-10-31T18:22:28Z</dcterms:modified>
</cp:coreProperties>
</file>