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07_MY TEACHING RESOURCES\MBA-FINANCIAL MODELLING\FME-Topic_08_ LBO\"/>
    </mc:Choice>
  </mc:AlternateContent>
  <xr:revisionPtr revIDLastSave="0" documentId="13_ncr:1_{1D2DF538-BBC0-4347-AC75-29492BA3094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BO model (2)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F13" i="3"/>
  <c r="F3" i="3"/>
  <c r="C31" i="3"/>
  <c r="C30" i="3"/>
  <c r="C29" i="3"/>
  <c r="F27" i="3"/>
  <c r="G25" i="3"/>
  <c r="H25" i="3" s="1"/>
  <c r="I25" i="3" s="1"/>
  <c r="J25" i="3" s="1"/>
  <c r="K25" i="3" s="1"/>
  <c r="H24" i="3"/>
  <c r="I24" i="3" s="1"/>
  <c r="J24" i="3" s="1"/>
  <c r="K24" i="3" s="1"/>
  <c r="F17" i="3"/>
  <c r="F14" i="3"/>
  <c r="F26" i="3" s="1"/>
  <c r="G12" i="3"/>
  <c r="H12" i="3" s="1"/>
  <c r="I12" i="3" s="1"/>
  <c r="J12" i="3" s="1"/>
  <c r="K12" i="3" s="1"/>
  <c r="H11" i="3"/>
  <c r="I11" i="3" s="1"/>
  <c r="J11" i="3" s="1"/>
  <c r="K11" i="3" s="1"/>
  <c r="F4" i="3"/>
  <c r="C11" i="3"/>
  <c r="C9" i="3"/>
  <c r="C5" i="3"/>
  <c r="F5" i="3" l="1"/>
  <c r="J17" i="3" l="1"/>
  <c r="J27" i="3" s="1"/>
  <c r="I17" i="3"/>
  <c r="I27" i="3" s="1"/>
  <c r="K17" i="3"/>
  <c r="K27" i="3" s="1"/>
  <c r="C21" i="3"/>
  <c r="H17" i="3"/>
  <c r="H27" i="3" s="1"/>
  <c r="G17" i="3"/>
  <c r="G27" i="3" s="1"/>
  <c r="G29" i="3"/>
  <c r="H13" i="3"/>
  <c r="G15" i="3"/>
  <c r="G30" i="3"/>
  <c r="G14" i="3"/>
  <c r="F6" i="3"/>
  <c r="H30" i="3" l="1"/>
  <c r="H29" i="3"/>
  <c r="I13" i="3"/>
  <c r="H14" i="3"/>
  <c r="H15" i="3"/>
  <c r="G26" i="3"/>
  <c r="G16" i="3"/>
  <c r="G18" i="3" s="1"/>
  <c r="H16" i="3" l="1"/>
  <c r="H18" i="3" s="1"/>
  <c r="H26" i="3"/>
  <c r="G19" i="3"/>
  <c r="G28" i="3" s="1"/>
  <c r="G31" i="3" s="1"/>
  <c r="G32" i="3" s="1"/>
  <c r="I14" i="3"/>
  <c r="J13" i="3"/>
  <c r="I30" i="3"/>
  <c r="I29" i="3"/>
  <c r="I15" i="3"/>
  <c r="G20" i="3" l="1"/>
  <c r="J30" i="3"/>
  <c r="J14" i="3"/>
  <c r="J29" i="3"/>
  <c r="K13" i="3"/>
  <c r="J15" i="3"/>
  <c r="I16" i="3"/>
  <c r="I18" i="3" s="1"/>
  <c r="I26" i="3"/>
  <c r="H19" i="3"/>
  <c r="H28" i="3" s="1"/>
  <c r="H31" i="3" s="1"/>
  <c r="H32" i="3" s="1"/>
  <c r="H20" i="3"/>
  <c r="K29" i="3" l="1"/>
  <c r="K30" i="3"/>
  <c r="K14" i="3"/>
  <c r="K15" i="3"/>
  <c r="I19" i="3"/>
  <c r="I28" i="3" s="1"/>
  <c r="I31" i="3" s="1"/>
  <c r="I32" i="3" s="1"/>
  <c r="J16" i="3"/>
  <c r="J18" i="3" s="1"/>
  <c r="J26" i="3"/>
  <c r="C19" i="3" l="1"/>
  <c r="C20" i="3" s="1"/>
  <c r="K26" i="3"/>
  <c r="K16" i="3"/>
  <c r="K18" i="3" s="1"/>
  <c r="I20" i="3"/>
  <c r="J19" i="3"/>
  <c r="J28" i="3" s="1"/>
  <c r="J31" i="3" s="1"/>
  <c r="J32" i="3" s="1"/>
  <c r="K19" i="3" l="1"/>
  <c r="K28" i="3" s="1"/>
  <c r="K31" i="3" s="1"/>
  <c r="K32" i="3" s="1"/>
  <c r="C22" i="3" s="1"/>
  <c r="C23" i="3" s="1"/>
  <c r="C27" i="3" s="1"/>
  <c r="C28" i="3" s="1"/>
  <c r="J20" i="3"/>
  <c r="K20" i="3" l="1"/>
</calcChain>
</file>

<file path=xl/sharedStrings.xml><?xml version="1.0" encoding="utf-8"?>
<sst xmlns="http://schemas.openxmlformats.org/spreadsheetml/2006/main" count="62" uniqueCount="50">
  <si>
    <t xml:space="preserve">Target company's LTM EBITDA margin </t>
  </si>
  <si>
    <t>Entry EBITDA multiple</t>
  </si>
  <si>
    <t>Annual Sales growth - 5y projection</t>
  </si>
  <si>
    <t>EBITDA margin - 5y projection</t>
  </si>
  <si>
    <t>Corporate income tax rate - 5y projection</t>
  </si>
  <si>
    <t>% of debt used for acquisition</t>
  </si>
  <si>
    <t>D&amp;A as % of sales - 5y projection</t>
  </si>
  <si>
    <t>CAPEX as % of sales - 5y projection</t>
  </si>
  <si>
    <t>NWC investments as % of sales - 5y projection</t>
  </si>
  <si>
    <t>Entry Value</t>
  </si>
  <si>
    <t>Exit EBITDA multiple - exit after 5y</t>
  </si>
  <si>
    <t>Sales</t>
  </si>
  <si>
    <t>EBITDA</t>
  </si>
  <si>
    <t>D&amp;A</t>
  </si>
  <si>
    <t>EBIT</t>
  </si>
  <si>
    <t>EBT</t>
  </si>
  <si>
    <t>Net Income</t>
  </si>
  <si>
    <t>CAPEX</t>
  </si>
  <si>
    <t>NWC</t>
  </si>
  <si>
    <t>Rate of Return</t>
  </si>
  <si>
    <t>Interest expenses</t>
  </si>
  <si>
    <t>MOIC - Multiple on Invested Capital (Equity)</t>
  </si>
  <si>
    <t>IRR - Internal Rate of Return</t>
  </si>
  <si>
    <t>Free Cash Flow</t>
  </si>
  <si>
    <t>Cumulative Free Cash Flow</t>
  </si>
  <si>
    <t>Interest rate - 5y projection</t>
  </si>
  <si>
    <t>/</t>
  </si>
  <si>
    <t>The Rule of 72 IRR - applicable only if your MOIC is close to 2!!!</t>
  </si>
  <si>
    <t>The Rule of 114 IRR - applicable only if your MOIC is close to 3!!!</t>
  </si>
  <si>
    <t>The Rule of 144 IRR - applicable only if your MOIC is close to 4!!!</t>
  </si>
  <si>
    <t xml:space="preserve">Income tax </t>
  </si>
  <si>
    <t>Target company's LTM sales ( ₹)</t>
  </si>
  <si>
    <t>LTM EBITDA ( ₹)</t>
  </si>
  <si>
    <t>Entry Enterprise Value ( ₹)</t>
  </si>
  <si>
    <t>Entry Debt Balance Value ( ₹)</t>
  </si>
  <si>
    <t>Entry Equity Value ( ₹)</t>
  </si>
  <si>
    <t>Profit and Loss Statement( ₹)</t>
  </si>
  <si>
    <t>EBITDA - year 5 ( ₹)</t>
  </si>
  <si>
    <t>Exit Enterprise Value ( ₹)</t>
  </si>
  <si>
    <t>Exit Debt Balance Value ( ₹)</t>
  </si>
  <si>
    <t>Cumulative Free Cash Flow ( ₹)</t>
  </si>
  <si>
    <t>Exit Equity Value ( ₹)</t>
  </si>
  <si>
    <t>LBO MODEL</t>
  </si>
  <si>
    <t xml:space="preserve">Projected Income Statement for Five years </t>
  </si>
  <si>
    <t>Exit Value  after 2030</t>
  </si>
  <si>
    <t>a</t>
  </si>
  <si>
    <t>LTM</t>
  </si>
  <si>
    <t xml:space="preserve">Cash Flow Estimation </t>
  </si>
  <si>
    <t>Cash Flow Estimation  ( ₹)</t>
  </si>
  <si>
    <t>Income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</si>
</sst>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₹-4009]\ * #,##0.00_ ;_ [$₹-4009]\ * \-#,##0.00_ ;_ [$₹-4009]\ * &quot;-&quot;??_ ;_ @_ "/>
    <numFmt numFmtId="165" formatCode="0\ &quot;Times&quot;"/>
    <numFmt numFmtId="166" formatCode="_ [$₹-4009]\ * #,##0_ ;_ [$₹-4009]\ * \-#,##0_ ;_ [$₹-4009]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Yu Gothic"/>
      <family val="2"/>
    </font>
    <font>
      <b/>
      <sz val="11"/>
      <name val="Yu Gothic UI"/>
      <family val="2"/>
    </font>
    <font>
      <sz val="11"/>
      <name val="Yu Gothic UI"/>
      <family val="2"/>
    </font>
    <font>
      <sz val="10"/>
      <name val="Yu Gothic"/>
      <family val="2"/>
    </font>
    <font>
      <sz val="10"/>
      <name val="Yu Gothic UI"/>
      <family val="2"/>
    </font>
    <font>
      <b/>
      <sz val="10"/>
      <name val="Yu Gothic UI"/>
      <family val="2"/>
    </font>
    <font>
      <sz val="10"/>
      <name val="Yu Gothic UI Semibold"/>
      <family val="2"/>
    </font>
    <font>
      <b/>
      <sz val="10"/>
      <name val="Yu Gothic UI Semibold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hair">
        <color rgb="FF00AAD2"/>
      </left>
      <right style="hair">
        <color rgb="FF00AAD2"/>
      </right>
      <top style="hair">
        <color rgb="FF00AAD2"/>
      </top>
      <bottom style="hair">
        <color rgb="FF00AAD2"/>
      </bottom>
      <diagonal/>
    </border>
    <border>
      <left/>
      <right/>
      <top/>
      <bottom style="medium">
        <color rgb="FF0070C0"/>
      </bottom>
      <diagonal/>
    </border>
    <border>
      <left/>
      <right style="hair">
        <color rgb="FF00AAD2"/>
      </right>
      <top style="hair">
        <color rgb="FF00AAD2"/>
      </top>
      <bottom/>
      <diagonal/>
    </border>
    <border>
      <left style="hair">
        <color rgb="FF00AAD2"/>
      </left>
      <right style="hair">
        <color rgb="FF00AAD2"/>
      </right>
      <top style="hair">
        <color rgb="FF00AAD2"/>
      </top>
      <bottom/>
      <diagonal/>
    </border>
    <border>
      <left style="hair">
        <color rgb="FF0070C0"/>
      </left>
      <right style="hair">
        <color rgb="FF00AAD2"/>
      </right>
      <top style="medium">
        <color rgb="FF0070C0"/>
      </top>
      <bottom/>
      <diagonal/>
    </border>
    <border>
      <left style="hair">
        <color rgb="FF00AAD2"/>
      </left>
      <right style="hair">
        <color rgb="FF00AAD2"/>
      </right>
      <top style="medium">
        <color rgb="FF0070C0"/>
      </top>
      <bottom/>
      <diagonal/>
    </border>
    <border>
      <left style="hair">
        <color rgb="FF0070C0"/>
      </left>
      <right style="hair">
        <color rgb="FF00AAD2"/>
      </right>
      <top style="hair">
        <color rgb="FF00AAD2"/>
      </top>
      <bottom/>
      <diagonal/>
    </border>
    <border>
      <left style="hair">
        <color rgb="FF0070C0"/>
      </left>
      <right style="hair">
        <color rgb="FF00AAD2"/>
      </right>
      <top style="hair">
        <color rgb="FF00AAD2"/>
      </top>
      <bottom style="hair">
        <color rgb="FF0070C0"/>
      </bottom>
      <diagonal/>
    </border>
    <border>
      <left style="hair">
        <color rgb="FF00AAD2"/>
      </left>
      <right style="hair">
        <color rgb="FF00AAD2"/>
      </right>
      <top style="hair">
        <color rgb="FF00AAD2"/>
      </top>
      <bottom style="hair">
        <color rgb="FF0070C0"/>
      </bottom>
      <diagonal/>
    </border>
    <border>
      <left style="hair">
        <color rgb="FF0070C0"/>
      </left>
      <right style="hair">
        <color rgb="FF00AAD2"/>
      </right>
      <top style="hair">
        <color rgb="FF0070C0"/>
      </top>
      <bottom/>
      <diagonal/>
    </border>
    <border>
      <left style="hair">
        <color rgb="FF00AAD2"/>
      </left>
      <right style="hair">
        <color rgb="FF00AAD2"/>
      </right>
      <top style="hair">
        <color rgb="FF0070C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8" fillId="0" borderId="0" xfId="0" applyFont="1"/>
    <xf numFmtId="37" fontId="6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164" fontId="6" fillId="2" borderId="1" xfId="0" applyNumberFormat="1" applyFont="1" applyFill="1" applyBorder="1" applyAlignment="1">
      <alignment horizontal="center"/>
    </xf>
    <xf numFmtId="9" fontId="6" fillId="2" borderId="1" xfId="1" applyFont="1" applyFill="1" applyBorder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left"/>
    </xf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164" fontId="7" fillId="3" borderId="1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left"/>
    </xf>
    <xf numFmtId="0" fontId="4" fillId="4" borderId="0" xfId="0" applyFont="1" applyFill="1"/>
    <xf numFmtId="0" fontId="5" fillId="4" borderId="0" xfId="0" applyFont="1" applyFill="1"/>
    <xf numFmtId="0" fontId="7" fillId="4" borderId="2" xfId="0" applyFont="1" applyFill="1" applyBorder="1"/>
    <xf numFmtId="1" fontId="7" fillId="4" borderId="2" xfId="0" applyNumberFormat="1" applyFont="1" applyFill="1" applyBorder="1"/>
    <xf numFmtId="0" fontId="7" fillId="4" borderId="0" xfId="0" applyFont="1" applyFill="1"/>
    <xf numFmtId="1" fontId="7" fillId="4" borderId="0" xfId="0" applyNumberFormat="1" applyFont="1" applyFill="1"/>
    <xf numFmtId="0" fontId="6" fillId="4" borderId="0" xfId="0" applyFont="1" applyFill="1"/>
    <xf numFmtId="37" fontId="6" fillId="4" borderId="5" xfId="0" applyNumberFormat="1" applyFont="1" applyFill="1" applyBorder="1" applyAlignment="1">
      <alignment horizontal="right"/>
    </xf>
    <xf numFmtId="37" fontId="6" fillId="4" borderId="6" xfId="0" applyNumberFormat="1" applyFont="1" applyFill="1" applyBorder="1" applyAlignment="1">
      <alignment horizontal="right"/>
    </xf>
    <xf numFmtId="37" fontId="6" fillId="4" borderId="7" xfId="0" applyNumberFormat="1" applyFont="1" applyFill="1" applyBorder="1" applyAlignment="1">
      <alignment horizontal="right"/>
    </xf>
    <xf numFmtId="37" fontId="6" fillId="4" borderId="3" xfId="0" applyNumberFormat="1" applyFont="1" applyFill="1" applyBorder="1" applyAlignment="1">
      <alignment horizontal="right"/>
    </xf>
    <xf numFmtId="37" fontId="6" fillId="4" borderId="7" xfId="0" quotePrefix="1" applyNumberFormat="1" applyFont="1" applyFill="1" applyBorder="1" applyAlignment="1">
      <alignment horizontal="right"/>
    </xf>
    <xf numFmtId="37" fontId="6" fillId="4" borderId="4" xfId="0" applyNumberFormat="1" applyFont="1" applyFill="1" applyBorder="1" applyAlignment="1">
      <alignment horizontal="right"/>
    </xf>
    <xf numFmtId="37" fontId="7" fillId="4" borderId="8" xfId="0" quotePrefix="1" applyNumberFormat="1" applyFont="1" applyFill="1" applyBorder="1" applyAlignment="1">
      <alignment horizontal="right"/>
    </xf>
    <xf numFmtId="37" fontId="7" fillId="4" borderId="9" xfId="0" applyNumberFormat="1" applyFon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4" fillId="5" borderId="0" xfId="0" applyFont="1" applyFill="1"/>
    <xf numFmtId="0" fontId="5" fillId="5" borderId="0" xfId="0" applyFont="1" applyFill="1"/>
    <xf numFmtId="0" fontId="7" fillId="5" borderId="2" xfId="0" applyFont="1" applyFill="1" applyBorder="1"/>
    <xf numFmtId="1" fontId="7" fillId="5" borderId="2" xfId="0" applyNumberFormat="1" applyFont="1" applyFill="1" applyBorder="1"/>
    <xf numFmtId="0" fontId="7" fillId="5" borderId="0" xfId="0" applyFont="1" applyFill="1"/>
    <xf numFmtId="1" fontId="7" fillId="5" borderId="0" xfId="0" applyNumberFormat="1" applyFont="1" applyFill="1"/>
    <xf numFmtId="0" fontId="6" fillId="5" borderId="0" xfId="0" applyFont="1" applyFill="1"/>
    <xf numFmtId="37" fontId="6" fillId="5" borderId="10" xfId="0" applyNumberFormat="1" applyFont="1" applyFill="1" applyBorder="1" applyAlignment="1">
      <alignment horizontal="right"/>
    </xf>
    <xf numFmtId="37" fontId="6" fillId="5" borderId="11" xfId="0" applyNumberFormat="1" applyFont="1" applyFill="1" applyBorder="1" applyAlignment="1">
      <alignment horizontal="right"/>
    </xf>
    <xf numFmtId="37" fontId="6" fillId="5" borderId="7" xfId="0" applyNumberFormat="1" applyFont="1" applyFill="1" applyBorder="1" applyAlignment="1">
      <alignment horizontal="right"/>
    </xf>
    <xf numFmtId="37" fontId="6" fillId="5" borderId="4" xfId="0" applyNumberFormat="1" applyFont="1" applyFill="1" applyBorder="1" applyAlignment="1">
      <alignment horizontal="right"/>
    </xf>
    <xf numFmtId="37" fontId="6" fillId="5" borderId="7" xfId="0" quotePrefix="1" applyNumberFormat="1" applyFont="1" applyFill="1" applyBorder="1" applyAlignment="1">
      <alignment horizontal="right"/>
    </xf>
    <xf numFmtId="37" fontId="7" fillId="5" borderId="8" xfId="0" quotePrefix="1" applyNumberFormat="1" applyFont="1" applyFill="1" applyBorder="1" applyAlignment="1">
      <alignment horizontal="right"/>
    </xf>
    <xf numFmtId="37" fontId="7" fillId="5" borderId="9" xfId="0" applyNumberFormat="1" applyFont="1" applyFill="1" applyBorder="1" applyAlignment="1">
      <alignment horizontal="right"/>
    </xf>
    <xf numFmtId="0" fontId="3" fillId="6" borderId="0" xfId="0" applyFont="1" applyFill="1" applyAlignment="1">
      <alignment horizontal="left"/>
    </xf>
    <xf numFmtId="0" fontId="4" fillId="6" borderId="0" xfId="0" applyFont="1" applyFill="1"/>
    <xf numFmtId="0" fontId="5" fillId="6" borderId="0" xfId="0" applyFont="1" applyFill="1"/>
    <xf numFmtId="0" fontId="6" fillId="6" borderId="0" xfId="0" applyFont="1" applyFill="1"/>
    <xf numFmtId="0" fontId="8" fillId="6" borderId="0" xfId="0" applyFont="1" applyFill="1"/>
    <xf numFmtId="10" fontId="9" fillId="6" borderId="1" xfId="1" applyNumberFormat="1" applyFont="1" applyFill="1" applyBorder="1" applyAlignment="1">
      <alignment horizontal="center"/>
    </xf>
    <xf numFmtId="0" fontId="8" fillId="6" borderId="0" xfId="0" quotePrefix="1" applyFont="1" applyFill="1" applyAlignment="1">
      <alignment wrapText="1"/>
    </xf>
    <xf numFmtId="166" fontId="7" fillId="6" borderId="1" xfId="0" applyNumberFormat="1" applyFont="1" applyFill="1" applyBorder="1" applyAlignment="1">
      <alignment horizontal="right"/>
    </xf>
    <xf numFmtId="165" fontId="9" fillId="6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5F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07C0F-4572-4D1A-B229-06F4EF0E3CC6}">
  <dimension ref="A1:O57"/>
  <sheetViews>
    <sheetView showGridLines="0" tabSelected="1" topLeftCell="A12" zoomScaleNormal="100" workbookViewId="0">
      <selection activeCell="B28" sqref="B28"/>
    </sheetView>
  </sheetViews>
  <sheetFormatPr defaultColWidth="9.1796875" defaultRowHeight="16.5" x14ac:dyDescent="0.5"/>
  <cols>
    <col min="1" max="1" width="9.1796875" style="3"/>
    <col min="2" max="2" width="62.1796875" style="3" customWidth="1"/>
    <col min="3" max="3" width="15.54296875" style="3" bestFit="1" customWidth="1"/>
    <col min="4" max="4" width="10.453125" style="3" bestFit="1" customWidth="1"/>
    <col min="5" max="5" width="50.36328125" style="3" customWidth="1"/>
    <col min="6" max="6" width="15.26953125" style="3" bestFit="1" customWidth="1"/>
    <col min="7" max="8" width="10.453125" style="3" bestFit="1" customWidth="1"/>
    <col min="9" max="11" width="9.90625" style="3" bestFit="1" customWidth="1"/>
    <col min="12" max="16384" width="9.1796875" style="3"/>
  </cols>
  <sheetData>
    <row r="1" spans="1:15" s="1" customFormat="1" ht="17" x14ac:dyDescent="0.5">
      <c r="A1" s="1" t="s">
        <v>45</v>
      </c>
      <c r="B1" s="8" t="s">
        <v>42</v>
      </c>
      <c r="C1" s="9"/>
      <c r="D1" s="2"/>
      <c r="E1" s="15" t="s">
        <v>9</v>
      </c>
      <c r="F1" s="16"/>
      <c r="G1" s="2"/>
      <c r="H1" s="2"/>
      <c r="I1" s="2"/>
      <c r="J1" s="2"/>
      <c r="K1" s="2"/>
      <c r="L1" s="2"/>
      <c r="M1" s="2"/>
      <c r="N1" s="2"/>
      <c r="O1" s="2"/>
    </row>
    <row r="2" spans="1:15" x14ac:dyDescent="0.5">
      <c r="B2" s="10"/>
      <c r="C2" s="10"/>
      <c r="E2" s="17"/>
      <c r="F2" s="17"/>
    </row>
    <row r="3" spans="1:15" x14ac:dyDescent="0.5">
      <c r="B3" s="11" t="s">
        <v>31</v>
      </c>
      <c r="C3" s="12">
        <v>8000000</v>
      </c>
      <c r="D3" s="4"/>
      <c r="E3" s="18" t="s">
        <v>32</v>
      </c>
      <c r="F3" s="19">
        <f>C3*C4</f>
        <v>3200000</v>
      </c>
    </row>
    <row r="4" spans="1:15" x14ac:dyDescent="0.5">
      <c r="B4" s="11" t="s">
        <v>0</v>
      </c>
      <c r="C4" s="13">
        <v>0.4</v>
      </c>
      <c r="D4" s="4"/>
      <c r="E4" s="18" t="s">
        <v>33</v>
      </c>
      <c r="F4" s="19">
        <f>+F3*C5</f>
        <v>12800000</v>
      </c>
    </row>
    <row r="5" spans="1:15" x14ac:dyDescent="0.5">
      <c r="B5" s="11" t="s">
        <v>1</v>
      </c>
      <c r="C5" s="14">
        <f>4</f>
        <v>4</v>
      </c>
      <c r="D5" s="4"/>
      <c r="E5" s="18" t="s">
        <v>34</v>
      </c>
      <c r="F5" s="19">
        <f>C10*F4</f>
        <v>3200000</v>
      </c>
    </row>
    <row r="6" spans="1:15" x14ac:dyDescent="0.5">
      <c r="B6" s="11" t="s">
        <v>2</v>
      </c>
      <c r="C6" s="13">
        <v>0.15</v>
      </c>
      <c r="D6" s="4"/>
      <c r="E6" s="18" t="s">
        <v>35</v>
      </c>
      <c r="F6" s="19">
        <f>F4-F5</f>
        <v>9600000</v>
      </c>
    </row>
    <row r="7" spans="1:15" x14ac:dyDescent="0.5">
      <c r="B7" s="11" t="s">
        <v>3</v>
      </c>
      <c r="C7" s="13">
        <v>0.35</v>
      </c>
      <c r="D7" s="4"/>
      <c r="E7" s="4"/>
    </row>
    <row r="8" spans="1:15" x14ac:dyDescent="0.5">
      <c r="B8" s="11" t="s">
        <v>4</v>
      </c>
      <c r="C8" s="13">
        <v>0.2</v>
      </c>
      <c r="D8" s="4"/>
      <c r="E8" s="4"/>
    </row>
    <row r="9" spans="1:15" ht="17" x14ac:dyDescent="0.5">
      <c r="B9" s="11" t="s">
        <v>10</v>
      </c>
      <c r="C9" s="14">
        <f>4</f>
        <v>4</v>
      </c>
      <c r="D9" s="4"/>
      <c r="E9" s="20" t="s">
        <v>43</v>
      </c>
      <c r="F9" s="21"/>
      <c r="G9" s="21"/>
      <c r="H9" s="21"/>
      <c r="I9" s="21"/>
      <c r="J9" s="21"/>
      <c r="K9" s="21"/>
    </row>
    <row r="10" spans="1:15" x14ac:dyDescent="0.5">
      <c r="B10" s="11" t="s">
        <v>5</v>
      </c>
      <c r="C10" s="13">
        <v>0.25</v>
      </c>
      <c r="D10" s="4"/>
      <c r="E10" s="22"/>
      <c r="F10" s="22"/>
      <c r="G10" s="22"/>
      <c r="H10" s="22"/>
      <c r="I10" s="22"/>
      <c r="J10" s="22"/>
      <c r="K10" s="22"/>
    </row>
    <row r="11" spans="1:15" ht="17" thickBot="1" x14ac:dyDescent="0.55000000000000004">
      <c r="B11" s="11" t="s">
        <v>6</v>
      </c>
      <c r="C11" s="13">
        <f>10%</f>
        <v>0.1</v>
      </c>
      <c r="D11" s="4"/>
      <c r="E11" s="23" t="s">
        <v>36</v>
      </c>
      <c r="F11" s="24" t="s">
        <v>46</v>
      </c>
      <c r="G11" s="24">
        <v>2026</v>
      </c>
      <c r="H11" s="24">
        <f t="shared" ref="H11:K12" si="0">G11+1</f>
        <v>2027</v>
      </c>
      <c r="I11" s="24">
        <f t="shared" si="0"/>
        <v>2028</v>
      </c>
      <c r="J11" s="24">
        <f t="shared" si="0"/>
        <v>2029</v>
      </c>
      <c r="K11" s="24">
        <f t="shared" si="0"/>
        <v>2030</v>
      </c>
    </row>
    <row r="12" spans="1:15" ht="17" thickBot="1" x14ac:dyDescent="0.55000000000000004">
      <c r="B12" s="11" t="s">
        <v>7</v>
      </c>
      <c r="C12" s="13">
        <v>0.15</v>
      </c>
      <c r="D12" s="4"/>
      <c r="E12" s="25"/>
      <c r="F12" s="26">
        <v>0</v>
      </c>
      <c r="G12" s="26">
        <f>F12+1</f>
        <v>1</v>
      </c>
      <c r="H12" s="26">
        <f t="shared" si="0"/>
        <v>2</v>
      </c>
      <c r="I12" s="26">
        <f t="shared" si="0"/>
        <v>3</v>
      </c>
      <c r="J12" s="26">
        <f t="shared" si="0"/>
        <v>4</v>
      </c>
      <c r="K12" s="26">
        <f t="shared" si="0"/>
        <v>5</v>
      </c>
    </row>
    <row r="13" spans="1:15" x14ac:dyDescent="0.5">
      <c r="B13" s="11" t="s">
        <v>8</v>
      </c>
      <c r="C13" s="13">
        <v>0.1</v>
      </c>
      <c r="D13" s="4"/>
      <c r="E13" s="27" t="s">
        <v>11</v>
      </c>
      <c r="F13" s="28">
        <f>C3</f>
        <v>8000000</v>
      </c>
      <c r="G13" s="29">
        <f>F13*(1+$C$6)</f>
        <v>9200000</v>
      </c>
      <c r="H13" s="29">
        <f>G13*(1+$C$6)</f>
        <v>10580000</v>
      </c>
      <c r="I13" s="29">
        <f t="shared" ref="I13:K13" si="1">H13*(1+$C$6)</f>
        <v>12166999.999999998</v>
      </c>
      <c r="J13" s="29">
        <f t="shared" si="1"/>
        <v>13992049.999999996</v>
      </c>
      <c r="K13" s="29">
        <f t="shared" si="1"/>
        <v>16090857.499999994</v>
      </c>
    </row>
    <row r="14" spans="1:15" x14ac:dyDescent="0.5">
      <c r="B14" s="11" t="s">
        <v>25</v>
      </c>
      <c r="C14" s="13">
        <v>0.12</v>
      </c>
      <c r="D14" s="4"/>
      <c r="E14" s="27" t="s">
        <v>12</v>
      </c>
      <c r="F14" s="30">
        <f>F13*C4</f>
        <v>3200000</v>
      </c>
      <c r="G14" s="31">
        <f t="shared" ref="G14:K14" si="2">$C$7*G13</f>
        <v>3220000</v>
      </c>
      <c r="H14" s="31">
        <f t="shared" si="2"/>
        <v>3702999.9999999995</v>
      </c>
      <c r="I14" s="31">
        <f t="shared" si="2"/>
        <v>4258449.9999999991</v>
      </c>
      <c r="J14" s="31">
        <f t="shared" si="2"/>
        <v>4897217.4999999981</v>
      </c>
      <c r="K14" s="31">
        <f t="shared" si="2"/>
        <v>5631800.1249999981</v>
      </c>
    </row>
    <row r="15" spans="1:15" x14ac:dyDescent="0.5">
      <c r="B15" s="4"/>
      <c r="C15" s="4"/>
      <c r="D15" s="4"/>
      <c r="E15" s="27" t="s">
        <v>13</v>
      </c>
      <c r="F15" s="32" t="s">
        <v>26</v>
      </c>
      <c r="G15" s="31">
        <f>$C$11*G13</f>
        <v>920000</v>
      </c>
      <c r="H15" s="31">
        <f>$C$11*H13</f>
        <v>1058000</v>
      </c>
      <c r="I15" s="31">
        <f>$C$11*I13</f>
        <v>1216699.9999999998</v>
      </c>
      <c r="J15" s="31">
        <f>$C$11*J13</f>
        <v>1399204.9999999998</v>
      </c>
      <c r="K15" s="31">
        <f>$C$11*K13</f>
        <v>1609085.7499999995</v>
      </c>
    </row>
    <row r="16" spans="1:15" s="1" customFormat="1" ht="17" x14ac:dyDescent="0.5">
      <c r="D16" s="2"/>
      <c r="E16" s="27" t="s">
        <v>14</v>
      </c>
      <c r="F16" s="32" t="s">
        <v>26</v>
      </c>
      <c r="G16" s="31">
        <f>G14-G15</f>
        <v>2300000</v>
      </c>
      <c r="H16" s="31">
        <f>H14-H15</f>
        <v>2644999.9999999995</v>
      </c>
      <c r="I16" s="31">
        <f>I14-I15</f>
        <v>3041749.9999999991</v>
      </c>
      <c r="J16" s="31">
        <f>J14-J15</f>
        <v>3498012.4999999981</v>
      </c>
      <c r="K16" s="31">
        <f>K14-K15</f>
        <v>4022714.3749999986</v>
      </c>
      <c r="L16" s="2"/>
      <c r="M16" s="2"/>
      <c r="N16" s="2"/>
      <c r="O16" s="2"/>
    </row>
    <row r="17" spans="1:15" ht="17" x14ac:dyDescent="0.5">
      <c r="B17" s="51" t="s">
        <v>44</v>
      </c>
      <c r="C17" s="52"/>
      <c r="E17" s="27" t="s">
        <v>20</v>
      </c>
      <c r="F17" s="32">
        <f>0</f>
        <v>0</v>
      </c>
      <c r="G17" s="33">
        <f>$C$14*$F$5</f>
        <v>384000</v>
      </c>
      <c r="H17" s="33">
        <f>$C$14*$F$5</f>
        <v>384000</v>
      </c>
      <c r="I17" s="33">
        <f>$C$14*$F$5</f>
        <v>384000</v>
      </c>
      <c r="J17" s="33">
        <f>$C$14*$F$5</f>
        <v>384000</v>
      </c>
      <c r="K17" s="33">
        <f>$C$14*$F$5</f>
        <v>384000</v>
      </c>
    </row>
    <row r="18" spans="1:15" x14ac:dyDescent="0.5">
      <c r="A18" s="5"/>
      <c r="B18" s="53"/>
      <c r="C18" s="53"/>
      <c r="D18" s="4"/>
      <c r="E18" s="27" t="s">
        <v>15</v>
      </c>
      <c r="F18" s="32" t="s">
        <v>26</v>
      </c>
      <c r="G18" s="33">
        <f>G16-G17</f>
        <v>1916000</v>
      </c>
      <c r="H18" s="33">
        <f t="shared" ref="H18:K18" si="3">H16-H17</f>
        <v>2260999.9999999995</v>
      </c>
      <c r="I18" s="33">
        <f t="shared" si="3"/>
        <v>2657749.9999999991</v>
      </c>
      <c r="J18" s="33">
        <f t="shared" si="3"/>
        <v>3114012.4999999981</v>
      </c>
      <c r="K18" s="33">
        <f t="shared" si="3"/>
        <v>3638714.3749999986</v>
      </c>
    </row>
    <row r="19" spans="1:15" x14ac:dyDescent="0.5">
      <c r="B19" s="54" t="s">
        <v>37</v>
      </c>
      <c r="C19" s="58">
        <f>K14</f>
        <v>5631800.1249999981</v>
      </c>
      <c r="D19" s="4"/>
      <c r="E19" s="27" t="s">
        <v>30</v>
      </c>
      <c r="F19" s="32" t="s">
        <v>26</v>
      </c>
      <c r="G19" s="33">
        <f>$C$8*G18</f>
        <v>383200</v>
      </c>
      <c r="H19" s="33">
        <f t="shared" ref="H19:K19" si="4">$C$8*H18</f>
        <v>452199.99999999994</v>
      </c>
      <c r="I19" s="33">
        <f t="shared" si="4"/>
        <v>531549.99999999988</v>
      </c>
      <c r="J19" s="33">
        <f t="shared" si="4"/>
        <v>622802.49999999965</v>
      </c>
      <c r="K19" s="33">
        <f t="shared" si="4"/>
        <v>727742.87499999977</v>
      </c>
    </row>
    <row r="20" spans="1:15" x14ac:dyDescent="0.5">
      <c r="B20" s="54" t="s">
        <v>38</v>
      </c>
      <c r="C20" s="58">
        <f>C19*C9</f>
        <v>22527200.499999993</v>
      </c>
      <c r="D20" s="4"/>
      <c r="E20" s="25" t="s">
        <v>16</v>
      </c>
      <c r="F20" s="34" t="s">
        <v>26</v>
      </c>
      <c r="G20" s="35">
        <f>G18-G19</f>
        <v>1532800</v>
      </c>
      <c r="H20" s="35">
        <f t="shared" ref="H20:K20" si="5">H18-H19</f>
        <v>1808799.9999999995</v>
      </c>
      <c r="I20" s="35">
        <f t="shared" si="5"/>
        <v>2126199.9999999991</v>
      </c>
      <c r="J20" s="35">
        <f t="shared" si="5"/>
        <v>2491209.9999999986</v>
      </c>
      <c r="K20" s="35">
        <f t="shared" si="5"/>
        <v>2910971.4999999991</v>
      </c>
    </row>
    <row r="21" spans="1:15" x14ac:dyDescent="0.5">
      <c r="B21" s="54" t="s">
        <v>39</v>
      </c>
      <c r="C21" s="58">
        <f>F5</f>
        <v>3200000</v>
      </c>
      <c r="D21" s="4"/>
    </row>
    <row r="22" spans="1:15" ht="17" x14ac:dyDescent="0.5">
      <c r="B22" s="54" t="s">
        <v>40</v>
      </c>
      <c r="C22" s="58">
        <f>K32</f>
        <v>1565495.3749999979</v>
      </c>
      <c r="E22" s="36" t="s">
        <v>47</v>
      </c>
      <c r="F22" s="37"/>
      <c r="G22" s="37"/>
      <c r="H22" s="37"/>
      <c r="I22" s="37"/>
      <c r="J22" s="37"/>
      <c r="K22" s="37"/>
    </row>
    <row r="23" spans="1:15" s="1" customFormat="1" ht="17" x14ac:dyDescent="0.5">
      <c r="B23" s="54" t="s">
        <v>41</v>
      </c>
      <c r="C23" s="58">
        <f>C20-C21+C22</f>
        <v>20892695.874999989</v>
      </c>
      <c r="E23" s="38"/>
      <c r="F23" s="38"/>
      <c r="G23" s="38"/>
      <c r="H23" s="38"/>
      <c r="I23" s="38"/>
      <c r="J23" s="38"/>
      <c r="K23" s="38"/>
      <c r="L23" s="2"/>
      <c r="M23" s="2"/>
      <c r="N23" s="2"/>
      <c r="O23" s="2"/>
    </row>
    <row r="24" spans="1:15" ht="17" thickBot="1" x14ac:dyDescent="0.55000000000000004">
      <c r="B24" s="53"/>
      <c r="C24" s="53"/>
      <c r="E24" s="39" t="s">
        <v>48</v>
      </c>
      <c r="F24" s="40" t="s">
        <v>46</v>
      </c>
      <c r="G24" s="40">
        <v>2026</v>
      </c>
      <c r="H24" s="40">
        <f t="shared" ref="H24:K25" si="6">G24+1</f>
        <v>2027</v>
      </c>
      <c r="I24" s="40">
        <f t="shared" si="6"/>
        <v>2028</v>
      </c>
      <c r="J24" s="40">
        <f t="shared" si="6"/>
        <v>2029</v>
      </c>
      <c r="K24" s="40">
        <f t="shared" si="6"/>
        <v>2030</v>
      </c>
    </row>
    <row r="25" spans="1:15" ht="17" x14ac:dyDescent="0.5">
      <c r="B25" s="51" t="s">
        <v>19</v>
      </c>
      <c r="C25" s="52"/>
      <c r="E25" s="41"/>
      <c r="F25" s="42">
        <v>0</v>
      </c>
      <c r="G25" s="42">
        <f>F25+1</f>
        <v>1</v>
      </c>
      <c r="H25" s="42">
        <f t="shared" si="6"/>
        <v>2</v>
      </c>
      <c r="I25" s="42">
        <f t="shared" si="6"/>
        <v>3</v>
      </c>
      <c r="J25" s="42">
        <f t="shared" si="6"/>
        <v>4</v>
      </c>
      <c r="K25" s="42">
        <f t="shared" si="6"/>
        <v>5</v>
      </c>
    </row>
    <row r="26" spans="1:15" x14ac:dyDescent="0.5">
      <c r="B26" s="53"/>
      <c r="C26" s="53"/>
      <c r="E26" s="43" t="s">
        <v>12</v>
      </c>
      <c r="F26" s="44">
        <f t="shared" ref="F26:K26" si="7">F14</f>
        <v>3200000</v>
      </c>
      <c r="G26" s="45">
        <f t="shared" si="7"/>
        <v>3220000</v>
      </c>
      <c r="H26" s="45">
        <f t="shared" si="7"/>
        <v>3702999.9999999995</v>
      </c>
      <c r="I26" s="45">
        <f t="shared" si="7"/>
        <v>4258449.9999999991</v>
      </c>
      <c r="J26" s="45">
        <f t="shared" si="7"/>
        <v>4897217.4999999981</v>
      </c>
      <c r="K26" s="45">
        <f t="shared" si="7"/>
        <v>5631800.1249999981</v>
      </c>
    </row>
    <row r="27" spans="1:15" x14ac:dyDescent="0.5">
      <c r="B27" s="55" t="s">
        <v>21</v>
      </c>
      <c r="C27" s="59">
        <f>C23/F6</f>
        <v>2.1763224869791653</v>
      </c>
      <c r="E27" s="43" t="s">
        <v>20</v>
      </c>
      <c r="F27" s="46">
        <f>0</f>
        <v>0</v>
      </c>
      <c r="G27" s="47">
        <f>G17</f>
        <v>384000</v>
      </c>
      <c r="H27" s="47">
        <f>H17</f>
        <v>384000</v>
      </c>
      <c r="I27" s="47">
        <f>I17</f>
        <v>384000</v>
      </c>
      <c r="J27" s="47">
        <f>J17</f>
        <v>384000</v>
      </c>
      <c r="K27" s="47">
        <f>K17</f>
        <v>384000</v>
      </c>
    </row>
    <row r="28" spans="1:15" x14ac:dyDescent="0.5">
      <c r="B28" s="55" t="s">
        <v>22</v>
      </c>
      <c r="C28" s="56">
        <f>POWER(C27,1/K12)-1</f>
        <v>0.16827383412205066</v>
      </c>
      <c r="E28" s="43" t="s">
        <v>49</v>
      </c>
      <c r="F28" s="48" t="s">
        <v>26</v>
      </c>
      <c r="G28" s="47">
        <f>G19</f>
        <v>383200</v>
      </c>
      <c r="H28" s="47">
        <f>H19</f>
        <v>452199.99999999994</v>
      </c>
      <c r="I28" s="47">
        <f>I19</f>
        <v>531549.99999999988</v>
      </c>
      <c r="J28" s="47">
        <f>J19</f>
        <v>622802.49999999965</v>
      </c>
      <c r="K28" s="47">
        <f>K19</f>
        <v>727742.87499999977</v>
      </c>
    </row>
    <row r="29" spans="1:15" x14ac:dyDescent="0.5">
      <c r="B29" s="57" t="s">
        <v>27</v>
      </c>
      <c r="C29" s="56">
        <f>(72/5)%</f>
        <v>0.14400000000000002</v>
      </c>
      <c r="E29" s="43" t="s">
        <v>17</v>
      </c>
      <c r="F29" s="48" t="s">
        <v>26</v>
      </c>
      <c r="G29" s="47">
        <f>$C$12*G13</f>
        <v>1380000</v>
      </c>
      <c r="H29" s="47">
        <f>$C$12*H13</f>
        <v>1587000</v>
      </c>
      <c r="I29" s="47">
        <f>$C$12*I13</f>
        <v>1825049.9999999998</v>
      </c>
      <c r="J29" s="47">
        <f>$C$12*J13</f>
        <v>2098807.4999999995</v>
      </c>
      <c r="K29" s="47">
        <f>$C$12*K13</f>
        <v>2413628.6249999991</v>
      </c>
    </row>
    <row r="30" spans="1:15" x14ac:dyDescent="0.5">
      <c r="B30" s="57" t="s">
        <v>28</v>
      </c>
      <c r="C30" s="56">
        <f>(114/5)%</f>
        <v>0.22800000000000001</v>
      </c>
      <c r="E30" s="43" t="s">
        <v>18</v>
      </c>
      <c r="F30" s="48" t="s">
        <v>26</v>
      </c>
      <c r="G30" s="47">
        <f>$C$13*G13</f>
        <v>920000</v>
      </c>
      <c r="H30" s="47">
        <f>$C$13*H13</f>
        <v>1058000</v>
      </c>
      <c r="I30" s="47">
        <f>$C$13*I13</f>
        <v>1216699.9999999998</v>
      </c>
      <c r="J30" s="47">
        <f>$C$13*J13</f>
        <v>1399204.9999999998</v>
      </c>
      <c r="K30" s="47">
        <f>$C$13*K13</f>
        <v>1609085.7499999995</v>
      </c>
    </row>
    <row r="31" spans="1:15" x14ac:dyDescent="0.5">
      <c r="B31" s="57" t="s">
        <v>29</v>
      </c>
      <c r="C31" s="56">
        <f>(144/5)%</f>
        <v>0.28800000000000003</v>
      </c>
      <c r="E31" s="43" t="s">
        <v>23</v>
      </c>
      <c r="F31" s="48" t="s">
        <v>26</v>
      </c>
      <c r="G31" s="47">
        <f>G26-G27-G28-G29-G30</f>
        <v>152800</v>
      </c>
      <c r="H31" s="47">
        <f t="shared" ref="H31:K31" si="8">H26-H27-H28-H29-H30</f>
        <v>221799.99999999953</v>
      </c>
      <c r="I31" s="47">
        <f t="shared" si="8"/>
        <v>301149.99999999953</v>
      </c>
      <c r="J31" s="47">
        <f t="shared" si="8"/>
        <v>392402.4999999993</v>
      </c>
      <c r="K31" s="47">
        <f t="shared" si="8"/>
        <v>497342.87499999953</v>
      </c>
    </row>
    <row r="32" spans="1:15" x14ac:dyDescent="0.5">
      <c r="E32" s="41" t="s">
        <v>24</v>
      </c>
      <c r="F32" s="49" t="s">
        <v>26</v>
      </c>
      <c r="G32" s="50">
        <f>G31</f>
        <v>152800</v>
      </c>
      <c r="H32" s="50">
        <f>G32+H31</f>
        <v>374599.99999999953</v>
      </c>
      <c r="I32" s="50">
        <f t="shared" ref="I32:K32" si="9">H32+I31</f>
        <v>675749.99999999907</v>
      </c>
      <c r="J32" s="50">
        <f t="shared" si="9"/>
        <v>1068152.4999999984</v>
      </c>
      <c r="K32" s="50">
        <f t="shared" si="9"/>
        <v>1565495.3749999979</v>
      </c>
    </row>
    <row r="35" spans="2:15" x14ac:dyDescent="0.5">
      <c r="B35" s="6"/>
      <c r="C35" s="7"/>
      <c r="D35" s="7"/>
      <c r="E35" s="7"/>
      <c r="F35" s="7"/>
      <c r="G35" s="7"/>
      <c r="H35" s="7"/>
    </row>
    <row r="36" spans="2:15" s="1" customFormat="1" ht="17" x14ac:dyDescent="0.5">
      <c r="I36" s="2"/>
      <c r="J36" s="2"/>
      <c r="K36" s="2"/>
      <c r="L36" s="2"/>
      <c r="M36" s="2"/>
      <c r="N36" s="2"/>
      <c r="O36" s="2"/>
    </row>
    <row r="49" spans="4:15" s="1" customFormat="1" ht="17" x14ac:dyDescent="0.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7" spans="4:15" s="1" customFormat="1" ht="17" x14ac:dyDescent="0.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 model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Office</cp:lastModifiedBy>
  <dcterms:created xsi:type="dcterms:W3CDTF">2023-08-23T07:55:43Z</dcterms:created>
  <dcterms:modified xsi:type="dcterms:W3CDTF">2025-08-14T07:06:29Z</dcterms:modified>
</cp:coreProperties>
</file>