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G:\07_MY TEACHING RESOURCES\MBA-FINANCIAL MODELLING\FME_Topic_05_Valuation of Shares\"/>
    </mc:Choice>
  </mc:AlternateContent>
  <xr:revisionPtr revIDLastSave="0" documentId="13_ncr:1_{9DEE5224-9F24-4B20-80E9-176F55CDB644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3" sheetId="12" r:id="rId1"/>
    <sheet name="GreenTech Industries Ltd (2)" sheetId="11" r:id="rId2"/>
    <sheet name="Sheet1" sheetId="10" r:id="rId3"/>
    <sheet name="GreenTech Industries Ltd" sheetId="7" r:id="rId4"/>
    <sheet name="TechEdge Solutions Ltd1" sheetId="6" r:id="rId5"/>
    <sheet name="EcoHomes Ltd" sheetId="8" r:id="rId6"/>
    <sheet name="FutureSecure Finance Ltd" sheetId="9" r:id="rId7"/>
    <sheet name="Text book proble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7" l="1"/>
  <c r="C10" i="7"/>
  <c r="C13" i="7"/>
  <c r="C11" i="7"/>
  <c r="C9" i="8"/>
  <c r="C11" i="8" s="1"/>
  <c r="C13" i="8"/>
  <c r="B11" i="12"/>
  <c r="B12" i="12"/>
  <c r="B10" i="12"/>
  <c r="B9" i="12"/>
  <c r="G7" i="7"/>
  <c r="G6" i="7"/>
  <c r="G5" i="7"/>
  <c r="G4" i="7"/>
  <c r="E7" i="7"/>
  <c r="E6" i="7"/>
  <c r="E5" i="7"/>
  <c r="E4" i="7"/>
  <c r="B14" i="10"/>
  <c r="B13" i="10"/>
  <c r="B15" i="10" s="1"/>
  <c r="C5" i="9"/>
  <c r="G6" i="9"/>
  <c r="C7" i="9"/>
  <c r="C10" i="8"/>
  <c r="C4" i="8"/>
  <c r="G4" i="8"/>
  <c r="C2" i="8"/>
  <c r="G3" i="8"/>
  <c r="G3" i="6"/>
  <c r="C3" i="6" s="1"/>
  <c r="C7" i="6" s="1"/>
  <c r="C9" i="6"/>
  <c r="C13" i="5"/>
  <c r="C9" i="5"/>
  <c r="C7" i="5"/>
  <c r="C10" i="5" s="1"/>
  <c r="C11" i="5" s="1"/>
  <c r="F4" i="5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D10" i="8"/>
  <c r="C9" i="12"/>
  <c r="C13" i="10"/>
  <c r="C16" i="10"/>
  <c r="D13" i="8"/>
  <c r="D11" i="8"/>
  <c r="C10" i="12"/>
  <c r="C15" i="10"/>
  <c r="D9" i="8"/>
  <c r="C11" i="12"/>
  <c r="C14" i="10"/>
  <c r="C12" i="12"/>
  <c r="B16" i="10" l="1"/>
  <c r="C2" i="10" s="1"/>
  <c r="C13" i="9"/>
  <c r="C10" i="9"/>
  <c r="C9" i="9"/>
  <c r="C7" i="8"/>
  <c r="C10" i="6"/>
  <c r="C11" i="6" s="1"/>
  <c r="C13" i="6"/>
  <c r="F31" i="5"/>
  <c r="F32" i="5"/>
  <c r="F33" i="5"/>
  <c r="F34" i="5"/>
  <c r="F35" i="5"/>
  <c r="F36" i="5"/>
  <c r="F37" i="5"/>
  <c r="F38" i="5"/>
  <c r="F39" i="5"/>
  <c r="F40" i="5"/>
  <c r="F30" i="5"/>
  <c r="C11" i="9" l="1"/>
  <c r="G31" i="5"/>
  <c r="G32" i="5"/>
  <c r="G33" i="5"/>
  <c r="G34" i="5"/>
  <c r="G35" i="5"/>
  <c r="G36" i="5"/>
  <c r="G37" i="5"/>
  <c r="G38" i="5"/>
  <c r="G39" i="5"/>
  <c r="G40" i="5"/>
  <c r="G30" i="5"/>
  <c r="G2" i="5" l="1"/>
  <c r="H2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Timothy R. Mayes, Ph.D.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Timothy R. Mayes, Ph.D.:</t>
        </r>
        <r>
          <rPr>
            <sz val="9"/>
            <color indexed="81"/>
            <rFont val="Tahoma"/>
            <family val="2"/>
          </rPr>
          <t xml:space="preserve">
I've used a custom number format here to hide the formula and label the column.</t>
        </r>
      </text>
    </comment>
  </commentList>
</comments>
</file>

<file path=xl/sharedStrings.xml><?xml version="1.0" encoding="utf-8"?>
<sst xmlns="http://schemas.openxmlformats.org/spreadsheetml/2006/main" count="110" uniqueCount="41">
  <si>
    <t>Growth Rate</t>
  </si>
  <si>
    <t>Required Return</t>
  </si>
  <si>
    <t>Value</t>
  </si>
  <si>
    <t>EPS</t>
  </si>
  <si>
    <t>Payout Ratio</t>
  </si>
  <si>
    <t>ROE</t>
  </si>
  <si>
    <t>Value without Growth</t>
  </si>
  <si>
    <t>Value of Growth Opportunities</t>
  </si>
  <si>
    <t>Value of Stock</t>
  </si>
  <si>
    <t>A)</t>
  </si>
  <si>
    <t>B)</t>
  </si>
  <si>
    <t>C)</t>
  </si>
  <si>
    <t>D)</t>
  </si>
  <si>
    <t>Constant Growth DDM Value</t>
  </si>
  <si>
    <t>Bob's Rawhide Company</t>
  </si>
  <si>
    <t>dividend</t>
  </si>
  <si>
    <t>dividend payout ratio</t>
  </si>
  <si>
    <t>PAT</t>
  </si>
  <si>
    <t>No of shares</t>
  </si>
  <si>
    <t>Shareholders Funds</t>
  </si>
  <si>
    <t>CAPM</t>
  </si>
  <si>
    <t xml:space="preserve">Riks free rate </t>
  </si>
  <si>
    <t>beta</t>
  </si>
  <si>
    <t>market return</t>
  </si>
  <si>
    <t>GreenTech Industries Ltd</t>
  </si>
  <si>
    <t xml:space="preserve">Inputs </t>
  </si>
  <si>
    <t>Return on Equity (ROE)</t>
  </si>
  <si>
    <t xml:space="preserve">Earnings Per Share (EPS) </t>
  </si>
  <si>
    <t xml:space="preserve">Payout Ratio </t>
  </si>
  <si>
    <t xml:space="preserve">Solution </t>
  </si>
  <si>
    <t xml:space="preserve">Growth Rate </t>
  </si>
  <si>
    <t>Value of Share without Growth Opportunity</t>
  </si>
  <si>
    <t xml:space="preserve">Value of Growth Opportunity </t>
  </si>
  <si>
    <t xml:space="preserve">value of share with growth opportunity </t>
  </si>
  <si>
    <t xml:space="preserve">GreenTech Industries Ltd--- Valuation of Shares - Dividend Discount Model </t>
  </si>
  <si>
    <t>Inputs</t>
  </si>
  <si>
    <t>Earnings Per Share (EPS)</t>
  </si>
  <si>
    <t>Value of the Share without Growth Opportunities</t>
  </si>
  <si>
    <t>Value of the Growth Opportunities</t>
  </si>
  <si>
    <t>Value of the Share</t>
  </si>
  <si>
    <t>Required Return of equity shareholders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</si>
</sst>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 &quot;₹&quot;\ * #,##0.00_ ;_ &quot;₹&quot;\ * \-#,##0.00_ ;_ &quot;₹&quot;\ * &quot;-&quot;??_ ;_ @_ "/>
    <numFmt numFmtId="164" formatCode="_(* #,##0.00_);_(* \(#,##0.00\);_(* &quot;-&quot;??_);_(@_)"/>
    <numFmt numFmtId="165" formatCode="&quot;Value&quot;"/>
    <numFmt numFmtId="166" formatCode="&quot;Growth Rate&quot;"/>
    <numFmt numFmtId="167" formatCode="0.000%"/>
    <numFmt numFmtId="168" formatCode="0.0%"/>
    <numFmt numFmtId="169" formatCode="_ [$₹-4009]\ * #,##0.00_ ;_ [$₹-4009]\ * \-#,##0.00_ ;_ [$₹-4009]\ * &quot;-&quot;??_ ;_ @_ "/>
  </numFmts>
  <fonts count="10" x14ac:knownFonts="1">
    <font>
      <sz val="11"/>
      <name val="Times New Roman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imes New Roman"/>
      <family val="1"/>
    </font>
    <font>
      <b/>
      <sz val="11"/>
      <name val="Aptos"/>
      <family val="2"/>
    </font>
    <font>
      <sz val="1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43">
    <xf numFmtId="0" fontId="0" fillId="0" borderId="0" xfId="0"/>
    <xf numFmtId="9" fontId="0" fillId="0" borderId="0" xfId="0" applyNumberFormat="1"/>
    <xf numFmtId="10" fontId="0" fillId="0" borderId="0" xfId="2" applyNumberFormat="1" applyFont="1"/>
    <xf numFmtId="164" fontId="0" fillId="0" borderId="0" xfId="1" applyFont="1"/>
    <xf numFmtId="164" fontId="0" fillId="0" borderId="2" xfId="1" applyFont="1" applyBorder="1"/>
    <xf numFmtId="0" fontId="0" fillId="0" borderId="2" xfId="0" applyBorder="1"/>
    <xf numFmtId="0" fontId="3" fillId="2" borderId="1" xfId="0" applyFont="1" applyFill="1" applyBorder="1" applyAlignment="1">
      <alignment horizontal="centerContinuous"/>
    </xf>
    <xf numFmtId="0" fontId="1" fillId="0" borderId="0" xfId="0" applyFont="1"/>
    <xf numFmtId="9" fontId="0" fillId="0" borderId="0" xfId="0" applyNumberFormat="1" applyAlignment="1">
      <alignment horizontal="center"/>
    </xf>
    <xf numFmtId="164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Continuous"/>
    </xf>
    <xf numFmtId="9" fontId="0" fillId="0" borderId="0" xfId="2" applyFont="1"/>
    <xf numFmtId="44" fontId="0" fillId="0" borderId="0" xfId="3" applyFont="1"/>
    <xf numFmtId="44" fontId="0" fillId="0" borderId="2" xfId="3" applyFont="1" applyBorder="1"/>
    <xf numFmtId="0" fontId="1" fillId="0" borderId="0" xfId="0" applyFont="1" applyAlignment="1">
      <alignment horizontal="left"/>
    </xf>
    <xf numFmtId="9" fontId="1" fillId="0" borderId="0" xfId="0" applyNumberFormat="1" applyFont="1" applyAlignment="1">
      <alignment horizontal="center"/>
    </xf>
    <xf numFmtId="44" fontId="0" fillId="0" borderId="0" xfId="0" applyNumberFormat="1"/>
    <xf numFmtId="9" fontId="1" fillId="0" borderId="0" xfId="0" applyNumberFormat="1" applyFont="1" applyAlignment="1">
      <alignment horizontal="left"/>
    </xf>
    <xf numFmtId="4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8" fillId="0" borderId="0" xfId="0" applyFont="1"/>
    <xf numFmtId="0" fontId="9" fillId="3" borderId="0" xfId="0" applyFont="1" applyFill="1"/>
    <xf numFmtId="169" fontId="0" fillId="3" borderId="0" xfId="0" applyNumberFormat="1" applyFill="1"/>
    <xf numFmtId="9" fontId="0" fillId="3" borderId="0" xfId="2" applyFont="1" applyFill="1"/>
    <xf numFmtId="0" fontId="0" fillId="0" borderId="0" xfId="2" applyNumberFormat="1" applyFont="1"/>
    <xf numFmtId="4" fontId="0" fillId="0" borderId="0" xfId="2" applyNumberFormat="1" applyFont="1"/>
    <xf numFmtId="0" fontId="9" fillId="4" borderId="0" xfId="0" applyFont="1" applyFill="1"/>
    <xf numFmtId="10" fontId="0" fillId="4" borderId="0" xfId="0" applyNumberFormat="1" applyFill="1"/>
    <xf numFmtId="0" fontId="1" fillId="4" borderId="0" xfId="0" applyFont="1" applyFill="1"/>
    <xf numFmtId="169" fontId="0" fillId="4" borderId="0" xfId="0" applyNumberFormat="1" applyFill="1"/>
    <xf numFmtId="9" fontId="0" fillId="5" borderId="0" xfId="2" applyFont="1" applyFill="1"/>
    <xf numFmtId="169" fontId="0" fillId="5" borderId="0" xfId="0" applyNumberFormat="1" applyFill="1"/>
    <xf numFmtId="0" fontId="2" fillId="0" borderId="0" xfId="0" applyFont="1"/>
    <xf numFmtId="169" fontId="0" fillId="0" borderId="0" xfId="0" applyNumberFormat="1"/>
    <xf numFmtId="0" fontId="0" fillId="5" borderId="0" xfId="0" applyFill="1"/>
    <xf numFmtId="10" fontId="0" fillId="0" borderId="0" xfId="0" applyNumberFormat="1"/>
    <xf numFmtId="169" fontId="2" fillId="0" borderId="0" xfId="0" applyNumberFormat="1" applyFont="1"/>
    <xf numFmtId="0" fontId="1" fillId="6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Stock Value as ROE Rises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0477924634420699"/>
          <c:y val="0.23376421697287841"/>
          <c:w val="0.73676087364079534"/>
          <c:h val="0.51242519685039367"/>
        </c:manualLayout>
      </c:layout>
      <c:scatterChart>
        <c:scatterStyle val="lineMarker"/>
        <c:varyColors val="0"/>
        <c:ser>
          <c:idx val="0"/>
          <c:order val="0"/>
          <c:tx>
            <c:strRef>
              <c:f>'Text book problem'!$G$29</c:f>
              <c:strCache>
                <c:ptCount val="1"/>
                <c:pt idx="0">
                  <c:v>Value</c:v>
                </c:pt>
              </c:strCache>
            </c:strRef>
          </c:tx>
          <c:marker>
            <c:symbol val="none"/>
          </c:marker>
          <c:xVal>
            <c:numRef>
              <c:f>'Text book problem'!$F$3:$F$23</c:f>
              <c:numCache>
                <c:formatCode>0%</c:formatCode>
                <c:ptCount val="21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  <c:pt idx="9">
                  <c:v>0.19000000000000006</c:v>
                </c:pt>
                <c:pt idx="10">
                  <c:v>0.20000000000000007</c:v>
                </c:pt>
                <c:pt idx="11">
                  <c:v>0.21000000000000008</c:v>
                </c:pt>
                <c:pt idx="12">
                  <c:v>0.22000000000000008</c:v>
                </c:pt>
                <c:pt idx="13">
                  <c:v>0.23000000000000009</c:v>
                </c:pt>
                <c:pt idx="14">
                  <c:v>0.2400000000000001</c:v>
                </c:pt>
                <c:pt idx="15">
                  <c:v>0.25000000000000011</c:v>
                </c:pt>
                <c:pt idx="16">
                  <c:v>0.26000000000000012</c:v>
                </c:pt>
                <c:pt idx="17">
                  <c:v>0.27000000000000013</c:v>
                </c:pt>
                <c:pt idx="18">
                  <c:v>0.28000000000000014</c:v>
                </c:pt>
                <c:pt idx="19">
                  <c:v>0.29000000000000015</c:v>
                </c:pt>
                <c:pt idx="20">
                  <c:v>0.30000000000000016</c:v>
                </c:pt>
              </c:numCache>
            </c:numRef>
          </c:xVal>
          <c:yVal>
            <c:numRef>
              <c:f>'Text book problem'!$H$3:$H$23</c:f>
              <c:numCache>
                <c:formatCode>_(* #,##0.00_);_(* \(#,##0.00\);_(* "-"??_);_(@_)</c:formatCode>
                <c:ptCount val="21"/>
                <c:pt idx="0">
                  <c:v>18.055555555555557</c:v>
                </c:pt>
                <c:pt idx="1">
                  <c:v>19.578313253012048</c:v>
                </c:pt>
                <c:pt idx="2">
                  <c:v>21.381578947368421</c:v>
                </c:pt>
                <c:pt idx="3">
                  <c:v>23.550724637681157</c:v>
                </c:pt>
                <c:pt idx="4">
                  <c:v>26.20967741935484</c:v>
                </c:pt>
                <c:pt idx="5">
                  <c:v>29.54545454545455</c:v>
                </c:pt>
                <c:pt idx="6">
                  <c:v>33.854166666666686</c:v>
                </c:pt>
                <c:pt idx="7">
                  <c:v>39.634146341463435</c:v>
                </c:pt>
                <c:pt idx="8">
                  <c:v>47.794117647058862</c:v>
                </c:pt>
                <c:pt idx="9">
                  <c:v>60.185185185185269</c:v>
                </c:pt>
                <c:pt idx="10">
                  <c:v>81.250000000000171</c:v>
                </c:pt>
                <c:pt idx="11">
                  <c:v>125.00000000000044</c:v>
                </c:pt>
                <c:pt idx="12">
                  <c:v>270.83333333333564</c:v>
                </c:pt>
                <c:pt idx="13">
                  <c:v>-1624.9999999999084</c:v>
                </c:pt>
                <c:pt idx="14">
                  <c:v>-203.12499999999844</c:v>
                </c:pt>
                <c:pt idx="15">
                  <c:v>-108.33333333333285</c:v>
                </c:pt>
                <c:pt idx="16">
                  <c:v>-73.863636363636104</c:v>
                </c:pt>
                <c:pt idx="17">
                  <c:v>-56.034482758620541</c:v>
                </c:pt>
                <c:pt idx="18">
                  <c:v>-45.138888888888793</c:v>
                </c:pt>
                <c:pt idx="19">
                  <c:v>-37.790697674418531</c:v>
                </c:pt>
                <c:pt idx="20">
                  <c:v>-32.499999999999936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1A-4651-BDA5-1EE10B40D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216072"/>
        <c:axId val="663216464"/>
      </c:scatterChart>
      <c:valAx>
        <c:axId val="663216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Return on Equity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low"/>
        <c:crossAx val="663216464"/>
        <c:crossesAt val="0"/>
        <c:crossBetween val="midCat"/>
      </c:valAx>
      <c:valAx>
        <c:axId val="66321646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Stock Value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663216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28</xdr:row>
      <xdr:rowOff>0</xdr:rowOff>
    </xdr:from>
    <xdr:to>
      <xdr:col>10</xdr:col>
      <xdr:colOff>0</xdr:colOff>
      <xdr:row>34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FFC66F5-593A-4AC6-BA61-7E98FE4DE4A6}"/>
            </a:ext>
          </a:extLst>
        </xdr:cNvPr>
        <xdr:cNvSpPr txBox="1"/>
      </xdr:nvSpPr>
      <xdr:spPr>
        <a:xfrm>
          <a:off x="5213350" y="4984750"/>
          <a:ext cx="319405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We can do the same thing with normal formulas, but you</a:t>
          </a:r>
          <a:r>
            <a:rPr lang="en-US" sz="1100" baseline="0"/>
            <a:t> must remember that the ROE affects the growth rate, so the growth rate must be calculated within the formula in G22:G32. This makes it much more complex than using a data table.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28</xdr:row>
      <xdr:rowOff>0</xdr:rowOff>
    </xdr:from>
    <xdr:to>
      <xdr:col>10</xdr:col>
      <xdr:colOff>0</xdr:colOff>
      <xdr:row>34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6A69C7-6FF1-4950-AD45-D54477406F9A}"/>
            </a:ext>
          </a:extLst>
        </xdr:cNvPr>
        <xdr:cNvSpPr txBox="1"/>
      </xdr:nvSpPr>
      <xdr:spPr>
        <a:xfrm>
          <a:off x="5645150" y="4984750"/>
          <a:ext cx="285750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We can do the same thing with normal formulas, but you</a:t>
          </a:r>
          <a:r>
            <a:rPr lang="en-US" sz="1100" baseline="0"/>
            <a:t> must remember that the ROE affects the growth rate, so the growth rate must be calculated within the formula in G22:G32. This makes it much more complex than using a data table.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28</xdr:row>
      <xdr:rowOff>0</xdr:rowOff>
    </xdr:from>
    <xdr:to>
      <xdr:col>10</xdr:col>
      <xdr:colOff>0</xdr:colOff>
      <xdr:row>34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A58D894-1F1A-4C27-B5B3-1306BC8010D3}"/>
            </a:ext>
          </a:extLst>
        </xdr:cNvPr>
        <xdr:cNvSpPr txBox="1"/>
      </xdr:nvSpPr>
      <xdr:spPr>
        <a:xfrm>
          <a:off x="5664200" y="4984750"/>
          <a:ext cx="285750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We can do the same thing with normal formulas, but you</a:t>
          </a:r>
          <a:r>
            <a:rPr lang="en-US" sz="1100" baseline="0"/>
            <a:t> must remember that the ROE affects the growth rate, so the growth rate must be calculated within the formula in G22:G32. This makes it much more complex than using a data table.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0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12</xdr:col>
      <xdr:colOff>0</xdr:colOff>
      <xdr:row>34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57775" y="5343525"/>
          <a:ext cx="31623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We can do the same thing with normal formulas, but you</a:t>
          </a:r>
          <a:r>
            <a:rPr lang="en-US" sz="1100" baseline="0"/>
            <a:t> must remember that the ROE affects the growth rate, so the growth rate must be calculated within the formula in G22:G32. This makes it much more complex than using a data table.</a:t>
          </a:r>
          <a:endParaRPr lang="en-US" sz="1100"/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16</xdr:col>
      <xdr:colOff>0</xdr:colOff>
      <xdr:row>19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391275" y="2676525"/>
          <a:ext cx="42672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model breaks down once the growth rate is greater</a:t>
          </a:r>
          <a:r>
            <a:rPr lang="en-US" sz="1100" baseline="0"/>
            <a:t> than or equal to the required return. When this happens, the value of the stock becomes negative, which doesn't make economic sense due to the limited liability of shareholders.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574F-4E44-4B5C-9855-107379DB4B64}">
  <dimension ref="A1:C12"/>
  <sheetViews>
    <sheetView topLeftCell="A6" zoomScale="175" zoomScaleNormal="175" workbookViewId="0">
      <selection activeCell="A9" sqref="A9"/>
    </sheetView>
  </sheetViews>
  <sheetFormatPr defaultRowHeight="14" x14ac:dyDescent="0.3"/>
  <cols>
    <col min="1" max="1" width="43.453125" customWidth="1"/>
    <col min="2" max="2" width="15.90625" customWidth="1"/>
    <col min="3" max="3" width="31.26953125" bestFit="1" customWidth="1"/>
  </cols>
  <sheetData>
    <row r="1" spans="1:3" x14ac:dyDescent="0.3">
      <c r="A1" s="36" t="s">
        <v>34</v>
      </c>
    </row>
    <row r="2" spans="1:3" x14ac:dyDescent="0.3">
      <c r="A2" s="41" t="s">
        <v>35</v>
      </c>
      <c r="B2" s="41"/>
    </row>
    <row r="3" spans="1:3" x14ac:dyDescent="0.3">
      <c r="A3" s="38" t="s">
        <v>36</v>
      </c>
      <c r="B3" s="35">
        <v>2.5</v>
      </c>
    </row>
    <row r="4" spans="1:3" x14ac:dyDescent="0.3">
      <c r="A4" s="38" t="s">
        <v>4</v>
      </c>
      <c r="B4" s="34">
        <v>0.5</v>
      </c>
    </row>
    <row r="5" spans="1:3" x14ac:dyDescent="0.3">
      <c r="A5" s="38" t="s">
        <v>26</v>
      </c>
      <c r="B5" s="34">
        <v>0.12</v>
      </c>
    </row>
    <row r="6" spans="1:3" x14ac:dyDescent="0.3">
      <c r="A6" s="38" t="s">
        <v>1</v>
      </c>
      <c r="B6" s="34">
        <v>0.09</v>
      </c>
    </row>
    <row r="9" spans="1:3" x14ac:dyDescent="0.3">
      <c r="A9" s="7" t="s">
        <v>0</v>
      </c>
      <c r="B9" s="39">
        <f>B5*(1-B4)</f>
        <v>0.06</v>
      </c>
      <c r="C9" t="str">
        <f ca="1">_xlfn.FORMULATEXT(B9)</f>
        <v>=B5*(1-B4)</v>
      </c>
    </row>
    <row r="10" spans="1:3" x14ac:dyDescent="0.3">
      <c r="A10" t="s">
        <v>37</v>
      </c>
      <c r="B10" s="37">
        <f>B3/B6</f>
        <v>27.777777777777779</v>
      </c>
      <c r="C10" t="str">
        <f ca="1">_xlfn.FORMULATEXT(B10)</f>
        <v>=B3/B6</v>
      </c>
    </row>
    <row r="11" spans="1:3" x14ac:dyDescent="0.3">
      <c r="A11" t="s">
        <v>38</v>
      </c>
      <c r="B11" s="37">
        <f>((B3*(1-B4))*((B5/B6)-1))/(B6-B9)</f>
        <v>13.888888888888886</v>
      </c>
      <c r="C11" t="str">
        <f ca="1">_xlfn.FORMULATEXT(B11)</f>
        <v>=((B3*(1-B4))*((B5/B6)-1))/(B6-B9)</v>
      </c>
    </row>
    <row r="12" spans="1:3" x14ac:dyDescent="0.3">
      <c r="A12" t="s">
        <v>39</v>
      </c>
      <c r="B12" s="40">
        <f>B11+B10</f>
        <v>41.666666666666664</v>
      </c>
      <c r="C12" t="str">
        <f ca="1">_xlfn.FORMULATEXT(B12)</f>
        <v>=B11+B10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9347-CBA4-4643-B847-BFC31A96FB0C}">
  <dimension ref="A1:S41"/>
  <sheetViews>
    <sheetView topLeftCell="A3" zoomScale="130" zoomScaleNormal="130" workbookViewId="0">
      <selection activeCell="B10" sqref="B10"/>
    </sheetView>
  </sheetViews>
  <sheetFormatPr defaultRowHeight="14" x14ac:dyDescent="0.3"/>
  <cols>
    <col min="1" max="1" width="3.26953125" bestFit="1" customWidth="1"/>
    <col min="2" max="2" width="28.1796875" customWidth="1"/>
    <col min="5" max="5" width="11.90625" customWidth="1"/>
    <col min="7" max="7" width="12.7265625" customWidth="1"/>
    <col min="13" max="19" width="9.1796875" customWidth="1"/>
  </cols>
  <sheetData>
    <row r="1" spans="1:7" ht="14.5" thickBot="1" x14ac:dyDescent="0.35">
      <c r="B1" s="13"/>
      <c r="C1" s="6"/>
    </row>
    <row r="2" spans="1:7" x14ac:dyDescent="0.3">
      <c r="B2" t="s">
        <v>3</v>
      </c>
      <c r="C2" s="15">
        <v>2.5</v>
      </c>
      <c r="E2" s="7"/>
      <c r="F2" s="10"/>
      <c r="G2" s="12"/>
    </row>
    <row r="3" spans="1:7" x14ac:dyDescent="0.3">
      <c r="B3" t="s">
        <v>4</v>
      </c>
      <c r="C3" s="1">
        <v>0.5</v>
      </c>
      <c r="F3" s="8"/>
      <c r="G3" s="2"/>
    </row>
    <row r="4" spans="1:7" x14ac:dyDescent="0.3">
      <c r="B4" t="s">
        <v>5</v>
      </c>
      <c r="C4" s="1">
        <v>0.12</v>
      </c>
      <c r="E4" s="21"/>
      <c r="F4" s="8"/>
      <c r="G4" s="2"/>
    </row>
    <row r="5" spans="1:7" x14ac:dyDescent="0.3">
      <c r="B5" t="s">
        <v>1</v>
      </c>
      <c r="C5" s="1">
        <v>0.09</v>
      </c>
      <c r="E5" s="19"/>
      <c r="F5" s="8"/>
      <c r="G5" s="2"/>
    </row>
    <row r="6" spans="1:7" x14ac:dyDescent="0.3">
      <c r="E6" s="19"/>
      <c r="F6" s="8"/>
      <c r="G6" s="29"/>
    </row>
    <row r="7" spans="1:7" x14ac:dyDescent="0.3">
      <c r="A7" t="s">
        <v>9</v>
      </c>
      <c r="B7" t="s">
        <v>0</v>
      </c>
      <c r="C7" s="2"/>
      <c r="E7" s="19"/>
      <c r="F7" s="8"/>
      <c r="G7" s="29"/>
    </row>
    <row r="8" spans="1:7" x14ac:dyDescent="0.3">
      <c r="F8" s="8"/>
      <c r="G8" s="28"/>
    </row>
    <row r="9" spans="1:7" x14ac:dyDescent="0.3">
      <c r="B9" t="s">
        <v>6</v>
      </c>
      <c r="C9" s="3"/>
      <c r="F9" s="8"/>
      <c r="G9" s="28"/>
    </row>
    <row r="10" spans="1:7" x14ac:dyDescent="0.3">
      <c r="B10" s="5" t="s">
        <v>7</v>
      </c>
      <c r="C10" s="4"/>
      <c r="F10" s="8"/>
      <c r="G10" s="2"/>
    </row>
    <row r="11" spans="1:7" x14ac:dyDescent="0.3">
      <c r="A11" t="s">
        <v>10</v>
      </c>
      <c r="B11" t="s">
        <v>8</v>
      </c>
      <c r="C11" s="3"/>
      <c r="F11" s="8"/>
      <c r="G11" s="2"/>
    </row>
    <row r="12" spans="1:7" x14ac:dyDescent="0.3">
      <c r="F12" s="8"/>
      <c r="G12" s="2"/>
    </row>
    <row r="13" spans="1:7" x14ac:dyDescent="0.3">
      <c r="A13" s="7" t="s">
        <v>12</v>
      </c>
      <c r="B13" s="7" t="s">
        <v>13</v>
      </c>
      <c r="C13" s="3"/>
      <c r="F13" s="8"/>
      <c r="G13" s="2"/>
    </row>
    <row r="14" spans="1:7" x14ac:dyDescent="0.3">
      <c r="F14" s="8"/>
      <c r="G14" s="2"/>
    </row>
    <row r="15" spans="1:7" x14ac:dyDescent="0.3">
      <c r="F15" s="8"/>
      <c r="G15" s="2"/>
    </row>
    <row r="16" spans="1:7" x14ac:dyDescent="0.3">
      <c r="C16" s="14"/>
      <c r="F16" s="8"/>
      <c r="G16" s="2"/>
    </row>
    <row r="17" spans="3:19" x14ac:dyDescent="0.3">
      <c r="F17" s="8"/>
      <c r="G17" s="2"/>
    </row>
    <row r="18" spans="3:19" x14ac:dyDescent="0.3">
      <c r="C18" s="14"/>
      <c r="F18" s="8"/>
      <c r="G18" s="2"/>
    </row>
    <row r="19" spans="3:19" x14ac:dyDescent="0.3">
      <c r="F19" s="8"/>
      <c r="G19" s="2"/>
    </row>
    <row r="20" spans="3:19" x14ac:dyDescent="0.3">
      <c r="C20" s="14"/>
      <c r="F20" s="8"/>
      <c r="G20" s="2"/>
    </row>
    <row r="21" spans="3:19" x14ac:dyDescent="0.3">
      <c r="F21" s="8"/>
      <c r="G21" s="2"/>
    </row>
    <row r="22" spans="3:19" x14ac:dyDescent="0.3">
      <c r="C22" s="14"/>
      <c r="F22" s="8"/>
      <c r="G22" s="2"/>
    </row>
    <row r="23" spans="3:19" x14ac:dyDescent="0.3">
      <c r="F23" s="8"/>
      <c r="G23" s="2"/>
    </row>
    <row r="24" spans="3:19" x14ac:dyDescent="0.3">
      <c r="C24" s="14"/>
    </row>
    <row r="25" spans="3:19" x14ac:dyDescent="0.3">
      <c r="S25" s="1"/>
    </row>
    <row r="26" spans="3:19" x14ac:dyDescent="0.3">
      <c r="S26" s="3"/>
    </row>
    <row r="27" spans="3:19" x14ac:dyDescent="0.3">
      <c r="S27" s="3"/>
    </row>
    <row r="28" spans="3:19" x14ac:dyDescent="0.3">
      <c r="S28" s="3"/>
    </row>
    <row r="29" spans="3:19" x14ac:dyDescent="0.3">
      <c r="F29" s="10"/>
      <c r="G29" s="10"/>
      <c r="S29" s="3"/>
    </row>
    <row r="30" spans="3:19" x14ac:dyDescent="0.3">
      <c r="F30" s="8"/>
      <c r="G30" s="9"/>
      <c r="S30" s="3"/>
    </row>
    <row r="31" spans="3:19" x14ac:dyDescent="0.3">
      <c r="F31" s="8"/>
      <c r="G31" s="9"/>
      <c r="S31" s="3"/>
    </row>
    <row r="32" spans="3:19" x14ac:dyDescent="0.3">
      <c r="F32" s="8"/>
      <c r="G32" s="9"/>
      <c r="S32" s="3"/>
    </row>
    <row r="33" spans="6:19" x14ac:dyDescent="0.3">
      <c r="F33" s="8"/>
      <c r="G33" s="9"/>
      <c r="S33" s="3"/>
    </row>
    <row r="34" spans="6:19" x14ac:dyDescent="0.3">
      <c r="F34" s="8"/>
      <c r="G34" s="9"/>
      <c r="S34" s="3"/>
    </row>
    <row r="35" spans="6:19" x14ac:dyDescent="0.3">
      <c r="F35" s="8"/>
      <c r="G35" s="9"/>
      <c r="S35" s="3"/>
    </row>
    <row r="36" spans="6:19" x14ac:dyDescent="0.3">
      <c r="F36" s="8"/>
      <c r="G36" s="9"/>
      <c r="S36" s="3"/>
    </row>
    <row r="37" spans="6:19" x14ac:dyDescent="0.3">
      <c r="F37" s="8"/>
      <c r="G37" s="9"/>
      <c r="S37" s="3"/>
    </row>
    <row r="38" spans="6:19" x14ac:dyDescent="0.3">
      <c r="F38" s="8"/>
      <c r="G38" s="9"/>
      <c r="S38" s="3"/>
    </row>
    <row r="39" spans="6:19" x14ac:dyDescent="0.3">
      <c r="F39" s="8"/>
      <c r="G39" s="9"/>
      <c r="S39" s="3"/>
    </row>
    <row r="40" spans="6:19" x14ac:dyDescent="0.3">
      <c r="F40" s="8"/>
      <c r="G40" s="9"/>
      <c r="S40" s="3"/>
    </row>
    <row r="41" spans="6:19" x14ac:dyDescent="0.3">
      <c r="S41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6DD0-08A7-4499-98CB-E70F627F1802}">
  <dimension ref="A1:M16"/>
  <sheetViews>
    <sheetView topLeftCell="B1" zoomScale="190" zoomScaleNormal="190" workbookViewId="0">
      <selection activeCell="I4" sqref="I4"/>
    </sheetView>
  </sheetViews>
  <sheetFormatPr defaultRowHeight="14" x14ac:dyDescent="0.3"/>
  <cols>
    <col min="1" max="1" width="36.36328125" bestFit="1" customWidth="1"/>
    <col min="2" max="2" width="13.08984375" customWidth="1"/>
    <col min="3" max="3" width="8" bestFit="1" customWidth="1"/>
    <col min="4" max="5" width="9" bestFit="1" customWidth="1"/>
    <col min="6" max="7" width="9.6328125" bestFit="1" customWidth="1"/>
    <col min="8" max="8" width="9" bestFit="1" customWidth="1"/>
    <col min="9" max="13" width="8" bestFit="1" customWidth="1"/>
  </cols>
  <sheetData>
    <row r="1" spans="1:13" ht="14.5" x14ac:dyDescent="0.35">
      <c r="A1" s="24" t="s">
        <v>24</v>
      </c>
    </row>
    <row r="2" spans="1:13" x14ac:dyDescent="0.3">
      <c r="A2" s="42" t="s">
        <v>25</v>
      </c>
      <c r="B2" s="42"/>
      <c r="C2" s="35">
        <f>B16</f>
        <v>41.666666666666664</v>
      </c>
      <c r="D2" s="34">
        <v>0.1</v>
      </c>
      <c r="E2" s="34">
        <v>0.2</v>
      </c>
      <c r="F2" s="34">
        <v>0.3</v>
      </c>
      <c r="G2" s="34">
        <v>0.4</v>
      </c>
      <c r="H2" s="34">
        <v>0.5</v>
      </c>
      <c r="I2" s="34">
        <v>0.6</v>
      </c>
      <c r="J2" s="34">
        <v>0.7</v>
      </c>
      <c r="K2" s="34">
        <v>0.8</v>
      </c>
      <c r="L2" s="34">
        <v>0.9</v>
      </c>
      <c r="M2" s="34">
        <v>1</v>
      </c>
    </row>
    <row r="3" spans="1:13" ht="14.5" x14ac:dyDescent="0.35">
      <c r="A3" s="25" t="s">
        <v>27</v>
      </c>
      <c r="B3" s="26">
        <v>2.5</v>
      </c>
      <c r="C3" s="34">
        <v>7.0000000000000007E-2</v>
      </c>
      <c r="D3" s="35">
        <f t="dataTable" ref="D3:M8" dt2D="1" dtr="1" r1="B4" r2="B6"/>
        <v>-6.5789473684210478</v>
      </c>
      <c r="E3" s="35">
        <v>-19.230769230769219</v>
      </c>
      <c r="F3" s="35">
        <v>-53.57142857142864</v>
      </c>
      <c r="G3" s="35">
        <v>-500.00000000000301</v>
      </c>
      <c r="H3" s="35">
        <v>124.99999999999987</v>
      </c>
      <c r="I3" s="35">
        <v>68.181818181818159</v>
      </c>
      <c r="J3" s="35">
        <v>51.470588235294109</v>
      </c>
      <c r="K3" s="35">
        <v>43.478260869565204</v>
      </c>
      <c r="L3" s="35">
        <v>38.793103448275851</v>
      </c>
      <c r="M3" s="35">
        <v>35.714285714285708</v>
      </c>
    </row>
    <row r="4" spans="1:13" ht="14.5" x14ac:dyDescent="0.35">
      <c r="A4" s="25" t="s">
        <v>28</v>
      </c>
      <c r="B4" s="27">
        <v>0.5</v>
      </c>
      <c r="C4" s="34">
        <v>0.08</v>
      </c>
      <c r="D4" s="35">
        <v>-8.9285714285714306</v>
      </c>
      <c r="E4" s="35">
        <v>-31.25</v>
      </c>
      <c r="F4" s="35">
        <v>-187.50000000000057</v>
      </c>
      <c r="G4" s="35">
        <v>124.99999999999991</v>
      </c>
      <c r="H4" s="35">
        <v>62.499999999999993</v>
      </c>
      <c r="I4" s="35">
        <v>46.875</v>
      </c>
      <c r="J4" s="35">
        <v>39.772727272727273</v>
      </c>
      <c r="K4" s="35">
        <v>35.714285714285715</v>
      </c>
      <c r="L4" s="35">
        <v>33.088235294117645</v>
      </c>
      <c r="M4" s="35">
        <v>31.25</v>
      </c>
    </row>
    <row r="5" spans="1:13" ht="14.5" x14ac:dyDescent="0.35">
      <c r="A5" s="25" t="s">
        <v>26</v>
      </c>
      <c r="B5" s="27">
        <v>0.12</v>
      </c>
      <c r="C5" s="34">
        <v>0.09</v>
      </c>
      <c r="D5" s="35">
        <v>-13.888888888888872</v>
      </c>
      <c r="E5" s="35">
        <v>-83.333333333333201</v>
      </c>
      <c r="F5" s="35">
        <v>124.99999999999991</v>
      </c>
      <c r="G5" s="35">
        <v>55.555555555555543</v>
      </c>
      <c r="H5" s="33">
        <v>41.666666666666664</v>
      </c>
      <c r="I5" s="35">
        <v>35.714285714285715</v>
      </c>
      <c r="J5" s="35">
        <v>32.407407407407405</v>
      </c>
      <c r="K5" s="35">
        <v>30.303030303030305</v>
      </c>
      <c r="L5" s="35">
        <v>28.846153846153847</v>
      </c>
      <c r="M5" s="35">
        <v>27.777777777777779</v>
      </c>
    </row>
    <row r="6" spans="1:13" ht="14.5" x14ac:dyDescent="0.35">
      <c r="A6" s="25" t="s">
        <v>1</v>
      </c>
      <c r="B6" s="27">
        <v>0.09</v>
      </c>
      <c r="C6" s="34">
        <v>0.1</v>
      </c>
      <c r="D6" s="35">
        <v>-31.250000000000036</v>
      </c>
      <c r="E6" s="35">
        <v>124.99999999999989</v>
      </c>
      <c r="F6" s="35">
        <v>46.874999999999972</v>
      </c>
      <c r="G6" s="35">
        <v>35.714285714285708</v>
      </c>
      <c r="H6" s="35">
        <v>31.249999999999996</v>
      </c>
      <c r="I6" s="35">
        <v>28.846153846153847</v>
      </c>
      <c r="J6" s="35">
        <v>27.34375</v>
      </c>
      <c r="K6" s="35">
        <v>26.315789473684209</v>
      </c>
      <c r="L6" s="35">
        <v>25.568181818181817</v>
      </c>
      <c r="M6" s="35">
        <v>25</v>
      </c>
    </row>
    <row r="7" spans="1:13" x14ac:dyDescent="0.3">
      <c r="C7" s="34">
        <v>0.11</v>
      </c>
      <c r="D7" s="35">
        <v>124.99999999999983</v>
      </c>
      <c r="E7" s="35">
        <v>35.714285714285701</v>
      </c>
      <c r="F7" s="35">
        <v>28.84615384615384</v>
      </c>
      <c r="G7" s="35">
        <v>26.315789473684205</v>
      </c>
      <c r="H7" s="35">
        <v>24.999999999999996</v>
      </c>
      <c r="I7" s="35">
        <v>24.193548387096772</v>
      </c>
      <c r="J7" s="35">
        <v>23.648648648648649</v>
      </c>
      <c r="K7" s="35">
        <v>23.255813953488371</v>
      </c>
      <c r="L7" s="35">
        <v>22.959183673469386</v>
      </c>
      <c r="M7" s="35">
        <v>22.727272727272727</v>
      </c>
    </row>
    <row r="8" spans="1:13" x14ac:dyDescent="0.3">
      <c r="C8" s="34">
        <v>0.12</v>
      </c>
      <c r="D8" s="35">
        <v>20.833333333333336</v>
      </c>
      <c r="E8" s="35">
        <v>20.833333333333336</v>
      </c>
      <c r="F8" s="35">
        <v>20.833333333333336</v>
      </c>
      <c r="G8" s="35">
        <v>20.833333333333336</v>
      </c>
      <c r="H8" s="35">
        <v>20.833333333333336</v>
      </c>
      <c r="I8" s="35">
        <v>20.833333333333336</v>
      </c>
      <c r="J8" s="35">
        <v>20.833333333333336</v>
      </c>
      <c r="K8" s="35">
        <v>20.833333333333336</v>
      </c>
      <c r="L8" s="35">
        <v>20.833333333333336</v>
      </c>
      <c r="M8" s="35">
        <v>20.833333333333336</v>
      </c>
    </row>
    <row r="9" spans="1:13" x14ac:dyDescent="0.3">
      <c r="C9" s="14"/>
    </row>
    <row r="12" spans="1:13" ht="14.5" x14ac:dyDescent="0.35">
      <c r="A12" s="24" t="s">
        <v>29</v>
      </c>
    </row>
    <row r="13" spans="1:13" ht="14.5" x14ac:dyDescent="0.35">
      <c r="A13" s="30" t="s">
        <v>30</v>
      </c>
      <c r="B13" s="31">
        <f>B5*(1-B4)</f>
        <v>0.06</v>
      </c>
      <c r="C13" t="str">
        <f ca="1">_xlfn.FORMULATEXT(B13)</f>
        <v>=B5*(1-B4)</v>
      </c>
    </row>
    <row r="14" spans="1:13" x14ac:dyDescent="0.3">
      <c r="A14" s="32" t="s">
        <v>31</v>
      </c>
      <c r="B14" s="33">
        <f>B3/B6</f>
        <v>27.777777777777779</v>
      </c>
      <c r="C14" t="str">
        <f ca="1">_xlfn.FORMULATEXT(B14)</f>
        <v>=B3/B6</v>
      </c>
    </row>
    <row r="15" spans="1:13" x14ac:dyDescent="0.3">
      <c r="A15" s="32" t="s">
        <v>32</v>
      </c>
      <c r="B15" s="33">
        <f>((B3*(1-B4))*((B5/B6)-1))/(B6-B13)</f>
        <v>13.888888888888886</v>
      </c>
      <c r="C15" t="str">
        <f t="shared" ref="C15:C16" ca="1" si="0">_xlfn.FORMULATEXT(B15)</f>
        <v>=((B3*(1-B4))*((B5/B6)-1))/(B6-B13)</v>
      </c>
    </row>
    <row r="16" spans="1:13" x14ac:dyDescent="0.3">
      <c r="A16" s="32" t="s">
        <v>33</v>
      </c>
      <c r="B16" s="33">
        <f>B14+B15</f>
        <v>41.666666666666664</v>
      </c>
      <c r="C16" t="str">
        <f t="shared" ca="1" si="0"/>
        <v>=B14+B15</v>
      </c>
    </row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22B3-7A49-4259-8229-F942E5B8A40B}">
  <dimension ref="A1:S41"/>
  <sheetViews>
    <sheetView tabSelected="1" topLeftCell="A2" zoomScale="130" zoomScaleNormal="130" workbookViewId="0">
      <selection activeCell="E10" sqref="E10"/>
    </sheetView>
  </sheetViews>
  <sheetFormatPr defaultRowHeight="14" x14ac:dyDescent="0.3"/>
  <cols>
    <col min="1" max="1" width="3.26953125" bestFit="1" customWidth="1"/>
    <col min="2" max="2" width="32.6328125" bestFit="1" customWidth="1"/>
    <col min="5" max="5" width="11.90625" customWidth="1"/>
    <col min="7" max="7" width="12.7265625" customWidth="1"/>
    <col min="13" max="19" width="9.1796875" customWidth="1"/>
  </cols>
  <sheetData>
    <row r="1" spans="1:7" ht="14.5" thickBot="1" x14ac:dyDescent="0.35">
      <c r="B1" s="13"/>
      <c r="C1" s="6"/>
    </row>
    <row r="2" spans="1:7" x14ac:dyDescent="0.3">
      <c r="B2" t="s">
        <v>3</v>
      </c>
      <c r="C2" s="15">
        <v>2.5</v>
      </c>
      <c r="E2" s="7"/>
      <c r="F2" s="10"/>
      <c r="G2" s="12"/>
    </row>
    <row r="3" spans="1:7" x14ac:dyDescent="0.3">
      <c r="B3" t="s">
        <v>4</v>
      </c>
      <c r="C3" s="1">
        <v>0.5</v>
      </c>
      <c r="F3" s="8"/>
      <c r="G3" s="2"/>
    </row>
    <row r="4" spans="1:7" x14ac:dyDescent="0.3">
      <c r="B4" t="s">
        <v>5</v>
      </c>
      <c r="C4" s="1">
        <v>0.12</v>
      </c>
      <c r="E4" s="21">
        <f>(C4/C5)-1</f>
        <v>0.33333333333333326</v>
      </c>
      <c r="F4" s="8"/>
      <c r="G4" s="2">
        <f>C4/C5</f>
        <v>1.3333333333333333</v>
      </c>
    </row>
    <row r="5" spans="1:7" x14ac:dyDescent="0.3">
      <c r="B5" s="7" t="s">
        <v>40</v>
      </c>
      <c r="C5" s="1">
        <v>0.09</v>
      </c>
      <c r="E5" s="19">
        <f>C2*(1-C3)</f>
        <v>1.25</v>
      </c>
      <c r="F5" s="8"/>
      <c r="G5" s="2">
        <f>G4-1</f>
        <v>0.33333333333333326</v>
      </c>
    </row>
    <row r="6" spans="1:7" x14ac:dyDescent="0.3">
      <c r="E6" s="19">
        <f>E5*E4</f>
        <v>0.41666666666666657</v>
      </c>
      <c r="F6" s="8"/>
      <c r="G6" s="29">
        <f>C2*G5</f>
        <v>0.83333333333333315</v>
      </c>
    </row>
    <row r="7" spans="1:7" x14ac:dyDescent="0.3">
      <c r="A7" t="s">
        <v>9</v>
      </c>
      <c r="B7" t="s">
        <v>0</v>
      </c>
      <c r="C7" s="2">
        <v>0.05</v>
      </c>
      <c r="E7" s="19">
        <f>E6/(C5-C7)</f>
        <v>10.416666666666666</v>
      </c>
      <c r="F7" s="8"/>
      <c r="G7" s="29">
        <f>G6/(C5-C7)</f>
        <v>20.833333333333332</v>
      </c>
    </row>
    <row r="8" spans="1:7" x14ac:dyDescent="0.3">
      <c r="F8" s="8"/>
      <c r="G8" s="28"/>
    </row>
    <row r="9" spans="1:7" x14ac:dyDescent="0.3">
      <c r="B9" t="s">
        <v>6</v>
      </c>
      <c r="C9" s="3">
        <f>(C2*C3)/C5</f>
        <v>13.888888888888889</v>
      </c>
      <c r="F9" s="8"/>
      <c r="G9" s="28"/>
    </row>
    <row r="10" spans="1:7" x14ac:dyDescent="0.3">
      <c r="B10" s="5" t="s">
        <v>7</v>
      </c>
      <c r="C10" s="4">
        <f>(C2*(1-C3)*(C4/C5-1))/(C5-C7)</f>
        <v>10.416666666666666</v>
      </c>
      <c r="F10" s="8"/>
      <c r="G10" s="2"/>
    </row>
    <row r="11" spans="1:7" x14ac:dyDescent="0.3">
      <c r="A11" t="s">
        <v>10</v>
      </c>
      <c r="B11" t="s">
        <v>8</v>
      </c>
      <c r="C11" s="3">
        <f>SUM(C9:C10)</f>
        <v>24.305555555555557</v>
      </c>
      <c r="F11" s="8"/>
      <c r="G11" s="2"/>
    </row>
    <row r="12" spans="1:7" x14ac:dyDescent="0.3">
      <c r="F12" s="8"/>
      <c r="G12" s="2"/>
    </row>
    <row r="13" spans="1:7" x14ac:dyDescent="0.3">
      <c r="A13" s="7" t="s">
        <v>12</v>
      </c>
      <c r="B13" s="7" t="s">
        <v>13</v>
      </c>
      <c r="C13" s="3">
        <f>(C2*C3)*(1+C7)/(C5-C7)</f>
        <v>32.812500000000007</v>
      </c>
      <c r="F13" s="8"/>
      <c r="G13" s="2"/>
    </row>
    <row r="14" spans="1:7" x14ac:dyDescent="0.3">
      <c r="F14" s="8"/>
      <c r="G14" s="2"/>
    </row>
    <row r="15" spans="1:7" x14ac:dyDescent="0.3">
      <c r="F15" s="8"/>
      <c r="G15" s="2"/>
    </row>
    <row r="16" spans="1:7" x14ac:dyDescent="0.3">
      <c r="C16" s="14"/>
      <c r="F16" s="8"/>
      <c r="G16" s="2"/>
    </row>
    <row r="17" spans="3:19" x14ac:dyDescent="0.3">
      <c r="F17" s="8"/>
      <c r="G17" s="2"/>
    </row>
    <row r="18" spans="3:19" x14ac:dyDescent="0.3">
      <c r="C18" s="14"/>
      <c r="F18" s="8"/>
      <c r="G18" s="2"/>
    </row>
    <row r="19" spans="3:19" x14ac:dyDescent="0.3">
      <c r="F19" s="8"/>
      <c r="G19" s="2"/>
    </row>
    <row r="20" spans="3:19" x14ac:dyDescent="0.3">
      <c r="C20" s="14"/>
      <c r="F20" s="8"/>
      <c r="G20" s="2"/>
    </row>
    <row r="21" spans="3:19" x14ac:dyDescent="0.3">
      <c r="F21" s="8"/>
      <c r="G21" s="2"/>
    </row>
    <row r="22" spans="3:19" x14ac:dyDescent="0.3">
      <c r="C22" s="14"/>
      <c r="F22" s="8"/>
      <c r="G22" s="2"/>
    </row>
    <row r="23" spans="3:19" x14ac:dyDescent="0.3">
      <c r="F23" s="8"/>
      <c r="G23" s="2"/>
    </row>
    <row r="24" spans="3:19" x14ac:dyDescent="0.3">
      <c r="C24" s="14"/>
    </row>
    <row r="25" spans="3:19" x14ac:dyDescent="0.3">
      <c r="S25" s="1"/>
    </row>
    <row r="26" spans="3:19" x14ac:dyDescent="0.3">
      <c r="S26" s="3"/>
    </row>
    <row r="27" spans="3:19" x14ac:dyDescent="0.3">
      <c r="S27" s="3"/>
    </row>
    <row r="28" spans="3:19" x14ac:dyDescent="0.3">
      <c r="S28" s="3"/>
    </row>
    <row r="29" spans="3:19" x14ac:dyDescent="0.3">
      <c r="F29" s="10"/>
      <c r="G29" s="10"/>
      <c r="S29" s="3"/>
    </row>
    <row r="30" spans="3:19" x14ac:dyDescent="0.3">
      <c r="F30" s="8"/>
      <c r="G30" s="9"/>
      <c r="S30" s="3"/>
    </row>
    <row r="31" spans="3:19" x14ac:dyDescent="0.3">
      <c r="F31" s="8"/>
      <c r="G31" s="9"/>
      <c r="S31" s="3"/>
    </row>
    <row r="32" spans="3:19" x14ac:dyDescent="0.3">
      <c r="F32" s="8"/>
      <c r="G32" s="9"/>
      <c r="S32" s="3"/>
    </row>
    <row r="33" spans="6:19" x14ac:dyDescent="0.3">
      <c r="F33" s="8"/>
      <c r="G33" s="9"/>
      <c r="S33" s="3"/>
    </row>
    <row r="34" spans="6:19" x14ac:dyDescent="0.3">
      <c r="F34" s="8"/>
      <c r="G34" s="9"/>
      <c r="S34" s="3"/>
    </row>
    <row r="35" spans="6:19" x14ac:dyDescent="0.3">
      <c r="F35" s="8"/>
      <c r="G35" s="9"/>
      <c r="S35" s="3"/>
    </row>
    <row r="36" spans="6:19" x14ac:dyDescent="0.3">
      <c r="F36" s="8"/>
      <c r="G36" s="9"/>
      <c r="S36" s="3"/>
    </row>
    <row r="37" spans="6:19" x14ac:dyDescent="0.3">
      <c r="F37" s="8"/>
      <c r="G37" s="9"/>
      <c r="S37" s="3"/>
    </row>
    <row r="38" spans="6:19" x14ac:dyDescent="0.3">
      <c r="F38" s="8"/>
      <c r="G38" s="9"/>
      <c r="S38" s="3"/>
    </row>
    <row r="39" spans="6:19" x14ac:dyDescent="0.3">
      <c r="F39" s="8"/>
      <c r="G39" s="9"/>
      <c r="S39" s="3"/>
    </row>
    <row r="40" spans="6:19" x14ac:dyDescent="0.3">
      <c r="F40" s="8"/>
      <c r="G40" s="9"/>
      <c r="S40" s="3"/>
    </row>
    <row r="41" spans="6:19" x14ac:dyDescent="0.3">
      <c r="S41" s="3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D58F-1A3E-4059-9C49-E29FA93B0230}">
  <dimension ref="A1:R41"/>
  <sheetViews>
    <sheetView topLeftCell="A3" zoomScale="130" zoomScaleNormal="130" workbookViewId="0">
      <selection activeCell="C11" sqref="C11"/>
    </sheetView>
  </sheetViews>
  <sheetFormatPr defaultRowHeight="14" x14ac:dyDescent="0.3"/>
  <cols>
    <col min="1" max="1" width="3.26953125" bestFit="1" customWidth="1"/>
    <col min="2" max="2" width="28.1796875" customWidth="1"/>
    <col min="5" max="5" width="4.26953125" customWidth="1"/>
    <col min="6" max="6" width="27.6328125" customWidth="1"/>
    <col min="7" max="7" width="14.7265625" customWidth="1"/>
    <col min="12" max="18" width="9.1796875" customWidth="1"/>
  </cols>
  <sheetData>
    <row r="1" spans="1:7" ht="14.5" thickBot="1" x14ac:dyDescent="0.35">
      <c r="B1" s="13"/>
      <c r="C1" s="6"/>
    </row>
    <row r="2" spans="1:7" x14ac:dyDescent="0.3">
      <c r="B2" t="s">
        <v>3</v>
      </c>
      <c r="C2" s="15">
        <v>3</v>
      </c>
      <c r="E2" s="7"/>
      <c r="F2" s="17" t="s">
        <v>15</v>
      </c>
      <c r="G2">
        <v>1.5</v>
      </c>
    </row>
    <row r="3" spans="1:7" x14ac:dyDescent="0.3">
      <c r="B3" t="s">
        <v>4</v>
      </c>
      <c r="C3" s="19">
        <f>G3</f>
        <v>0.5</v>
      </c>
      <c r="F3" s="20" t="s">
        <v>16</v>
      </c>
      <c r="G3" s="19">
        <f>G2/C2</f>
        <v>0.5</v>
      </c>
    </row>
    <row r="4" spans="1:7" x14ac:dyDescent="0.3">
      <c r="B4" t="s">
        <v>5</v>
      </c>
      <c r="C4" s="1">
        <v>0.1</v>
      </c>
      <c r="F4" s="8"/>
    </row>
    <row r="5" spans="1:7" x14ac:dyDescent="0.3">
      <c r="B5" t="s">
        <v>1</v>
      </c>
      <c r="C5" s="1">
        <v>0.08</v>
      </c>
      <c r="F5" s="8"/>
    </row>
    <row r="6" spans="1:7" x14ac:dyDescent="0.3">
      <c r="F6" s="8"/>
    </row>
    <row r="7" spans="1:7" x14ac:dyDescent="0.3">
      <c r="A7" t="s">
        <v>9</v>
      </c>
      <c r="B7" t="s">
        <v>0</v>
      </c>
      <c r="C7" s="2">
        <f>C4*(1-C3)</f>
        <v>0.05</v>
      </c>
      <c r="F7" s="8"/>
    </row>
    <row r="8" spans="1:7" x14ac:dyDescent="0.3">
      <c r="F8" s="8"/>
    </row>
    <row r="9" spans="1:7" x14ac:dyDescent="0.3">
      <c r="B9" t="s">
        <v>6</v>
      </c>
      <c r="C9" s="15">
        <f>C2/C5</f>
        <v>37.5</v>
      </c>
      <c r="F9" s="8"/>
    </row>
    <row r="10" spans="1:7" x14ac:dyDescent="0.3">
      <c r="B10" s="5" t="s">
        <v>7</v>
      </c>
      <c r="C10" s="16">
        <f>(C2*(1-C3)*(C4/C5-1))/(C5-C7)</f>
        <v>12.5</v>
      </c>
      <c r="F10" s="8"/>
    </row>
    <row r="11" spans="1:7" x14ac:dyDescent="0.3">
      <c r="A11" t="s">
        <v>10</v>
      </c>
      <c r="B11" t="s">
        <v>8</v>
      </c>
      <c r="C11" s="15">
        <f>SUM(C9:C10)</f>
        <v>50</v>
      </c>
      <c r="F11" s="8"/>
    </row>
    <row r="12" spans="1:7" x14ac:dyDescent="0.3">
      <c r="C12" s="15"/>
      <c r="F12" s="8"/>
    </row>
    <row r="13" spans="1:7" x14ac:dyDescent="0.3">
      <c r="A13" s="7" t="s">
        <v>12</v>
      </c>
      <c r="B13" s="7" t="s">
        <v>13</v>
      </c>
      <c r="C13" s="15">
        <f>C2*C3/(C5-C7)</f>
        <v>50</v>
      </c>
      <c r="F13" s="8"/>
    </row>
    <row r="14" spans="1:7" x14ac:dyDescent="0.3">
      <c r="F14" s="8"/>
    </row>
    <row r="15" spans="1:7" x14ac:dyDescent="0.3">
      <c r="F15" s="8"/>
    </row>
    <row r="16" spans="1:7" x14ac:dyDescent="0.3">
      <c r="C16" s="14"/>
      <c r="F16" s="8"/>
    </row>
    <row r="17" spans="3:18" x14ac:dyDescent="0.3">
      <c r="F17" s="8"/>
    </row>
    <row r="18" spans="3:18" x14ac:dyDescent="0.3">
      <c r="C18" s="14"/>
      <c r="F18" s="8"/>
    </row>
    <row r="19" spans="3:18" x14ac:dyDescent="0.3">
      <c r="F19" s="8"/>
    </row>
    <row r="20" spans="3:18" x14ac:dyDescent="0.3">
      <c r="C20" s="14"/>
      <c r="F20" s="8"/>
    </row>
    <row r="21" spans="3:18" x14ac:dyDescent="0.3">
      <c r="F21" s="8"/>
    </row>
    <row r="22" spans="3:18" x14ac:dyDescent="0.3">
      <c r="C22" s="14"/>
      <c r="F22" s="8"/>
    </row>
    <row r="23" spans="3:18" x14ac:dyDescent="0.3">
      <c r="F23" s="8"/>
    </row>
    <row r="24" spans="3:18" x14ac:dyDescent="0.3">
      <c r="C24" s="14"/>
    </row>
    <row r="25" spans="3:18" x14ac:dyDescent="0.3">
      <c r="R25" s="1"/>
    </row>
    <row r="26" spans="3:18" x14ac:dyDescent="0.3">
      <c r="R26" s="3"/>
    </row>
    <row r="27" spans="3:18" x14ac:dyDescent="0.3">
      <c r="R27" s="3"/>
    </row>
    <row r="28" spans="3:18" x14ac:dyDescent="0.3">
      <c r="R28" s="3"/>
    </row>
    <row r="29" spans="3:18" x14ac:dyDescent="0.3">
      <c r="F29" s="10"/>
      <c r="R29" s="3"/>
    </row>
    <row r="30" spans="3:18" x14ac:dyDescent="0.3">
      <c r="F30" s="8"/>
      <c r="R30" s="3"/>
    </row>
    <row r="31" spans="3:18" x14ac:dyDescent="0.3">
      <c r="F31" s="8"/>
      <c r="R31" s="3"/>
    </row>
    <row r="32" spans="3:18" x14ac:dyDescent="0.3">
      <c r="F32" s="8"/>
      <c r="R32" s="3"/>
    </row>
    <row r="33" spans="6:18" x14ac:dyDescent="0.3">
      <c r="F33" s="8"/>
      <c r="R33" s="3"/>
    </row>
    <row r="34" spans="6:18" x14ac:dyDescent="0.3">
      <c r="F34" s="8"/>
      <c r="R34" s="3"/>
    </row>
    <row r="35" spans="6:18" x14ac:dyDescent="0.3">
      <c r="F35" s="8"/>
      <c r="R35" s="3"/>
    </row>
    <row r="36" spans="6:18" x14ac:dyDescent="0.3">
      <c r="F36" s="8"/>
      <c r="R36" s="3"/>
    </row>
    <row r="37" spans="6:18" x14ac:dyDescent="0.3">
      <c r="F37" s="8"/>
      <c r="R37" s="3"/>
    </row>
    <row r="38" spans="6:18" x14ac:dyDescent="0.3">
      <c r="F38" s="8"/>
      <c r="R38" s="3"/>
    </row>
    <row r="39" spans="6:18" x14ac:dyDescent="0.3">
      <c r="F39" s="8"/>
      <c r="R39" s="3"/>
    </row>
    <row r="40" spans="6:18" x14ac:dyDescent="0.3">
      <c r="F40" s="8"/>
      <c r="R40" s="3"/>
    </row>
    <row r="41" spans="6:18" x14ac:dyDescent="0.3">
      <c r="R41" s="3"/>
    </row>
  </sheetData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5071-6B8F-4EFF-A5C7-52A04A1BCD54}">
  <dimension ref="A1:R41"/>
  <sheetViews>
    <sheetView topLeftCell="A2" zoomScale="130" zoomScaleNormal="130" workbookViewId="0">
      <selection activeCell="C10" sqref="C10"/>
    </sheetView>
  </sheetViews>
  <sheetFormatPr defaultRowHeight="14" x14ac:dyDescent="0.3"/>
  <cols>
    <col min="1" max="1" width="3.26953125" bestFit="1" customWidth="1"/>
    <col min="2" max="2" width="28.1796875" customWidth="1"/>
    <col min="3" max="3" width="9" bestFit="1" customWidth="1"/>
    <col min="4" max="4" width="36.1796875" customWidth="1"/>
    <col min="5" max="5" width="4.26953125" customWidth="1"/>
    <col min="6" max="6" width="27.6328125" customWidth="1"/>
    <col min="7" max="7" width="14.7265625" customWidth="1"/>
    <col min="12" max="18" width="9.1796875" customWidth="1"/>
  </cols>
  <sheetData>
    <row r="1" spans="1:7" ht="14.5" thickBot="1" x14ac:dyDescent="0.35">
      <c r="B1" s="13"/>
      <c r="C1" s="6"/>
      <c r="F1" s="7" t="s">
        <v>17</v>
      </c>
      <c r="G1">
        <v>5000000</v>
      </c>
    </row>
    <row r="2" spans="1:7" x14ac:dyDescent="0.3">
      <c r="B2" t="s">
        <v>3</v>
      </c>
      <c r="C2" s="15">
        <f>G3</f>
        <v>40</v>
      </c>
      <c r="E2" s="7"/>
      <c r="F2" s="17" t="s">
        <v>18</v>
      </c>
      <c r="G2">
        <v>125000</v>
      </c>
    </row>
    <row r="3" spans="1:7" x14ac:dyDescent="0.3">
      <c r="B3" t="s">
        <v>4</v>
      </c>
      <c r="C3">
        <v>0.6</v>
      </c>
      <c r="F3" s="20" t="s">
        <v>3</v>
      </c>
      <c r="G3" s="19">
        <f>G1/G2</f>
        <v>40</v>
      </c>
    </row>
    <row r="4" spans="1:7" x14ac:dyDescent="0.3">
      <c r="B4" t="s">
        <v>5</v>
      </c>
      <c r="C4" s="1">
        <f>G5</f>
        <v>0.16</v>
      </c>
      <c r="F4" s="7" t="s">
        <v>19</v>
      </c>
      <c r="G4" s="21">
        <f>G1/G5</f>
        <v>31250000</v>
      </c>
    </row>
    <row r="5" spans="1:7" x14ac:dyDescent="0.3">
      <c r="B5" t="s">
        <v>1</v>
      </c>
      <c r="C5" s="1">
        <v>0.12</v>
      </c>
      <c r="F5" s="18" t="s">
        <v>5</v>
      </c>
      <c r="G5">
        <v>0.16</v>
      </c>
    </row>
    <row r="6" spans="1:7" x14ac:dyDescent="0.3">
      <c r="F6" s="8"/>
    </row>
    <row r="7" spans="1:7" x14ac:dyDescent="0.3">
      <c r="A7" t="s">
        <v>9</v>
      </c>
      <c r="B7" t="s">
        <v>0</v>
      </c>
      <c r="C7" s="2">
        <f>C4*(1-C3)</f>
        <v>6.4000000000000001E-2</v>
      </c>
      <c r="F7" s="8"/>
    </row>
    <row r="8" spans="1:7" x14ac:dyDescent="0.3">
      <c r="F8" s="8"/>
    </row>
    <row r="9" spans="1:7" x14ac:dyDescent="0.3">
      <c r="B9" t="s">
        <v>6</v>
      </c>
      <c r="C9" s="15">
        <f>((C2*C3)*(1+C7))/C5</f>
        <v>212.8</v>
      </c>
      <c r="D9" t="str">
        <f ca="1">_xlfn.FORMULATEXT(C9)</f>
        <v>=((C2*C3)*(1+C7))/C5</v>
      </c>
      <c r="F9" s="8"/>
    </row>
    <row r="10" spans="1:7" x14ac:dyDescent="0.3">
      <c r="B10" s="5" t="s">
        <v>7</v>
      </c>
      <c r="C10" s="16">
        <f>(C2*(1-C3)*(C4/C5-1))/(C5-C7)</f>
        <v>95.238095238095283</v>
      </c>
      <c r="D10" t="str">
        <f t="shared" ref="D10:D13" ca="1" si="0">_xlfn.FORMULATEXT(C10)</f>
        <v>=(C2*(1-C3)*(C4/C5-1))/(C5-C7)</v>
      </c>
      <c r="F10" s="8"/>
    </row>
    <row r="11" spans="1:7" x14ac:dyDescent="0.3">
      <c r="A11" t="s">
        <v>10</v>
      </c>
      <c r="B11" t="s">
        <v>8</v>
      </c>
      <c r="C11" s="15">
        <f>SUM(C9:C10)</f>
        <v>308.03809523809531</v>
      </c>
      <c r="D11" t="str">
        <f t="shared" ca="1" si="0"/>
        <v>=SUM(C9:C10)</v>
      </c>
      <c r="F11" s="8"/>
    </row>
    <row r="12" spans="1:7" x14ac:dyDescent="0.3">
      <c r="C12" s="15"/>
      <c r="F12" s="8"/>
    </row>
    <row r="13" spans="1:7" x14ac:dyDescent="0.3">
      <c r="A13" s="7" t="s">
        <v>12</v>
      </c>
      <c r="B13" s="7" t="s">
        <v>13</v>
      </c>
      <c r="C13" s="15">
        <f>((C2*C3)*(1+C7))/(C5-C7)</f>
        <v>456.00000000000006</v>
      </c>
      <c r="D13" t="str">
        <f t="shared" ca="1" si="0"/>
        <v>=((C2*C3)*(1+C7))/(C5-C7)</v>
      </c>
      <c r="F13" s="8"/>
    </row>
    <row r="14" spans="1:7" x14ac:dyDescent="0.3">
      <c r="F14" s="8"/>
    </row>
    <row r="15" spans="1:7" x14ac:dyDescent="0.3">
      <c r="F15" s="8"/>
    </row>
    <row r="16" spans="1:7" x14ac:dyDescent="0.3">
      <c r="C16" s="14"/>
      <c r="F16" s="8"/>
    </row>
    <row r="17" spans="3:18" x14ac:dyDescent="0.3">
      <c r="F17" s="8"/>
    </row>
    <row r="18" spans="3:18" x14ac:dyDescent="0.3">
      <c r="C18" s="14"/>
      <c r="F18" s="8"/>
    </row>
    <row r="19" spans="3:18" x14ac:dyDescent="0.3">
      <c r="F19" s="8"/>
    </row>
    <row r="20" spans="3:18" x14ac:dyDescent="0.3">
      <c r="C20" s="14"/>
      <c r="F20" s="8"/>
    </row>
    <row r="21" spans="3:18" x14ac:dyDescent="0.3">
      <c r="F21" s="8"/>
    </row>
    <row r="22" spans="3:18" x14ac:dyDescent="0.3">
      <c r="C22" s="14"/>
      <c r="F22" s="8"/>
    </row>
    <row r="23" spans="3:18" x14ac:dyDescent="0.3">
      <c r="F23" s="8"/>
    </row>
    <row r="24" spans="3:18" x14ac:dyDescent="0.3">
      <c r="C24" s="14"/>
    </row>
    <row r="25" spans="3:18" x14ac:dyDescent="0.3">
      <c r="R25" s="1"/>
    </row>
    <row r="26" spans="3:18" x14ac:dyDescent="0.3">
      <c r="R26" s="3"/>
    </row>
    <row r="27" spans="3:18" x14ac:dyDescent="0.3">
      <c r="R27" s="3"/>
    </row>
    <row r="28" spans="3:18" x14ac:dyDescent="0.3">
      <c r="R28" s="3"/>
    </row>
    <row r="29" spans="3:18" x14ac:dyDescent="0.3">
      <c r="F29" s="10"/>
      <c r="R29" s="3"/>
    </row>
    <row r="30" spans="3:18" x14ac:dyDescent="0.3">
      <c r="F30" s="8"/>
      <c r="R30" s="3"/>
    </row>
    <row r="31" spans="3:18" x14ac:dyDescent="0.3">
      <c r="F31" s="8"/>
      <c r="R31" s="3"/>
    </row>
    <row r="32" spans="3:18" x14ac:dyDescent="0.3">
      <c r="F32" s="8"/>
      <c r="R32" s="3"/>
    </row>
    <row r="33" spans="6:18" x14ac:dyDescent="0.3">
      <c r="F33" s="8"/>
      <c r="R33" s="3"/>
    </row>
    <row r="34" spans="6:18" x14ac:dyDescent="0.3">
      <c r="F34" s="8"/>
      <c r="R34" s="3"/>
    </row>
    <row r="35" spans="6:18" x14ac:dyDescent="0.3">
      <c r="F35" s="8"/>
      <c r="R35" s="3"/>
    </row>
    <row r="36" spans="6:18" x14ac:dyDescent="0.3">
      <c r="F36" s="8"/>
      <c r="R36" s="3"/>
    </row>
    <row r="37" spans="6:18" x14ac:dyDescent="0.3">
      <c r="F37" s="8"/>
      <c r="R37" s="3"/>
    </row>
    <row r="38" spans="6:18" x14ac:dyDescent="0.3">
      <c r="F38" s="8"/>
      <c r="R38" s="3"/>
    </row>
    <row r="39" spans="6:18" x14ac:dyDescent="0.3">
      <c r="F39" s="8"/>
      <c r="R39" s="3"/>
    </row>
    <row r="40" spans="6:18" x14ac:dyDescent="0.3">
      <c r="F40" s="8"/>
      <c r="R40" s="3"/>
    </row>
    <row r="41" spans="6:18" x14ac:dyDescent="0.3">
      <c r="R41" s="3"/>
    </row>
  </sheetData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936E-DA13-4CE2-8678-90F357337835}">
  <dimension ref="A1:R41"/>
  <sheetViews>
    <sheetView workbookViewId="0">
      <selection activeCell="H12" sqref="H12"/>
    </sheetView>
  </sheetViews>
  <sheetFormatPr defaultRowHeight="14" x14ac:dyDescent="0.3"/>
  <cols>
    <col min="1" max="1" width="3.26953125" bestFit="1" customWidth="1"/>
    <col min="2" max="2" width="28.1796875" customWidth="1"/>
    <col min="3" max="3" width="9" bestFit="1" customWidth="1"/>
    <col min="5" max="5" width="4.26953125" customWidth="1"/>
    <col min="6" max="6" width="27.6328125" customWidth="1"/>
    <col min="7" max="7" width="14.7265625" customWidth="1"/>
    <col min="12" max="18" width="9.1796875" customWidth="1"/>
  </cols>
  <sheetData>
    <row r="1" spans="1:7" ht="14.5" thickBot="1" x14ac:dyDescent="0.35">
      <c r="B1" s="13"/>
      <c r="C1" s="6"/>
      <c r="F1" s="7" t="s">
        <v>20</v>
      </c>
    </row>
    <row r="2" spans="1:7" x14ac:dyDescent="0.3">
      <c r="B2" t="s">
        <v>3</v>
      </c>
      <c r="C2" s="15">
        <v>4</v>
      </c>
      <c r="E2" s="7"/>
      <c r="F2" s="17" t="s">
        <v>21</v>
      </c>
      <c r="G2" s="14">
        <v>0.04</v>
      </c>
    </row>
    <row r="3" spans="1:7" x14ac:dyDescent="0.3">
      <c r="B3" t="s">
        <v>4</v>
      </c>
      <c r="C3">
        <v>0.55000000000000004</v>
      </c>
      <c r="F3" s="20" t="s">
        <v>22</v>
      </c>
      <c r="G3">
        <v>1.2</v>
      </c>
    </row>
    <row r="4" spans="1:7" x14ac:dyDescent="0.3">
      <c r="B4" t="s">
        <v>5</v>
      </c>
      <c r="C4" s="1">
        <v>0.15</v>
      </c>
      <c r="F4" s="7" t="s">
        <v>23</v>
      </c>
      <c r="G4" s="14">
        <v>0.1</v>
      </c>
    </row>
    <row r="5" spans="1:7" x14ac:dyDescent="0.3">
      <c r="B5" t="s">
        <v>1</v>
      </c>
      <c r="C5" s="23">
        <f>G6</f>
        <v>0.11200000000000002</v>
      </c>
      <c r="F5" s="18"/>
    </row>
    <row r="6" spans="1:7" x14ac:dyDescent="0.3">
      <c r="F6" s="18" t="s">
        <v>20</v>
      </c>
      <c r="G6" s="22">
        <f>G2+G3*(G4-G2)</f>
        <v>0.11200000000000002</v>
      </c>
    </row>
    <row r="7" spans="1:7" x14ac:dyDescent="0.3">
      <c r="A7" t="s">
        <v>9</v>
      </c>
      <c r="B7" t="s">
        <v>0</v>
      </c>
      <c r="C7" s="2">
        <f>C4*(1-C3)</f>
        <v>6.7499999999999991E-2</v>
      </c>
      <c r="F7" s="8"/>
    </row>
    <row r="8" spans="1:7" x14ac:dyDescent="0.3">
      <c r="F8" s="8"/>
    </row>
    <row r="9" spans="1:7" x14ac:dyDescent="0.3">
      <c r="B9" t="s">
        <v>6</v>
      </c>
      <c r="C9" s="15">
        <f>C2/C5</f>
        <v>35.714285714285708</v>
      </c>
      <c r="F9" s="8"/>
    </row>
    <row r="10" spans="1:7" x14ac:dyDescent="0.3">
      <c r="B10" s="5" t="s">
        <v>7</v>
      </c>
      <c r="C10" s="16">
        <f>(C2*(1-C3)*(C4/C5-1))/(C5-C7)</f>
        <v>13.723916532905275</v>
      </c>
      <c r="F10" s="8"/>
    </row>
    <row r="11" spans="1:7" x14ac:dyDescent="0.3">
      <c r="A11" t="s">
        <v>10</v>
      </c>
      <c r="B11" t="s">
        <v>8</v>
      </c>
      <c r="C11" s="15">
        <f>SUM(C9:C10)</f>
        <v>49.438202247190986</v>
      </c>
      <c r="F11" s="8"/>
    </row>
    <row r="12" spans="1:7" x14ac:dyDescent="0.3">
      <c r="C12" s="15"/>
      <c r="F12" s="8"/>
    </row>
    <row r="13" spans="1:7" x14ac:dyDescent="0.3">
      <c r="A13" s="7" t="s">
        <v>12</v>
      </c>
      <c r="B13" s="7" t="s">
        <v>13</v>
      </c>
      <c r="C13" s="15">
        <f>C2*C3/(C5-C7)</f>
        <v>49.438202247190986</v>
      </c>
      <c r="F13" s="8"/>
    </row>
    <row r="14" spans="1:7" x14ac:dyDescent="0.3">
      <c r="F14" s="8"/>
    </row>
    <row r="15" spans="1:7" x14ac:dyDescent="0.3">
      <c r="F15" s="8"/>
    </row>
    <row r="16" spans="1:7" x14ac:dyDescent="0.3">
      <c r="C16" s="14"/>
      <c r="F16" s="8"/>
    </row>
    <row r="17" spans="3:18" x14ac:dyDescent="0.3">
      <c r="F17" s="8"/>
    </row>
    <row r="18" spans="3:18" x14ac:dyDescent="0.3">
      <c r="C18" s="14"/>
      <c r="F18" s="8"/>
    </row>
    <row r="19" spans="3:18" x14ac:dyDescent="0.3">
      <c r="F19" s="8"/>
    </row>
    <row r="20" spans="3:18" x14ac:dyDescent="0.3">
      <c r="C20" s="14"/>
      <c r="F20" s="8"/>
    </row>
    <row r="21" spans="3:18" x14ac:dyDescent="0.3">
      <c r="F21" s="8"/>
    </row>
    <row r="22" spans="3:18" x14ac:dyDescent="0.3">
      <c r="C22" s="14"/>
      <c r="F22" s="8"/>
    </row>
    <row r="23" spans="3:18" x14ac:dyDescent="0.3">
      <c r="F23" s="8"/>
    </row>
    <row r="24" spans="3:18" x14ac:dyDescent="0.3">
      <c r="C24" s="14"/>
    </row>
    <row r="25" spans="3:18" x14ac:dyDescent="0.3">
      <c r="R25" s="1"/>
    </row>
    <row r="26" spans="3:18" x14ac:dyDescent="0.3">
      <c r="R26" s="3"/>
    </row>
    <row r="27" spans="3:18" x14ac:dyDescent="0.3">
      <c r="R27" s="3"/>
    </row>
    <row r="28" spans="3:18" x14ac:dyDescent="0.3">
      <c r="R28" s="3"/>
    </row>
    <row r="29" spans="3:18" x14ac:dyDescent="0.3">
      <c r="F29" s="10"/>
      <c r="R29" s="3"/>
    </row>
    <row r="30" spans="3:18" x14ac:dyDescent="0.3">
      <c r="F30" s="8"/>
      <c r="R30" s="3"/>
    </row>
    <row r="31" spans="3:18" x14ac:dyDescent="0.3">
      <c r="F31" s="8"/>
      <c r="R31" s="3"/>
    </row>
    <row r="32" spans="3:18" x14ac:dyDescent="0.3">
      <c r="F32" s="8"/>
      <c r="R32" s="3"/>
    </row>
    <row r="33" spans="6:18" x14ac:dyDescent="0.3">
      <c r="F33" s="8"/>
      <c r="R33" s="3"/>
    </row>
    <row r="34" spans="6:18" x14ac:dyDescent="0.3">
      <c r="F34" s="8"/>
      <c r="R34" s="3"/>
    </row>
    <row r="35" spans="6:18" x14ac:dyDescent="0.3">
      <c r="F35" s="8"/>
      <c r="R35" s="3"/>
    </row>
    <row r="36" spans="6:18" x14ac:dyDescent="0.3">
      <c r="F36" s="8"/>
      <c r="R36" s="3"/>
    </row>
    <row r="37" spans="6:18" x14ac:dyDescent="0.3">
      <c r="F37" s="8"/>
      <c r="R37" s="3"/>
    </row>
    <row r="38" spans="6:18" x14ac:dyDescent="0.3">
      <c r="F38" s="8"/>
      <c r="R38" s="3"/>
    </row>
    <row r="39" spans="6:18" x14ac:dyDescent="0.3">
      <c r="F39" s="8"/>
      <c r="R39" s="3"/>
    </row>
    <row r="40" spans="6:18" x14ac:dyDescent="0.3">
      <c r="F40" s="8"/>
      <c r="R40" s="3"/>
    </row>
    <row r="41" spans="6:18" x14ac:dyDescent="0.3">
      <c r="R41" s="3"/>
    </row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41"/>
  <sheetViews>
    <sheetView workbookViewId="0">
      <selection activeCell="C2" sqref="C2"/>
    </sheetView>
  </sheetViews>
  <sheetFormatPr defaultRowHeight="14" x14ac:dyDescent="0.3"/>
  <cols>
    <col min="1" max="1" width="3.26953125" bestFit="1" customWidth="1"/>
    <col min="2" max="2" width="28.1796875" customWidth="1"/>
    <col min="5" max="5" width="4.26953125" customWidth="1"/>
    <col min="7" max="7" width="12.7265625" customWidth="1"/>
    <col min="8" max="8" width="10.81640625" customWidth="1"/>
    <col min="14" max="20" width="9.1796875" customWidth="1"/>
  </cols>
  <sheetData>
    <row r="1" spans="1:8" ht="14.5" thickBot="1" x14ac:dyDescent="0.35">
      <c r="B1" s="13" t="s">
        <v>14</v>
      </c>
      <c r="C1" s="6"/>
    </row>
    <row r="2" spans="1:8" x14ac:dyDescent="0.3">
      <c r="B2" t="s">
        <v>3</v>
      </c>
      <c r="C2" s="3">
        <v>1.25</v>
      </c>
      <c r="E2" s="7" t="s">
        <v>11</v>
      </c>
      <c r="F2" s="10" t="s">
        <v>5</v>
      </c>
      <c r="G2" s="12">
        <f>C7</f>
        <v>3.85E-2</v>
      </c>
      <c r="H2" s="11">
        <f>C11</f>
        <v>19.578313253012048</v>
      </c>
    </row>
    <row r="3" spans="1:8" x14ac:dyDescent="0.3">
      <c r="B3" t="s">
        <v>4</v>
      </c>
      <c r="C3" s="1">
        <v>0.65</v>
      </c>
      <c r="F3" s="8">
        <v>0.1</v>
      </c>
      <c r="G3" s="2">
        <f t="dataTable" ref="G3:H23" dt2D="0" dtr="0" r1="C4"/>
        <v>3.4999999999999996E-2</v>
      </c>
      <c r="H3" s="3">
        <v>18.055555555555557</v>
      </c>
    </row>
    <row r="4" spans="1:8" x14ac:dyDescent="0.3">
      <c r="B4" t="s">
        <v>5</v>
      </c>
      <c r="C4" s="1">
        <v>0.11</v>
      </c>
      <c r="F4" s="8">
        <f>F3+0.01</f>
        <v>0.11</v>
      </c>
      <c r="G4" s="2">
        <v>3.85E-2</v>
      </c>
      <c r="H4" s="3">
        <v>19.578313253012048</v>
      </c>
    </row>
    <row r="5" spans="1:8" x14ac:dyDescent="0.3">
      <c r="B5" t="s">
        <v>1</v>
      </c>
      <c r="C5" s="1">
        <v>0.08</v>
      </c>
      <c r="F5" s="8">
        <f t="shared" ref="F5:F23" si="0">F4+0.01</f>
        <v>0.12</v>
      </c>
      <c r="G5" s="2">
        <v>4.1999999999999996E-2</v>
      </c>
      <c r="H5" s="3">
        <v>21.381578947368421</v>
      </c>
    </row>
    <row r="6" spans="1:8" x14ac:dyDescent="0.3">
      <c r="F6" s="8">
        <f t="shared" si="0"/>
        <v>0.13</v>
      </c>
      <c r="G6" s="2">
        <v>4.5499999999999999E-2</v>
      </c>
      <c r="H6" s="3">
        <v>23.550724637681157</v>
      </c>
    </row>
    <row r="7" spans="1:8" x14ac:dyDescent="0.3">
      <c r="A7" t="s">
        <v>9</v>
      </c>
      <c r="B7" t="s">
        <v>0</v>
      </c>
      <c r="C7" s="2">
        <f>C4*(1-C3)</f>
        <v>3.85E-2</v>
      </c>
      <c r="F7" s="8">
        <f t="shared" si="0"/>
        <v>0.14000000000000001</v>
      </c>
      <c r="G7" s="2">
        <v>4.9000000000000002E-2</v>
      </c>
      <c r="H7" s="3">
        <v>26.20967741935484</v>
      </c>
    </row>
    <row r="8" spans="1:8" x14ac:dyDescent="0.3">
      <c r="F8" s="8">
        <f t="shared" si="0"/>
        <v>0.15000000000000002</v>
      </c>
      <c r="G8" s="2">
        <v>5.2500000000000005E-2</v>
      </c>
      <c r="H8" s="3">
        <v>29.54545454545455</v>
      </c>
    </row>
    <row r="9" spans="1:8" x14ac:dyDescent="0.3">
      <c r="B9" t="s">
        <v>6</v>
      </c>
      <c r="C9" s="3">
        <f>C2/C5</f>
        <v>15.625</v>
      </c>
      <c r="F9" s="8">
        <f t="shared" si="0"/>
        <v>0.16000000000000003</v>
      </c>
      <c r="G9" s="2">
        <v>5.6000000000000008E-2</v>
      </c>
      <c r="H9" s="3">
        <v>33.854166666666686</v>
      </c>
    </row>
    <row r="10" spans="1:8" x14ac:dyDescent="0.3">
      <c r="B10" s="5" t="s">
        <v>7</v>
      </c>
      <c r="C10" s="4">
        <f>(C2*(1-C3)*(C4/C5-1))/(C5-C7)</f>
        <v>3.9533132530120478</v>
      </c>
      <c r="F10" s="8">
        <f t="shared" si="0"/>
        <v>0.17000000000000004</v>
      </c>
      <c r="G10" s="2">
        <v>5.9500000000000011E-2</v>
      </c>
      <c r="H10" s="3">
        <v>39.634146341463435</v>
      </c>
    </row>
    <row r="11" spans="1:8" x14ac:dyDescent="0.3">
      <c r="A11" t="s">
        <v>10</v>
      </c>
      <c r="B11" t="s">
        <v>8</v>
      </c>
      <c r="C11" s="3">
        <f>SUM(C9:C10)</f>
        <v>19.578313253012048</v>
      </c>
      <c r="F11" s="8">
        <f t="shared" si="0"/>
        <v>0.18000000000000005</v>
      </c>
      <c r="G11" s="2">
        <v>6.3000000000000014E-2</v>
      </c>
      <c r="H11" s="3">
        <v>47.794117647058862</v>
      </c>
    </row>
    <row r="12" spans="1:8" x14ac:dyDescent="0.3">
      <c r="F12" s="8">
        <f t="shared" si="0"/>
        <v>0.19000000000000006</v>
      </c>
      <c r="G12" s="2">
        <v>6.6500000000000017E-2</v>
      </c>
      <c r="H12" s="3">
        <v>60.185185185185269</v>
      </c>
    </row>
    <row r="13" spans="1:8" x14ac:dyDescent="0.3">
      <c r="A13" s="7" t="s">
        <v>12</v>
      </c>
      <c r="B13" s="7" t="s">
        <v>13</v>
      </c>
      <c r="C13" s="3">
        <f>C2*C3/(C5-C7)</f>
        <v>19.578313253012048</v>
      </c>
      <c r="F13" s="8">
        <f t="shared" si="0"/>
        <v>0.20000000000000007</v>
      </c>
      <c r="G13" s="2">
        <v>7.0000000000000021E-2</v>
      </c>
      <c r="H13" s="3">
        <v>81.250000000000171</v>
      </c>
    </row>
    <row r="14" spans="1:8" x14ac:dyDescent="0.3">
      <c r="F14" s="8">
        <f t="shared" si="0"/>
        <v>0.21000000000000008</v>
      </c>
      <c r="G14" s="2">
        <v>7.3500000000000024E-2</v>
      </c>
      <c r="H14" s="3">
        <v>125.00000000000044</v>
      </c>
    </row>
    <row r="15" spans="1:8" x14ac:dyDescent="0.3">
      <c r="F15" s="8">
        <f t="shared" si="0"/>
        <v>0.22000000000000008</v>
      </c>
      <c r="G15" s="2">
        <v>7.7000000000000027E-2</v>
      </c>
      <c r="H15" s="3">
        <v>270.83333333333564</v>
      </c>
    </row>
    <row r="16" spans="1:8" x14ac:dyDescent="0.3">
      <c r="C16" s="14">
        <v>0.65</v>
      </c>
      <c r="F16" s="8">
        <f t="shared" si="0"/>
        <v>0.23000000000000009</v>
      </c>
      <c r="G16" s="2">
        <v>8.050000000000003E-2</v>
      </c>
      <c r="H16" s="3">
        <v>-1624.9999999999084</v>
      </c>
    </row>
    <row r="17" spans="3:20" x14ac:dyDescent="0.3">
      <c r="F17" s="8">
        <f t="shared" si="0"/>
        <v>0.2400000000000001</v>
      </c>
      <c r="G17" s="2">
        <v>8.4000000000000033E-2</v>
      </c>
      <c r="H17" s="3">
        <v>-203.12499999999844</v>
      </c>
    </row>
    <row r="18" spans="3:20" x14ac:dyDescent="0.3">
      <c r="C18" s="14">
        <v>0.65</v>
      </c>
      <c r="F18" s="8">
        <f t="shared" si="0"/>
        <v>0.25000000000000011</v>
      </c>
      <c r="G18" s="2">
        <v>8.7500000000000036E-2</v>
      </c>
      <c r="H18" s="3">
        <v>-108.33333333333285</v>
      </c>
    </row>
    <row r="19" spans="3:20" x14ac:dyDescent="0.3">
      <c r="F19" s="8">
        <f t="shared" si="0"/>
        <v>0.26000000000000012</v>
      </c>
      <c r="G19" s="2">
        <v>9.1000000000000039E-2</v>
      </c>
      <c r="H19" s="3">
        <v>-73.863636363636104</v>
      </c>
    </row>
    <row r="20" spans="3:20" x14ac:dyDescent="0.3">
      <c r="C20" s="14">
        <v>0.65</v>
      </c>
      <c r="F20" s="8">
        <f t="shared" si="0"/>
        <v>0.27000000000000013</v>
      </c>
      <c r="G20" s="2">
        <v>9.4500000000000042E-2</v>
      </c>
      <c r="H20" s="3">
        <v>-56.034482758620541</v>
      </c>
    </row>
    <row r="21" spans="3:20" x14ac:dyDescent="0.3">
      <c r="F21" s="8">
        <f t="shared" si="0"/>
        <v>0.28000000000000014</v>
      </c>
      <c r="G21" s="2">
        <v>9.8000000000000045E-2</v>
      </c>
      <c r="H21" s="3">
        <v>-45.138888888888793</v>
      </c>
    </row>
    <row r="22" spans="3:20" x14ac:dyDescent="0.3">
      <c r="C22" s="14">
        <v>0.12</v>
      </c>
      <c r="F22" s="8">
        <f t="shared" si="0"/>
        <v>0.29000000000000015</v>
      </c>
      <c r="G22" s="2">
        <v>0.10150000000000005</v>
      </c>
      <c r="H22" s="3">
        <v>-37.790697674418531</v>
      </c>
    </row>
    <row r="23" spans="3:20" x14ac:dyDescent="0.3">
      <c r="F23" s="8">
        <f t="shared" si="0"/>
        <v>0.30000000000000016</v>
      </c>
      <c r="G23" s="2">
        <v>0.10500000000000005</v>
      </c>
      <c r="H23" s="3">
        <v>-32.499999999999936</v>
      </c>
    </row>
    <row r="24" spans="3:20" x14ac:dyDescent="0.3">
      <c r="C24" s="14">
        <v>0.65</v>
      </c>
    </row>
    <row r="25" spans="3:20" x14ac:dyDescent="0.3">
      <c r="T25" s="1"/>
    </row>
    <row r="26" spans="3:20" x14ac:dyDescent="0.3">
      <c r="T26" s="3"/>
    </row>
    <row r="27" spans="3:20" x14ac:dyDescent="0.3">
      <c r="T27" s="3"/>
    </row>
    <row r="28" spans="3:20" x14ac:dyDescent="0.3">
      <c r="T28" s="3"/>
    </row>
    <row r="29" spans="3:20" x14ac:dyDescent="0.3">
      <c r="F29" s="10" t="s">
        <v>5</v>
      </c>
      <c r="G29" s="10" t="s">
        <v>2</v>
      </c>
      <c r="T29" s="3"/>
    </row>
    <row r="30" spans="3:20" x14ac:dyDescent="0.3">
      <c r="F30" s="8">
        <f t="shared" ref="F30:F40" si="1">F3</f>
        <v>0.1</v>
      </c>
      <c r="G30" s="9">
        <f>$C$2/$C$5+($C$2*(1-$C$3)*(F30/$C$5-1))/($C$5-F30*(1-$C$3))</f>
        <v>18.055555555555557</v>
      </c>
      <c r="T30" s="3"/>
    </row>
    <row r="31" spans="3:20" x14ac:dyDescent="0.3">
      <c r="F31" s="8">
        <f t="shared" si="1"/>
        <v>0.11</v>
      </c>
      <c r="G31" s="9">
        <f t="shared" ref="G31:G40" si="2">$C$2/$C$5+($C$2*(1-$C$3)*(F31/$C$5-1))/($C$5-F31*(1-$C$3))</f>
        <v>19.578313253012048</v>
      </c>
      <c r="T31" s="3"/>
    </row>
    <row r="32" spans="3:20" x14ac:dyDescent="0.3">
      <c r="F32" s="8">
        <f t="shared" si="1"/>
        <v>0.12</v>
      </c>
      <c r="G32" s="9">
        <f t="shared" si="2"/>
        <v>21.381578947368421</v>
      </c>
      <c r="T32" s="3"/>
    </row>
    <row r="33" spans="6:20" x14ac:dyDescent="0.3">
      <c r="F33" s="8">
        <f t="shared" si="1"/>
        <v>0.13</v>
      </c>
      <c r="G33" s="9">
        <f t="shared" si="2"/>
        <v>23.550724637681157</v>
      </c>
      <c r="T33" s="3"/>
    </row>
    <row r="34" spans="6:20" x14ac:dyDescent="0.3">
      <c r="F34" s="8">
        <f t="shared" si="1"/>
        <v>0.14000000000000001</v>
      </c>
      <c r="G34" s="9">
        <f t="shared" si="2"/>
        <v>26.20967741935484</v>
      </c>
      <c r="T34" s="3"/>
    </row>
    <row r="35" spans="6:20" x14ac:dyDescent="0.3">
      <c r="F35" s="8">
        <f t="shared" si="1"/>
        <v>0.15000000000000002</v>
      </c>
      <c r="G35" s="9">
        <f t="shared" si="2"/>
        <v>29.54545454545455</v>
      </c>
      <c r="T35" s="3"/>
    </row>
    <row r="36" spans="6:20" x14ac:dyDescent="0.3">
      <c r="F36" s="8">
        <f t="shared" si="1"/>
        <v>0.16000000000000003</v>
      </c>
      <c r="G36" s="9">
        <f t="shared" si="2"/>
        <v>33.854166666666686</v>
      </c>
      <c r="T36" s="3"/>
    </row>
    <row r="37" spans="6:20" x14ac:dyDescent="0.3">
      <c r="F37" s="8">
        <f t="shared" si="1"/>
        <v>0.17000000000000004</v>
      </c>
      <c r="G37" s="9">
        <f t="shared" si="2"/>
        <v>39.634146341463435</v>
      </c>
      <c r="T37" s="3"/>
    </row>
    <row r="38" spans="6:20" x14ac:dyDescent="0.3">
      <c r="F38" s="8">
        <f t="shared" si="1"/>
        <v>0.18000000000000005</v>
      </c>
      <c r="G38" s="9">
        <f t="shared" si="2"/>
        <v>47.794117647058862</v>
      </c>
      <c r="T38" s="3"/>
    </row>
    <row r="39" spans="6:20" x14ac:dyDescent="0.3">
      <c r="F39" s="8">
        <f t="shared" si="1"/>
        <v>0.19000000000000006</v>
      </c>
      <c r="G39" s="9">
        <f t="shared" si="2"/>
        <v>60.185185185185269</v>
      </c>
      <c r="T39" s="3"/>
    </row>
    <row r="40" spans="6:20" x14ac:dyDescent="0.3">
      <c r="F40" s="8">
        <f t="shared" si="1"/>
        <v>0.20000000000000007</v>
      </c>
      <c r="G40" s="9">
        <f t="shared" si="2"/>
        <v>81.250000000000171</v>
      </c>
      <c r="T40" s="3"/>
    </row>
    <row r="41" spans="6:20" x14ac:dyDescent="0.3">
      <c r="T41" s="3"/>
    </row>
  </sheetData>
  <phoneticPr fontId="4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Sheet3</vt:lpstr>
      <vt:lpstr>GreenTech Industries Ltd (2)</vt:lpstr>
      <vt:lpstr>Sheet1</vt:lpstr>
      <vt:lpstr>GreenTech Industries Ltd</vt:lpstr>
      <vt:lpstr>TechEdge Solutions Ltd1</vt:lpstr>
      <vt:lpstr>EcoHomes Ltd</vt:lpstr>
      <vt:lpstr>FutureSecure Finance Ltd</vt:lpstr>
      <vt:lpstr>Text book problem</vt:lpstr>
    </vt:vector>
  </TitlesOfParts>
  <Company>Mayes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R. Mayes, Ph.D.</dc:creator>
  <cp:lastModifiedBy>Office</cp:lastModifiedBy>
  <dcterms:created xsi:type="dcterms:W3CDTF">2000-06-13T20:49:24Z</dcterms:created>
  <dcterms:modified xsi:type="dcterms:W3CDTF">2025-07-24T04:56:27Z</dcterms:modified>
</cp:coreProperties>
</file>