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S4\DAB 401 Financial Analytics\Project\"/>
    </mc:Choice>
  </mc:AlternateContent>
  <xr:revisionPtr revIDLastSave="0" documentId="13_ncr:1_{8FD5CA4D-37DA-43AD-BA90-D573A1539D90}" xr6:coauthVersionLast="47" xr6:coauthVersionMax="47" xr10:uidLastSave="{00000000-0000-0000-0000-000000000000}"/>
  <bookViews>
    <workbookView xWindow="-108" yWindow="-108" windowWidth="23256" windowHeight="12456" tabRatio="869" xr2:uid="{00000000-000D-0000-FFFF-FFFF00000000}"/>
  </bookViews>
  <sheets>
    <sheet name="Ratio Analysis" sheetId="3" r:id="rId1"/>
    <sheet name="S&amp;P(10 years)" sheetId="7" r:id="rId2"/>
    <sheet name="Tesla (10 years)" sheetId="6" r:id="rId3"/>
    <sheet name="CAPM(10 years)" sheetId="8" r:id="rId4"/>
    <sheet name="Regression Analysis" sheetId="18" r:id="rId5"/>
    <sheet name="Free Cash flows" sheetId="12" r:id="rId6"/>
    <sheet name="WACC" sheetId="13" r:id="rId7"/>
    <sheet name="Intrinsic Stock Value  " sheetId="19" r:id="rId8"/>
    <sheet name="MCS" sheetId="21" r:id="rId9"/>
    <sheet name="MCS - BROWNIAN Motion" sheetId="22" r:id="rId10"/>
  </sheets>
  <externalReferences>
    <externalReference r:id="rId11"/>
  </externalReferences>
  <definedNames>
    <definedName name="_xlnm._FilterDatabase" localSheetId="3" hidden="1">'CAPM(10 years)'!$A$1:$E$2518</definedName>
    <definedName name="_xlchart.v1.0" hidden="1">[1]TSLA!$I$1</definedName>
    <definedName name="_xlchart.v1.1" hidden="1">[1]TSLA!$I$2:$I$102</definedName>
    <definedName name="_xlchart.v1.2" hidden="1">[1]TSLA!$J$1</definedName>
    <definedName name="_xlchart.v1.3" hidden="1">[1]TSLA!$J$2:$J$102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3" i="22" l="1"/>
  <c r="C252" i="22"/>
  <c r="C251" i="22"/>
  <c r="C250" i="22"/>
  <c r="C249" i="22"/>
  <c r="C248" i="22"/>
  <c r="C247" i="22"/>
  <c r="C246" i="22"/>
  <c r="C245" i="22"/>
  <c r="C244" i="22"/>
  <c r="C243" i="22"/>
  <c r="C242" i="22"/>
  <c r="C241" i="22"/>
  <c r="C240" i="22"/>
  <c r="C239" i="22"/>
  <c r="C238" i="22"/>
  <c r="C237" i="22"/>
  <c r="C236" i="22"/>
  <c r="C235" i="22"/>
  <c r="C234" i="22"/>
  <c r="C233" i="22"/>
  <c r="C232" i="22"/>
  <c r="C231" i="22"/>
  <c r="C230" i="22"/>
  <c r="C229" i="22"/>
  <c r="C228" i="22"/>
  <c r="C227" i="22"/>
  <c r="C226" i="22"/>
  <c r="C225" i="22"/>
  <c r="C224" i="22"/>
  <c r="C223" i="22"/>
  <c r="C222" i="22"/>
  <c r="C221" i="22"/>
  <c r="C220" i="22"/>
  <c r="C219" i="22"/>
  <c r="C218" i="22"/>
  <c r="C217" i="22"/>
  <c r="C216" i="22"/>
  <c r="C215" i="22"/>
  <c r="C214" i="22"/>
  <c r="C213" i="22"/>
  <c r="C212" i="22"/>
  <c r="C211" i="22"/>
  <c r="C210" i="22"/>
  <c r="C209" i="22"/>
  <c r="C208" i="22"/>
  <c r="C207" i="22"/>
  <c r="C206" i="22"/>
  <c r="C205" i="22"/>
  <c r="C204" i="22"/>
  <c r="C203" i="22"/>
  <c r="C202" i="22"/>
  <c r="C201" i="22"/>
  <c r="C200" i="22"/>
  <c r="C199" i="22"/>
  <c r="C198" i="22"/>
  <c r="C197" i="22"/>
  <c r="C196" i="22"/>
  <c r="C195" i="22"/>
  <c r="C194" i="22"/>
  <c r="C193" i="22"/>
  <c r="C192" i="22"/>
  <c r="C191" i="22"/>
  <c r="C190" i="22"/>
  <c r="C189" i="22"/>
  <c r="C188" i="22"/>
  <c r="C187" i="22"/>
  <c r="C186" i="22"/>
  <c r="C185" i="22"/>
  <c r="C184" i="22"/>
  <c r="C183" i="22"/>
  <c r="C182" i="22"/>
  <c r="C181" i="22"/>
  <c r="C180" i="22"/>
  <c r="C179" i="22"/>
  <c r="C178" i="22"/>
  <c r="C177" i="22"/>
  <c r="C176" i="22"/>
  <c r="C175" i="22"/>
  <c r="C174" i="22"/>
  <c r="C173" i="22"/>
  <c r="C172" i="22"/>
  <c r="C171" i="22"/>
  <c r="C170" i="22"/>
  <c r="C169" i="22"/>
  <c r="C168" i="22"/>
  <c r="C167" i="22"/>
  <c r="C166" i="22"/>
  <c r="C165" i="22"/>
  <c r="C164" i="22"/>
  <c r="C163" i="22"/>
  <c r="C162" i="22"/>
  <c r="C161" i="22"/>
  <c r="C160" i="22"/>
  <c r="C159" i="22"/>
  <c r="C158" i="22"/>
  <c r="C157" i="22"/>
  <c r="C156" i="22"/>
  <c r="C155" i="22"/>
  <c r="C154" i="22"/>
  <c r="C153" i="22"/>
  <c r="C152" i="22"/>
  <c r="C151" i="22"/>
  <c r="C150" i="22"/>
  <c r="C149" i="22"/>
  <c r="C148" i="22"/>
  <c r="C147" i="22"/>
  <c r="C146" i="22"/>
  <c r="C145" i="22"/>
  <c r="C144" i="22"/>
  <c r="C143" i="22"/>
  <c r="C142" i="22"/>
  <c r="C141" i="22"/>
  <c r="C140" i="22"/>
  <c r="C139" i="22"/>
  <c r="C138" i="22"/>
  <c r="C137" i="22"/>
  <c r="C136" i="22"/>
  <c r="C135" i="22"/>
  <c r="C134" i="22"/>
  <c r="C133" i="22"/>
  <c r="C132" i="22"/>
  <c r="C131" i="22"/>
  <c r="C130" i="22"/>
  <c r="C129" i="22"/>
  <c r="C128" i="22"/>
  <c r="C127" i="22"/>
  <c r="C126" i="22"/>
  <c r="C125" i="22"/>
  <c r="C124" i="22"/>
  <c r="C123" i="22"/>
  <c r="C122" i="22"/>
  <c r="C121" i="22"/>
  <c r="C120" i="22"/>
  <c r="C119" i="22"/>
  <c r="C118" i="22"/>
  <c r="C117" i="22"/>
  <c r="C116" i="22"/>
  <c r="C115" i="22"/>
  <c r="C114" i="22"/>
  <c r="C113" i="22"/>
  <c r="C112" i="22"/>
  <c r="C111" i="22"/>
  <c r="C110" i="22"/>
  <c r="C109" i="22"/>
  <c r="C108" i="22"/>
  <c r="C107" i="22"/>
  <c r="C106" i="22"/>
  <c r="C105" i="22"/>
  <c r="C104" i="22"/>
  <c r="C103" i="22"/>
  <c r="C102" i="22"/>
  <c r="C101" i="22"/>
  <c r="C100" i="22"/>
  <c r="C99" i="22"/>
  <c r="C98" i="22"/>
  <c r="C97" i="22"/>
  <c r="C96" i="22"/>
  <c r="C95" i="22"/>
  <c r="C94" i="22"/>
  <c r="C93" i="22"/>
  <c r="C92" i="22"/>
  <c r="C91" i="22"/>
  <c r="C90" i="22"/>
  <c r="C89" i="22"/>
  <c r="C88" i="22"/>
  <c r="C87" i="22"/>
  <c r="C86" i="22"/>
  <c r="C85" i="22"/>
  <c r="C84" i="22"/>
  <c r="C83" i="22"/>
  <c r="C82" i="22"/>
  <c r="C81" i="22"/>
  <c r="C80" i="22"/>
  <c r="C79" i="22"/>
  <c r="C78" i="22"/>
  <c r="C77" i="22"/>
  <c r="C76" i="22"/>
  <c r="C75" i="22"/>
  <c r="C74" i="22"/>
  <c r="C73" i="22"/>
  <c r="C72" i="22"/>
  <c r="C71" i="22"/>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F3" i="22" s="1"/>
  <c r="C13" i="22"/>
  <c r="C12" i="22"/>
  <c r="C11" i="22"/>
  <c r="C10" i="22"/>
  <c r="C9" i="22"/>
  <c r="C8" i="22"/>
  <c r="C7" i="22"/>
  <c r="C6" i="22"/>
  <c r="C5" i="22"/>
  <c r="C4" i="22"/>
  <c r="C3" i="22"/>
  <c r="C253" i="21"/>
  <c r="C252" i="21"/>
  <c r="C251" i="21"/>
  <c r="C250" i="21"/>
  <c r="C249" i="21"/>
  <c r="C248" i="21"/>
  <c r="C247" i="21"/>
  <c r="C246" i="21"/>
  <c r="C245" i="21"/>
  <c r="C244" i="21"/>
  <c r="C243" i="21"/>
  <c r="C242" i="21"/>
  <c r="C241" i="21"/>
  <c r="C240" i="21"/>
  <c r="C239" i="21"/>
  <c r="C238" i="21"/>
  <c r="C237" i="21"/>
  <c r="C236" i="21"/>
  <c r="C235" i="21"/>
  <c r="C234" i="21"/>
  <c r="C233" i="21"/>
  <c r="C232" i="21"/>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2" i="21"/>
  <c r="C171" i="21"/>
  <c r="C170" i="21"/>
  <c r="C169" i="21"/>
  <c r="C168" i="21"/>
  <c r="C167" i="21"/>
  <c r="C166" i="21"/>
  <c r="C165" i="21"/>
  <c r="C164" i="21"/>
  <c r="C163" i="21"/>
  <c r="C162" i="21"/>
  <c r="C161" i="21"/>
  <c r="C160" i="21"/>
  <c r="C159" i="21"/>
  <c r="C158" i="21"/>
  <c r="C157" i="21"/>
  <c r="C156" i="21"/>
  <c r="C155" i="21"/>
  <c r="C154" i="21"/>
  <c r="C153" i="21"/>
  <c r="C152" i="21"/>
  <c r="C151" i="21"/>
  <c r="C150" i="21"/>
  <c r="C149" i="21"/>
  <c r="C148" i="21"/>
  <c r="C147" i="21"/>
  <c r="C146" i="21"/>
  <c r="C145" i="21"/>
  <c r="C144" i="21"/>
  <c r="C143" i="21"/>
  <c r="C142" i="21"/>
  <c r="C141" i="21"/>
  <c r="C140" i="21"/>
  <c r="C139" i="21"/>
  <c r="C138" i="21"/>
  <c r="C137" i="21"/>
  <c r="C136" i="21"/>
  <c r="C135" i="21"/>
  <c r="C134" i="21"/>
  <c r="C133" i="21"/>
  <c r="C132" i="21"/>
  <c r="C131" i="21"/>
  <c r="C130" i="21"/>
  <c r="C129" i="21"/>
  <c r="C128" i="21"/>
  <c r="C127" i="21"/>
  <c r="C126" i="21"/>
  <c r="C125" i="21"/>
  <c r="C124" i="21"/>
  <c r="C123" i="21"/>
  <c r="C122" i="21"/>
  <c r="C121" i="21"/>
  <c r="C120" i="21"/>
  <c r="C119" i="21"/>
  <c r="C118" i="21"/>
  <c r="C117" i="21"/>
  <c r="C116" i="21"/>
  <c r="C115" i="21"/>
  <c r="C114" i="21"/>
  <c r="C113" i="21"/>
  <c r="C112" i="21"/>
  <c r="C111" i="21"/>
  <c r="C110" i="21"/>
  <c r="C109" i="21"/>
  <c r="C108" i="21"/>
  <c r="C107" i="21"/>
  <c r="C106" i="21"/>
  <c r="C105" i="21"/>
  <c r="C104" i="21"/>
  <c r="C103" i="21"/>
  <c r="C102" i="21"/>
  <c r="I101" i="21"/>
  <c r="C101" i="21"/>
  <c r="I100" i="21"/>
  <c r="C100" i="21"/>
  <c r="I99" i="21"/>
  <c r="C99" i="21"/>
  <c r="I98" i="21"/>
  <c r="J98" i="21" s="1"/>
  <c r="C98" i="21"/>
  <c r="I97" i="21"/>
  <c r="C97" i="21"/>
  <c r="I96" i="21"/>
  <c r="C96" i="21"/>
  <c r="I95" i="21"/>
  <c r="C95" i="21"/>
  <c r="I94" i="21"/>
  <c r="C94" i="21"/>
  <c r="I93" i="21"/>
  <c r="C93" i="21"/>
  <c r="I92" i="21"/>
  <c r="C92" i="21"/>
  <c r="I91" i="21"/>
  <c r="C91" i="21"/>
  <c r="I90" i="21"/>
  <c r="J90" i="21" s="1"/>
  <c r="C90" i="21"/>
  <c r="I89" i="21"/>
  <c r="C89" i="21"/>
  <c r="I88" i="21"/>
  <c r="C88" i="21"/>
  <c r="I87" i="21"/>
  <c r="C87" i="21"/>
  <c r="I86" i="21"/>
  <c r="C86" i="21"/>
  <c r="I85" i="21"/>
  <c r="C85" i="21"/>
  <c r="I84" i="21"/>
  <c r="C84" i="21"/>
  <c r="I83" i="21"/>
  <c r="C83" i="21"/>
  <c r="I82" i="21"/>
  <c r="J82" i="21" s="1"/>
  <c r="C82" i="21"/>
  <c r="I81" i="21"/>
  <c r="C81" i="21"/>
  <c r="I80" i="21"/>
  <c r="C80" i="21"/>
  <c r="I79" i="21"/>
  <c r="C79" i="21"/>
  <c r="I78" i="21"/>
  <c r="C78" i="21"/>
  <c r="I77" i="21"/>
  <c r="C77" i="21"/>
  <c r="I76" i="21"/>
  <c r="C76" i="21"/>
  <c r="I75" i="21"/>
  <c r="C75" i="21"/>
  <c r="I74" i="21"/>
  <c r="J74" i="21" s="1"/>
  <c r="C74" i="21"/>
  <c r="I73" i="21"/>
  <c r="C73" i="21"/>
  <c r="I72" i="21"/>
  <c r="C72" i="21"/>
  <c r="I71" i="21"/>
  <c r="C71" i="21"/>
  <c r="I70" i="21"/>
  <c r="C70" i="21"/>
  <c r="I69" i="21"/>
  <c r="C69" i="21"/>
  <c r="I68" i="21"/>
  <c r="C68" i="21"/>
  <c r="I67" i="21"/>
  <c r="C67" i="21"/>
  <c r="I66" i="21"/>
  <c r="J66" i="21" s="1"/>
  <c r="C66" i="21"/>
  <c r="I65" i="21"/>
  <c r="C65" i="21"/>
  <c r="I64" i="21"/>
  <c r="C64" i="21"/>
  <c r="I63" i="21"/>
  <c r="C63" i="21"/>
  <c r="I62" i="21"/>
  <c r="C62" i="21"/>
  <c r="I61" i="21"/>
  <c r="C61" i="21"/>
  <c r="I60" i="21"/>
  <c r="C60" i="21"/>
  <c r="I59" i="21"/>
  <c r="C59" i="21"/>
  <c r="I58" i="21"/>
  <c r="J58" i="21" s="1"/>
  <c r="C58" i="21"/>
  <c r="I57" i="21"/>
  <c r="C57" i="21"/>
  <c r="I56" i="21"/>
  <c r="C56" i="21"/>
  <c r="I55" i="21"/>
  <c r="C55" i="21"/>
  <c r="I54" i="21"/>
  <c r="C54" i="21"/>
  <c r="I53" i="21"/>
  <c r="C53" i="21"/>
  <c r="I52" i="21"/>
  <c r="C52" i="21"/>
  <c r="I51" i="21"/>
  <c r="C51" i="21"/>
  <c r="I50" i="21"/>
  <c r="J50" i="21" s="1"/>
  <c r="C50" i="21"/>
  <c r="I49" i="21"/>
  <c r="C49" i="21"/>
  <c r="I48" i="21"/>
  <c r="C48" i="21"/>
  <c r="I47" i="21"/>
  <c r="C47" i="21"/>
  <c r="I46" i="21"/>
  <c r="C46" i="21"/>
  <c r="I45" i="21"/>
  <c r="C45" i="21"/>
  <c r="I44" i="21"/>
  <c r="C44" i="21"/>
  <c r="I43" i="21"/>
  <c r="C43" i="21"/>
  <c r="I42" i="21"/>
  <c r="J42" i="21" s="1"/>
  <c r="C42" i="21"/>
  <c r="I41" i="21"/>
  <c r="C41" i="21"/>
  <c r="I40" i="21"/>
  <c r="C40" i="21"/>
  <c r="I39" i="21"/>
  <c r="C39" i="21"/>
  <c r="I38" i="21"/>
  <c r="C38" i="21"/>
  <c r="I37" i="21"/>
  <c r="C37" i="21"/>
  <c r="I36" i="21"/>
  <c r="C36" i="21"/>
  <c r="I35" i="21"/>
  <c r="C35" i="21"/>
  <c r="I34" i="21"/>
  <c r="J34" i="21" s="1"/>
  <c r="C34" i="21"/>
  <c r="I33" i="21"/>
  <c r="C33" i="21"/>
  <c r="I32" i="21"/>
  <c r="C32" i="21"/>
  <c r="I31" i="21"/>
  <c r="C31" i="21"/>
  <c r="I30" i="21"/>
  <c r="C30" i="21"/>
  <c r="I29" i="21"/>
  <c r="C29" i="21"/>
  <c r="I28" i="21"/>
  <c r="C28" i="21"/>
  <c r="I27" i="21"/>
  <c r="C27" i="21"/>
  <c r="I26" i="21"/>
  <c r="J26" i="21" s="1"/>
  <c r="C26" i="21"/>
  <c r="I25" i="21"/>
  <c r="C25" i="21"/>
  <c r="I24" i="21"/>
  <c r="C24" i="21"/>
  <c r="I23" i="21"/>
  <c r="C23" i="21"/>
  <c r="I22" i="21"/>
  <c r="C22" i="21"/>
  <c r="I21" i="21"/>
  <c r="C21" i="21"/>
  <c r="I20" i="21"/>
  <c r="C20" i="21"/>
  <c r="I19" i="21"/>
  <c r="C19" i="21"/>
  <c r="I18" i="21"/>
  <c r="J18" i="21" s="1"/>
  <c r="C18" i="21"/>
  <c r="I17" i="21"/>
  <c r="C17" i="21"/>
  <c r="I16" i="21"/>
  <c r="C16" i="21"/>
  <c r="I15" i="21"/>
  <c r="C15" i="21"/>
  <c r="I14" i="21"/>
  <c r="C14" i="21"/>
  <c r="I13" i="21"/>
  <c r="C13" i="21"/>
  <c r="I12" i="21"/>
  <c r="C12" i="21"/>
  <c r="I11" i="21"/>
  <c r="C11" i="21"/>
  <c r="I10" i="21"/>
  <c r="J10" i="21" s="1"/>
  <c r="C10" i="21"/>
  <c r="I9" i="21"/>
  <c r="C9" i="21"/>
  <c r="I8" i="21"/>
  <c r="C8" i="21"/>
  <c r="I7" i="21"/>
  <c r="C7" i="21"/>
  <c r="I6" i="21"/>
  <c r="C6" i="21"/>
  <c r="I5" i="21"/>
  <c r="C5" i="21"/>
  <c r="I4" i="21"/>
  <c r="C4" i="21"/>
  <c r="F3" i="21" s="1"/>
  <c r="I3" i="21"/>
  <c r="C3" i="21"/>
  <c r="F1" i="21" s="1"/>
  <c r="I2" i="21"/>
  <c r="J2" i="21" s="1"/>
  <c r="F2" i="22" l="1"/>
  <c r="F5" i="22" s="1"/>
  <c r="F4" i="22"/>
  <c r="F6" i="22" s="1"/>
  <c r="F7" i="22" s="1"/>
  <c r="J4" i="21"/>
  <c r="J20" i="21"/>
  <c r="J36" i="21"/>
  <c r="J52" i="21"/>
  <c r="J68" i="21"/>
  <c r="J84" i="21"/>
  <c r="J100" i="21"/>
  <c r="J5" i="21"/>
  <c r="J13" i="21"/>
  <c r="J21" i="21"/>
  <c r="J37" i="21"/>
  <c r="J45" i="21"/>
  <c r="J53" i="21"/>
  <c r="J61" i="21"/>
  <c r="J69" i="21"/>
  <c r="J77" i="21"/>
  <c r="J85" i="21"/>
  <c r="J93" i="21"/>
  <c r="J101" i="21"/>
  <c r="J6" i="21"/>
  <c r="J14" i="21"/>
  <c r="J30" i="21"/>
  <c r="J46" i="21"/>
  <c r="J62" i="21"/>
  <c r="J86" i="21"/>
  <c r="J64" i="21"/>
  <c r="J80" i="21"/>
  <c r="J96" i="21"/>
  <c r="J12" i="21"/>
  <c r="J72" i="21"/>
  <c r="J40" i="21"/>
  <c r="J8" i="21"/>
  <c r="J92" i="21"/>
  <c r="J76" i="21"/>
  <c r="J60" i="21"/>
  <c r="J44" i="21"/>
  <c r="J28" i="21"/>
  <c r="J56" i="21"/>
  <c r="J88" i="21"/>
  <c r="J24" i="21"/>
  <c r="J3" i="21"/>
  <c r="J11" i="21"/>
  <c r="J19" i="21"/>
  <c r="J27" i="21"/>
  <c r="J35" i="21"/>
  <c r="J43" i="21"/>
  <c r="J51" i="21"/>
  <c r="J59" i="21"/>
  <c r="J67" i="21"/>
  <c r="J75" i="21"/>
  <c r="J83" i="21"/>
  <c r="J91" i="21"/>
  <c r="J99" i="21"/>
  <c r="J29" i="21"/>
  <c r="J22" i="21"/>
  <c r="J38" i="21"/>
  <c r="J54" i="21"/>
  <c r="J70" i="21"/>
  <c r="J78" i="21"/>
  <c r="J94" i="21"/>
  <c r="J7" i="21"/>
  <c r="J15" i="21"/>
  <c r="J23" i="21"/>
  <c r="J31" i="21"/>
  <c r="J39" i="21"/>
  <c r="J47" i="21"/>
  <c r="J55" i="21"/>
  <c r="J63" i="21"/>
  <c r="J71" i="21"/>
  <c r="J79" i="21"/>
  <c r="J87" i="21"/>
  <c r="J95" i="21"/>
  <c r="J16" i="21"/>
  <c r="J32" i="21"/>
  <c r="J48" i="21"/>
  <c r="J9" i="21"/>
  <c r="J17" i="21"/>
  <c r="J25" i="21"/>
  <c r="J33" i="21"/>
  <c r="J41" i="21"/>
  <c r="J49" i="21"/>
  <c r="J57" i="21"/>
  <c r="J65" i="21"/>
  <c r="J73" i="21"/>
  <c r="J81" i="21"/>
  <c r="J89" i="21"/>
  <c r="J97" i="21"/>
  <c r="G5" i="19" l="1"/>
  <c r="C18" i="3"/>
  <c r="C11" i="13"/>
  <c r="C17" i="13" s="1"/>
  <c r="B5" i="12"/>
  <c r="C5" i="12"/>
  <c r="D5" i="12"/>
  <c r="E5" i="12"/>
  <c r="C19" i="3"/>
  <c r="G8" i="13"/>
  <c r="G13" i="3"/>
  <c r="D35" i="3"/>
  <c r="B5" i="19" l="1"/>
  <c r="C5" i="19"/>
  <c r="D5" i="19"/>
  <c r="E5" i="19"/>
  <c r="F5" i="19"/>
  <c r="C16" i="13"/>
  <c r="C18" i="13"/>
  <c r="C22" i="13"/>
  <c r="B6" i="19" l="1"/>
  <c r="B8" i="19" s="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3" i="8"/>
  <c r="H2" i="8" l="1"/>
  <c r="H4" i="8"/>
  <c r="C21" i="13"/>
  <c r="C25" i="13" s="1"/>
  <c r="H6" i="8" l="1"/>
  <c r="H11" i="8" s="1"/>
  <c r="G5" i="3"/>
  <c r="G6" i="3" l="1"/>
  <c r="G7" i="3"/>
  <c r="G10" i="3"/>
  <c r="G9" i="3"/>
  <c r="G11" i="3"/>
  <c r="G8" i="3"/>
  <c r="G14" i="3"/>
  <c r="G15" i="3" s="1"/>
  <c r="G12" i="3" l="1"/>
  <c r="G17" i="3" s="1"/>
  <c r="G4" i="3"/>
  <c r="G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050B18-2F34-4B89-BC05-89825CED028B}" keepAlive="1" name="Query - Breakdown2023-12-312022-12-312021-1" description="Connection to the 'Breakdown2023-12-312022-12-312021-1' query in the workbook." type="5" refreshedVersion="8" background="1" saveData="1">
    <dbPr connection="Provider=Microsoft.Mashup.OleDb.1;Data Source=$Workbook$;Location=Breakdown2023-12-312022-12-312021-1;Extended Properties=&quot;&quot;" command="SELECT * FROM [Breakdown2023-12-312022-12-312021-1]"/>
  </connection>
</connections>
</file>

<file path=xl/sharedStrings.xml><?xml version="1.0" encoding="utf-8"?>
<sst xmlns="http://schemas.openxmlformats.org/spreadsheetml/2006/main" count="190" uniqueCount="166">
  <si>
    <t>Date</t>
  </si>
  <si>
    <t>Open</t>
  </si>
  <si>
    <t>High</t>
  </si>
  <si>
    <t>Low</t>
  </si>
  <si>
    <t>Close</t>
  </si>
  <si>
    <t>Adj Close</t>
  </si>
  <si>
    <t>Volume</t>
  </si>
  <si>
    <t>Gross Profit</t>
  </si>
  <si>
    <t>Research Development</t>
  </si>
  <si>
    <t>Selling General and Administrative</t>
  </si>
  <si>
    <t>Total Operating Expenses</t>
  </si>
  <si>
    <t>Operating Income or Loss</t>
  </si>
  <si>
    <t>Total Other Income/Expenses Net</t>
  </si>
  <si>
    <t>Income Before Tax</t>
  </si>
  <si>
    <t>Income Tax Expense</t>
  </si>
  <si>
    <t>Current Assets</t>
  </si>
  <si>
    <t>Cash And Cash Equivalents</t>
  </si>
  <si>
    <t>Other Short Term Investments</t>
  </si>
  <si>
    <t>Other Current Assets</t>
  </si>
  <si>
    <t>Revenue</t>
  </si>
  <si>
    <t>Cost of Sales</t>
  </si>
  <si>
    <t>Non-current Assets</t>
  </si>
  <si>
    <t>Equity</t>
  </si>
  <si>
    <t>Common Shares</t>
  </si>
  <si>
    <t>Accumulated Depreciation</t>
  </si>
  <si>
    <t>Retained earnings</t>
  </si>
  <si>
    <t>Total non-current assets</t>
  </si>
  <si>
    <t>Total Equity</t>
  </si>
  <si>
    <t>Current Liabilities</t>
  </si>
  <si>
    <t>Inventories</t>
  </si>
  <si>
    <t>Total Current Liabilities</t>
  </si>
  <si>
    <t>Total current assets</t>
  </si>
  <si>
    <t>Total Liabilities</t>
  </si>
  <si>
    <t>Total assets</t>
  </si>
  <si>
    <t>Total Equity and Liabilities</t>
  </si>
  <si>
    <t>Tesla, Inc. (TSLA)
Statement of Income
For the year ending as of 31st December 2023</t>
  </si>
  <si>
    <t>Operating Expenses:</t>
  </si>
  <si>
    <t>Profit for the year(Net Income)</t>
  </si>
  <si>
    <t>Interest Expense(Financial Costs)</t>
  </si>
  <si>
    <t>Net Income of Common Shares Outstanding</t>
  </si>
  <si>
    <t>Earnings per Share</t>
  </si>
  <si>
    <t>Tesla, Inc. (TSLA)
Statement of Financial Position
For the year ending as of 31st December 2023</t>
  </si>
  <si>
    <t>Gross property, plant and equipment</t>
  </si>
  <si>
    <t>Goodwill</t>
  </si>
  <si>
    <t>Intangible Assets</t>
  </si>
  <si>
    <t>Other long-term assets</t>
  </si>
  <si>
    <t>Trade/Net Receivables</t>
  </si>
  <si>
    <t>Current Debt</t>
  </si>
  <si>
    <t>Accounts Payable</t>
  </si>
  <si>
    <t>Accrued liabilities</t>
  </si>
  <si>
    <t>Deferred revenues</t>
  </si>
  <si>
    <t>Other Current Liabilities</t>
  </si>
  <si>
    <t>Accumulated other comprehensive income</t>
  </si>
  <si>
    <t>Current Ratio</t>
  </si>
  <si>
    <t>Quick Ratio</t>
  </si>
  <si>
    <t>Debt-to-Equity Ratio</t>
  </si>
  <si>
    <t>Inventory Turnover Ratio</t>
  </si>
  <si>
    <t>Gross Profit Margin</t>
  </si>
  <si>
    <t>Return on Sales Ratio</t>
  </si>
  <si>
    <t>Return on Total Assets</t>
  </si>
  <si>
    <t>Return on Equity Ratio</t>
  </si>
  <si>
    <t>Earnings per share</t>
  </si>
  <si>
    <t>Price/Earnings Ratio</t>
  </si>
  <si>
    <t>Operating Profit</t>
  </si>
  <si>
    <t>Price Per Share</t>
  </si>
  <si>
    <t>Cash Ratio</t>
  </si>
  <si>
    <t>NA</t>
  </si>
  <si>
    <t xml:space="preserve">Operating Profit Margin </t>
  </si>
  <si>
    <t>Return on Investment Ratio</t>
  </si>
  <si>
    <t xml:space="preserve">Sustainable Growth Rate </t>
  </si>
  <si>
    <t>Close*</t>
  </si>
  <si>
    <t>Adj Close**</t>
  </si>
  <si>
    <t>Ra(Tesla)</t>
  </si>
  <si>
    <t>Adj Close (S&amp;P)</t>
  </si>
  <si>
    <t>Adj Close (Tesla)</t>
  </si>
  <si>
    <t>Rm (S&amp;P)</t>
  </si>
  <si>
    <t>Beta</t>
  </si>
  <si>
    <t>&gt;1</t>
  </si>
  <si>
    <t>Geomean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</si>
  <si>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</si>
  <si>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</si>
  <si>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</si>
  <si>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</si>
  <si>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</si>
  <si>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</si>
  <si>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</si>
  <si>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</si>
  <si>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</si>
  <si>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</si>
  <si>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</si>
  <si>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</si>
  <si>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</si>
  <si>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</si>
  <si>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</si>
  <si>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</si>
  <si>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</si>
  <si>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</si>
  <si>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</si>
  <si>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</si>
  <si>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</si>
  <si>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</si>
  <si>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</si>
  <si>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</si>
  <si>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</si>
  <si>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Ra</t>
  </si>
  <si>
    <t>Rf +b(Rm-Rf)</t>
  </si>
  <si>
    <t>Operating Cash flow</t>
  </si>
  <si>
    <t>Capital Expenditure</t>
  </si>
  <si>
    <t>Free Cash Flow</t>
  </si>
  <si>
    <t>Cash Flow Year</t>
  </si>
  <si>
    <t>Free Cash Flows for Telsa.Inc</t>
  </si>
  <si>
    <t>Calculate WACC</t>
  </si>
  <si>
    <t>Input Data</t>
  </si>
  <si>
    <t>Cost of Debt</t>
  </si>
  <si>
    <t>Tax Rate</t>
  </si>
  <si>
    <t xml:space="preserve">Amount of Debt Outstanding </t>
  </si>
  <si>
    <t xml:space="preserve">Cost of equity </t>
  </si>
  <si>
    <t>Output</t>
  </si>
  <si>
    <t>Step 1: Calculate the weight of debt and equity</t>
  </si>
  <si>
    <t>Weight of Debt</t>
  </si>
  <si>
    <t>Weight of Equity</t>
  </si>
  <si>
    <t>TOTAL</t>
  </si>
  <si>
    <t>Cost of Equity</t>
  </si>
  <si>
    <t>Cost of debt</t>
  </si>
  <si>
    <t>WACC</t>
  </si>
  <si>
    <t xml:space="preserve">Effective Tax Rate </t>
  </si>
  <si>
    <t>Long Term Debt</t>
  </si>
  <si>
    <t>Total Debt</t>
  </si>
  <si>
    <t>Interset Expense</t>
  </si>
  <si>
    <t>2014 - 03 - 22 to 2024 - 03 - 22</t>
  </si>
  <si>
    <t>Total stockholder Equity</t>
  </si>
  <si>
    <t>Other long-term liabilities</t>
  </si>
  <si>
    <t>Financial Ratio</t>
  </si>
  <si>
    <t xml:space="preserve">Industrial </t>
  </si>
  <si>
    <t xml:space="preserve">Tesla </t>
  </si>
  <si>
    <t>Ratio Analysis (Industrial Vs Tesla)</t>
  </si>
  <si>
    <t>Values</t>
  </si>
  <si>
    <r>
      <t>Effect (</t>
    </r>
    <r>
      <rPr>
        <i/>
        <sz val="11"/>
        <color theme="1"/>
        <rFont val="Aptos Narrow"/>
        <family val="2"/>
        <scheme val="minor"/>
      </rPr>
      <t>Rm)</t>
    </r>
  </si>
  <si>
    <t>Components</t>
  </si>
  <si>
    <r>
      <t xml:space="preserve"> Ycharts (</t>
    </r>
    <r>
      <rPr>
        <i/>
        <sz val="11"/>
        <color theme="1"/>
        <rFont val="Aptos Narrow"/>
        <family val="2"/>
        <scheme val="minor"/>
      </rPr>
      <t>Rf)</t>
    </r>
  </si>
  <si>
    <t>Free cash flow to equity (FCFE) forecast for Telsa.Inc</t>
  </si>
  <si>
    <t>US$ in millions, except per share data</t>
  </si>
  <si>
    <t>PV Value</t>
  </si>
  <si>
    <t>FCF or TV</t>
  </si>
  <si>
    <t>TV (5)</t>
  </si>
  <si>
    <t xml:space="preserve"> Year</t>
  </si>
  <si>
    <t xml:space="preserve">Intrinsic Stock Value  </t>
  </si>
  <si>
    <t>Market Price</t>
  </si>
  <si>
    <t xml:space="preserve">Common Stock Intrinsic Value  </t>
  </si>
  <si>
    <t>Number of Common Stock</t>
  </si>
  <si>
    <r>
      <rPr>
        <b/>
        <sz val="10"/>
        <color rgb="FFC00000"/>
        <rFont val="Segoe UI"/>
        <family val="2"/>
      </rPr>
      <t xml:space="preserve">Cost of Debt </t>
    </r>
    <r>
      <rPr>
        <b/>
        <sz val="10"/>
        <color rgb="FF0D0D0D"/>
        <rFont val="Segoe UI"/>
        <family val="2"/>
      </rPr>
      <t>= (Interest Expense / Total Debt) * (1 - Tax Rate) =</t>
    </r>
    <r>
      <rPr>
        <b/>
        <sz val="10"/>
        <color rgb="FFC00000"/>
        <rFont val="Segoe UI"/>
        <family val="2"/>
      </rPr>
      <t xml:space="preserve"> 8.73%</t>
    </r>
  </si>
  <si>
    <t>Step 2: Calculate the cost of equity&amp; debt</t>
  </si>
  <si>
    <t>Value</t>
  </si>
  <si>
    <t>Step 3: Calculate the weighted average cost of capital (WACC)</t>
  </si>
  <si>
    <t>FCFE  : https://www.stock-analysis-on.net/NASDAQ/Company/Tesla-Inc/Valuation/Price-to-FCFE#FCFE</t>
  </si>
  <si>
    <t>Change</t>
  </si>
  <si>
    <t>Mean/Average</t>
  </si>
  <si>
    <t>Iterations</t>
  </si>
  <si>
    <t>Probability</t>
  </si>
  <si>
    <t xml:space="preserve">		Return</t>
  </si>
  <si>
    <t>Std Dev</t>
  </si>
  <si>
    <t>Variance</t>
  </si>
  <si>
    <t>Drift</t>
  </si>
  <si>
    <t>Random Value</t>
  </si>
  <si>
    <t xml:space="preserve">Next Day's Price
</t>
  </si>
  <si>
    <t>Dividend Payout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</si>
</sst>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1009]#,##0"/>
    <numFmt numFmtId="165" formatCode="[$$-1009]#,##0.00"/>
    <numFmt numFmtId="166" formatCode="0.000"/>
    <numFmt numFmtId="167" formatCode="_(* #,##0.00_);_(* \(#,##0.00\);_(* &quot;-&quot;??_);_(@_)"/>
    <numFmt numFmtId="168" formatCode="&quot;$&quot;#,##0.00"/>
    <numFmt numFmtId="169" formatCode="0.0000"/>
    <numFmt numFmtId="170" formatCode="&quot;$&quot;#,##0"/>
  </numFmts>
  <fonts count="4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sz val="8"/>
      <color rgb="FF232A31"/>
      <name val="Arial"/>
      <family val="2"/>
    </font>
    <font>
      <sz val="12"/>
      <color theme="1"/>
      <name val="Calibri"/>
      <family val="2"/>
    </font>
    <font>
      <b/>
      <sz val="12"/>
      <color theme="1"/>
      <name val="Calibri"/>
      <family val="2"/>
    </font>
    <font>
      <i/>
      <sz val="11"/>
      <color theme="1"/>
      <name val="Aptos Narrow"/>
      <family val="2"/>
      <scheme val="minor"/>
    </font>
    <font>
      <sz val="11"/>
      <color theme="1"/>
      <name val="Calibri"/>
      <family val="2"/>
    </font>
    <font>
      <sz val="10"/>
      <name val="Arial"/>
      <family val="2"/>
    </font>
    <font>
      <sz val="9"/>
      <name val="Arial"/>
      <family val="2"/>
    </font>
    <font>
      <b/>
      <sz val="9"/>
      <name val="Arial"/>
      <family val="2"/>
    </font>
    <font>
      <sz val="9"/>
      <color indexed="8"/>
      <name val="Arial"/>
      <family val="2"/>
    </font>
    <font>
      <sz val="11"/>
      <color theme="1"/>
      <name val="Arial Narrow"/>
      <family val="2"/>
    </font>
    <font>
      <sz val="8"/>
      <color rgb="FF232A31"/>
      <name val="Arial"/>
      <family val="2"/>
    </font>
    <font>
      <b/>
      <i/>
      <sz val="11"/>
      <color theme="1"/>
      <name val="Aptos Narrow"/>
      <family val="2"/>
      <scheme val="minor"/>
    </font>
    <font>
      <b/>
      <sz val="14"/>
      <name val="Aptos Narrow"/>
      <family val="2"/>
      <scheme val="minor"/>
    </font>
    <font>
      <b/>
      <sz val="11"/>
      <color theme="1"/>
      <name val="Calibri"/>
      <family val="2"/>
    </font>
    <font>
      <b/>
      <sz val="8"/>
      <color rgb="FF232A31"/>
      <name val="Arial"/>
      <family val="2"/>
    </font>
    <font>
      <b/>
      <sz val="10"/>
      <color rgb="FF0D0D0D"/>
      <name val="Segoe UI"/>
      <family val="2"/>
    </font>
    <font>
      <b/>
      <sz val="10"/>
      <color rgb="FFC00000"/>
      <name val="Segoe UI"/>
      <family val="2"/>
    </font>
    <font>
      <b/>
      <sz val="12"/>
      <name val="Arial"/>
      <family val="2"/>
    </font>
    <font>
      <b/>
      <sz val="9"/>
      <color indexed="8"/>
      <name val="Arial"/>
      <family val="2"/>
    </font>
    <font>
      <b/>
      <sz val="11"/>
      <color theme="5"/>
      <name val="Aptos Narrow"/>
      <family val="2"/>
      <scheme val="minor"/>
    </font>
    <font>
      <b/>
      <sz val="11"/>
      <color theme="3" tint="0.499984740745262"/>
      <name val="Aptos Narrow"/>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49992370372631"/>
        <bgColor indexed="64"/>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theme="9" tint="0.79998168889431442"/>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ck">
        <color rgb="FF0073B0"/>
      </bottom>
      <diagonal/>
    </border>
    <border>
      <left/>
      <right style="thin">
        <color theme="3"/>
      </right>
      <top style="thin">
        <color theme="3"/>
      </top>
      <bottom style="thin">
        <color theme="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1" fillId="0" borderId="0"/>
    <xf numFmtId="0" fontId="24" fillId="0" borderId="0"/>
    <xf numFmtId="167" fontId="28"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4" fontId="0" fillId="0" borderId="0" xfId="0" applyNumberFormat="1"/>
    <xf numFmtId="0" fontId="0" fillId="0" borderId="10" xfId="0" applyBorder="1"/>
    <xf numFmtId="0" fontId="20" fillId="0" borderId="10" xfId="0" applyFont="1" applyBorder="1"/>
    <xf numFmtId="164" fontId="20" fillId="0" borderId="10" xfId="0" applyNumberFormat="1" applyFont="1" applyBorder="1"/>
    <xf numFmtId="0" fontId="20" fillId="0" borderId="10" xfId="0" applyFont="1" applyBorder="1" applyAlignment="1">
      <alignment horizontal="right"/>
    </xf>
    <xf numFmtId="0" fontId="21" fillId="0" borderId="10" xfId="0" applyFont="1" applyBorder="1"/>
    <xf numFmtId="0" fontId="21" fillId="0" borderId="10" xfId="0" applyFont="1" applyBorder="1" applyAlignment="1">
      <alignment horizontal="left"/>
    </xf>
    <xf numFmtId="0" fontId="20" fillId="0" borderId="10" xfId="0" applyFont="1" applyBorder="1" applyAlignment="1">
      <alignment horizontal="left"/>
    </xf>
    <xf numFmtId="165" fontId="20" fillId="0" borderId="10" xfId="0" applyNumberFormat="1" applyFont="1" applyBorder="1"/>
    <xf numFmtId="0" fontId="21" fillId="0" borderId="11" xfId="0" applyFont="1" applyBorder="1"/>
    <xf numFmtId="0" fontId="20" fillId="0" borderId="11" xfId="0" applyFont="1" applyBorder="1"/>
    <xf numFmtId="0" fontId="20" fillId="0" borderId="0" xfId="0" applyFont="1" applyAlignment="1">
      <alignment wrapText="1"/>
    </xf>
    <xf numFmtId="0" fontId="20" fillId="0" borderId="0" xfId="0" applyFont="1"/>
    <xf numFmtId="3" fontId="20" fillId="0" borderId="0" xfId="0" applyNumberFormat="1" applyFont="1"/>
    <xf numFmtId="165" fontId="20" fillId="0" borderId="0" xfId="0" applyNumberFormat="1" applyFont="1"/>
    <xf numFmtId="0" fontId="0" fillId="0" borderId="0" xfId="0" applyAlignment="1">
      <alignment vertical="top" wrapText="1"/>
    </xf>
    <xf numFmtId="4" fontId="19" fillId="34" borderId="10" xfId="0" applyNumberFormat="1" applyFont="1" applyFill="1" applyBorder="1" applyAlignment="1">
      <alignment horizontal="right" vertical="center" indent="1"/>
    </xf>
    <xf numFmtId="10" fontId="0" fillId="0" borderId="0" xfId="0" applyNumberFormat="1"/>
    <xf numFmtId="0" fontId="25" fillId="36" borderId="0" xfId="44" applyFont="1" applyFill="1"/>
    <xf numFmtId="49" fontId="27" fillId="36" borderId="17" xfId="44" applyNumberFormat="1" applyFont="1" applyFill="1" applyBorder="1" applyAlignment="1">
      <alignment horizontal="center" wrapText="1"/>
    </xf>
    <xf numFmtId="0" fontId="25" fillId="36" borderId="17" xfId="44" applyFont="1" applyFill="1" applyBorder="1"/>
    <xf numFmtId="0" fontId="25" fillId="36" borderId="10" xfId="44" applyFont="1" applyFill="1" applyBorder="1"/>
    <xf numFmtId="0" fontId="26" fillId="36" borderId="0" xfId="44" applyFont="1" applyFill="1" applyAlignment="1">
      <alignment horizontal="center" vertical="center"/>
    </xf>
    <xf numFmtId="2" fontId="26" fillId="36" borderId="0" xfId="44" applyNumberFormat="1" applyFont="1" applyFill="1" applyAlignment="1">
      <alignment horizontal="center" vertical="center"/>
    </xf>
    <xf numFmtId="49" fontId="27" fillId="36" borderId="0" xfId="44" applyNumberFormat="1" applyFont="1" applyFill="1" applyAlignment="1">
      <alignment wrapText="1"/>
    </xf>
    <xf numFmtId="49" fontId="27" fillId="36" borderId="0" xfId="44" applyNumberFormat="1" applyFont="1" applyFill="1" applyAlignment="1">
      <alignment horizontal="center" wrapText="1"/>
    </xf>
    <xf numFmtId="10" fontId="25" fillId="36" borderId="10" xfId="44" applyNumberFormat="1" applyFont="1" applyFill="1" applyBorder="1"/>
    <xf numFmtId="1" fontId="20" fillId="0" borderId="10" xfId="0" applyNumberFormat="1" applyFont="1" applyBorder="1"/>
    <xf numFmtId="166" fontId="0" fillId="0" borderId="0" xfId="0" applyNumberFormat="1"/>
    <xf numFmtId="10" fontId="20" fillId="0" borderId="0" xfId="0" applyNumberFormat="1" applyFont="1"/>
    <xf numFmtId="0" fontId="21" fillId="0" borderId="12" xfId="0" applyFont="1" applyBorder="1" applyAlignment="1">
      <alignment horizontal="left"/>
    </xf>
    <xf numFmtId="10" fontId="20" fillId="0" borderId="10" xfId="0" applyNumberFormat="1" applyFont="1" applyBorder="1"/>
    <xf numFmtId="164" fontId="0" fillId="0" borderId="10" xfId="0" applyNumberFormat="1" applyBorder="1"/>
    <xf numFmtId="10" fontId="0" fillId="0" borderId="10" xfId="0" applyNumberFormat="1" applyBorder="1"/>
    <xf numFmtId="0" fontId="0" fillId="0" borderId="13" xfId="0" applyBorder="1"/>
    <xf numFmtId="4" fontId="19" fillId="34" borderId="13" xfId="0" applyNumberFormat="1" applyFont="1" applyFill="1" applyBorder="1" applyAlignment="1">
      <alignment horizontal="right" vertical="center" indent="1"/>
    </xf>
    <xf numFmtId="0" fontId="0" fillId="0" borderId="15" xfId="0" applyBorder="1"/>
    <xf numFmtId="0" fontId="22" fillId="0" borderId="16" xfId="0" applyFont="1" applyBorder="1" applyAlignment="1">
      <alignment horizontal="center"/>
    </xf>
    <xf numFmtId="0" fontId="22" fillId="0" borderId="16" xfId="0" applyFont="1" applyBorder="1" applyAlignment="1">
      <alignment horizontal="centerContinuous"/>
    </xf>
    <xf numFmtId="0" fontId="0" fillId="33" borderId="15" xfId="0" applyFill="1" applyBorder="1"/>
    <xf numFmtId="0" fontId="21" fillId="0" borderId="12" xfId="0" applyFont="1" applyBorder="1"/>
    <xf numFmtId="10" fontId="0" fillId="0" borderId="0" xfId="47" applyNumberFormat="1" applyFont="1"/>
    <xf numFmtId="169" fontId="0" fillId="0" borderId="0" xfId="0" applyNumberFormat="1"/>
    <xf numFmtId="0" fontId="29" fillId="0" borderId="0" xfId="0" applyFont="1"/>
    <xf numFmtId="164" fontId="20" fillId="38" borderId="10" xfId="0" applyNumberFormat="1" applyFont="1" applyFill="1" applyBorder="1"/>
    <xf numFmtId="169" fontId="1" fillId="38" borderId="0" xfId="47" applyNumberFormat="1" applyFont="1" applyFill="1"/>
    <xf numFmtId="0" fontId="20" fillId="0" borderId="10" xfId="0" applyFont="1" applyBorder="1" applyAlignment="1">
      <alignment horizontal="center" vertical="center"/>
    </xf>
    <xf numFmtId="1" fontId="20" fillId="0" borderId="10" xfId="0" applyNumberFormat="1" applyFont="1" applyBorder="1" applyAlignment="1">
      <alignment horizontal="center" vertical="center"/>
    </xf>
    <xf numFmtId="10" fontId="20" fillId="0" borderId="10" xfId="0" applyNumberFormat="1" applyFont="1" applyBorder="1" applyAlignment="1">
      <alignment horizontal="center" vertical="center"/>
    </xf>
    <xf numFmtId="9" fontId="20" fillId="0" borderId="10" xfId="0" applyNumberFormat="1" applyFont="1" applyBorder="1" applyAlignment="1">
      <alignment horizontal="center" vertical="center"/>
    </xf>
    <xf numFmtId="165" fontId="20" fillId="0" borderId="10" xfId="0" applyNumberFormat="1" applyFont="1" applyBorder="1" applyAlignment="1">
      <alignment horizontal="center" vertical="center"/>
    </xf>
    <xf numFmtId="0" fontId="21" fillId="0" borderId="26" xfId="0" applyFont="1" applyBorder="1"/>
    <xf numFmtId="2" fontId="20" fillId="0" borderId="27" xfId="0" applyNumberFormat="1" applyFont="1" applyBorder="1" applyAlignment="1">
      <alignment horizontal="center" vertical="center"/>
    </xf>
    <xf numFmtId="10" fontId="20" fillId="0" borderId="27" xfId="0" applyNumberFormat="1" applyFont="1" applyBorder="1" applyAlignment="1">
      <alignment horizontal="center" vertical="center"/>
    </xf>
    <xf numFmtId="165" fontId="20" fillId="0" borderId="27" xfId="0" applyNumberFormat="1" applyFont="1" applyBorder="1" applyAlignment="1">
      <alignment horizontal="center" vertical="center"/>
    </xf>
    <xf numFmtId="0" fontId="21" fillId="0" borderId="28" xfId="0" applyFont="1" applyBorder="1"/>
    <xf numFmtId="0" fontId="0" fillId="40" borderId="22" xfId="0" applyFill="1" applyBorder="1" applyAlignment="1">
      <alignment horizontal="center" vertical="center"/>
    </xf>
    <xf numFmtId="0" fontId="0" fillId="40" borderId="33" xfId="0" applyFill="1" applyBorder="1" applyAlignment="1">
      <alignment horizontal="center" vertical="center"/>
    </xf>
    <xf numFmtId="0" fontId="16" fillId="0" borderId="14" xfId="0" applyFont="1" applyBorder="1" applyAlignment="1">
      <alignment horizontal="right" indent="1"/>
    </xf>
    <xf numFmtId="2" fontId="0" fillId="0" borderId="36" xfId="0" applyNumberFormat="1" applyBorder="1" applyAlignment="1">
      <alignment horizontal="center"/>
    </xf>
    <xf numFmtId="0" fontId="0" fillId="0" borderId="14" xfId="0" applyBorder="1" applyAlignment="1">
      <alignment horizontal="right" indent="1"/>
    </xf>
    <xf numFmtId="10" fontId="0" fillId="0" borderId="36" xfId="0" applyNumberFormat="1" applyBorder="1" applyAlignment="1">
      <alignment horizontal="center"/>
    </xf>
    <xf numFmtId="166" fontId="0" fillId="0" borderId="36" xfId="0" applyNumberFormat="1" applyBorder="1" applyAlignment="1">
      <alignment horizontal="center"/>
    </xf>
    <xf numFmtId="0" fontId="0" fillId="0" borderId="14" xfId="0" applyBorder="1"/>
    <xf numFmtId="0" fontId="0" fillId="0" borderId="36" xfId="0" applyBorder="1" applyAlignment="1">
      <alignment horizontal="center"/>
    </xf>
    <xf numFmtId="0" fontId="0" fillId="0" borderId="14" xfId="0" applyBorder="1" applyAlignment="1">
      <alignment horizontal="right" wrapText="1"/>
    </xf>
    <xf numFmtId="0" fontId="22" fillId="0" borderId="14" xfId="0" applyFont="1" applyBorder="1" applyAlignment="1">
      <alignment horizontal="right"/>
    </xf>
    <xf numFmtId="10" fontId="16" fillId="39" borderId="31" xfId="0" applyNumberFormat="1" applyFont="1" applyFill="1" applyBorder="1" applyAlignment="1">
      <alignment horizontal="center" vertical="center"/>
    </xf>
    <xf numFmtId="0" fontId="30" fillId="39" borderId="32" xfId="0" applyFont="1" applyFill="1" applyBorder="1" applyAlignment="1">
      <alignment horizontal="center" vertical="center"/>
    </xf>
    <xf numFmtId="170" fontId="23" fillId="0" borderId="10" xfId="0" applyNumberFormat="1" applyFont="1" applyBorder="1" applyAlignment="1">
      <alignment horizontal="center" vertical="center"/>
    </xf>
    <xf numFmtId="14" fontId="32" fillId="41" borderId="10" xfId="0" applyNumberFormat="1" applyFont="1" applyFill="1" applyBorder="1" applyAlignment="1">
      <alignment horizontal="center"/>
    </xf>
    <xf numFmtId="0" fontId="32" fillId="41" borderId="26" xfId="0" applyFont="1" applyFill="1" applyBorder="1" applyAlignment="1">
      <alignment horizontal="center"/>
    </xf>
    <xf numFmtId="14" fontId="32" fillId="41" borderId="27" xfId="0" applyNumberFormat="1" applyFont="1" applyFill="1" applyBorder="1" applyAlignment="1">
      <alignment horizontal="center"/>
    </xf>
    <xf numFmtId="0" fontId="23" fillId="0" borderId="26" xfId="0" applyFont="1" applyBorder="1" applyAlignment="1">
      <alignment horizontal="center" vertical="center"/>
    </xf>
    <xf numFmtId="170" fontId="23" fillId="0" borderId="27" xfId="0" applyNumberFormat="1" applyFont="1" applyBorder="1" applyAlignment="1">
      <alignment horizontal="center" vertical="center"/>
    </xf>
    <xf numFmtId="0" fontId="32" fillId="35" borderId="28" xfId="0" applyFont="1" applyFill="1" applyBorder="1" applyAlignment="1">
      <alignment horizontal="center" vertical="center"/>
    </xf>
    <xf numFmtId="170" fontId="32" fillId="35" borderId="29" xfId="0" applyNumberFormat="1" applyFont="1" applyFill="1" applyBorder="1" applyAlignment="1">
      <alignment horizontal="center" vertical="center"/>
    </xf>
    <xf numFmtId="170" fontId="32" fillId="35" borderId="30" xfId="0" applyNumberFormat="1" applyFont="1" applyFill="1" applyBorder="1" applyAlignment="1">
      <alignment horizontal="center" vertical="center"/>
    </xf>
    <xf numFmtId="170" fontId="32" fillId="0" borderId="10" xfId="0" applyNumberFormat="1" applyFont="1" applyBorder="1" applyAlignment="1">
      <alignment horizontal="center" vertical="center"/>
    </xf>
    <xf numFmtId="3" fontId="32" fillId="0" borderId="10" xfId="46" applyNumberFormat="1" applyFont="1" applyFill="1" applyBorder="1" applyAlignment="1">
      <alignment horizontal="center" vertical="center"/>
    </xf>
    <xf numFmtId="0" fontId="32" fillId="41" borderId="26" xfId="0" applyFont="1" applyFill="1" applyBorder="1" applyAlignment="1">
      <alignment horizontal="center" vertical="center"/>
    </xf>
    <xf numFmtId="0" fontId="32" fillId="0" borderId="26" xfId="0" applyFont="1" applyBorder="1" applyAlignment="1">
      <alignment horizontal="center" vertical="center"/>
    </xf>
    <xf numFmtId="170" fontId="32" fillId="0" borderId="27" xfId="0" applyNumberFormat="1" applyFont="1" applyBorder="1" applyAlignment="1">
      <alignment horizontal="center" vertical="center"/>
    </xf>
    <xf numFmtId="0" fontId="16" fillId="0" borderId="26" xfId="0" applyFont="1" applyBorder="1" applyAlignment="1">
      <alignment horizontal="center" vertical="center"/>
    </xf>
    <xf numFmtId="0" fontId="16" fillId="37" borderId="26" xfId="0" applyFont="1" applyFill="1" applyBorder="1" applyAlignment="1">
      <alignment horizontal="center" vertical="center"/>
    </xf>
    <xf numFmtId="0" fontId="16" fillId="38" borderId="28" xfId="0" applyFont="1" applyFill="1" applyBorder="1" applyAlignment="1">
      <alignment horizontal="center" vertical="center"/>
    </xf>
    <xf numFmtId="168" fontId="32" fillId="0" borderId="0" xfId="46" applyNumberFormat="1" applyFont="1" applyFill="1" applyBorder="1" applyAlignment="1">
      <alignment horizontal="left" vertical="center"/>
    </xf>
    <xf numFmtId="168" fontId="32" fillId="0" borderId="34" xfId="46" applyNumberFormat="1" applyFont="1" applyFill="1" applyBorder="1" applyAlignment="1">
      <alignment horizontal="left" vertical="center"/>
    </xf>
    <xf numFmtId="168" fontId="32" fillId="0" borderId="15" xfId="46" applyNumberFormat="1" applyFont="1" applyFill="1" applyBorder="1" applyAlignment="1">
      <alignment horizontal="left" vertical="center"/>
    </xf>
    <xf numFmtId="0" fontId="16" fillId="0" borderId="40" xfId="0" applyFont="1" applyBorder="1" applyAlignment="1">
      <alignment horizontal="center" vertical="center" wrapText="1"/>
    </xf>
    <xf numFmtId="0" fontId="16" fillId="0" borderId="40" xfId="0" applyFont="1" applyBorder="1" applyAlignment="1">
      <alignment horizontal="center" vertical="center"/>
    </xf>
    <xf numFmtId="170" fontId="32" fillId="0" borderId="13" xfId="0" applyNumberFormat="1" applyFont="1" applyBorder="1" applyAlignment="1">
      <alignment horizontal="center" vertical="center"/>
    </xf>
    <xf numFmtId="3" fontId="32" fillId="0" borderId="0" xfId="46" applyNumberFormat="1" applyFont="1" applyFill="1" applyBorder="1" applyAlignment="1">
      <alignment horizontal="left" vertical="center"/>
    </xf>
    <xf numFmtId="170" fontId="32" fillId="0" borderId="34" xfId="0" applyNumberFormat="1" applyFont="1" applyBorder="1" applyAlignment="1">
      <alignment horizontal="left" vertical="center"/>
    </xf>
    <xf numFmtId="3" fontId="32" fillId="0" borderId="34" xfId="46" applyNumberFormat="1" applyFont="1" applyFill="1" applyBorder="1" applyAlignment="1">
      <alignment horizontal="left" vertical="center"/>
    </xf>
    <xf numFmtId="168" fontId="32" fillId="37" borderId="11" xfId="46" applyNumberFormat="1" applyFont="1" applyFill="1" applyBorder="1" applyAlignment="1">
      <alignment horizontal="center" vertical="center"/>
    </xf>
    <xf numFmtId="168" fontId="32" fillId="38" borderId="29" xfId="46" applyNumberFormat="1" applyFont="1" applyFill="1" applyBorder="1" applyAlignment="1">
      <alignment horizontal="center" vertical="center"/>
    </xf>
    <xf numFmtId="15" fontId="19" fillId="34" borderId="14" xfId="0" applyNumberFormat="1" applyFont="1" applyFill="1" applyBorder="1" applyAlignment="1">
      <alignment horizontal="left" vertical="center" indent="1"/>
    </xf>
    <xf numFmtId="3" fontId="19" fillId="34" borderId="36" xfId="0" applyNumberFormat="1" applyFont="1" applyFill="1" applyBorder="1" applyAlignment="1">
      <alignment horizontal="right" vertical="center" indent="1"/>
    </xf>
    <xf numFmtId="15" fontId="19" fillId="34" borderId="32" xfId="0" applyNumberFormat="1" applyFont="1" applyFill="1" applyBorder="1" applyAlignment="1">
      <alignment horizontal="left" vertical="center" indent="1"/>
    </xf>
    <xf numFmtId="3" fontId="19" fillId="34" borderId="31" xfId="0" applyNumberFormat="1" applyFont="1" applyFill="1" applyBorder="1" applyAlignment="1">
      <alignment horizontal="right" vertical="center" indent="1"/>
    </xf>
    <xf numFmtId="0" fontId="33" fillId="42" borderId="22" xfId="0" applyFont="1" applyFill="1" applyBorder="1" applyAlignment="1">
      <alignment horizontal="left" vertical="center" wrapText="1"/>
    </xf>
    <xf numFmtId="0" fontId="33" fillId="42" borderId="11" xfId="0" applyFont="1" applyFill="1" applyBorder="1" applyAlignment="1">
      <alignment horizontal="center" vertical="center" wrapText="1"/>
    </xf>
    <xf numFmtId="0" fontId="33" fillId="42" borderId="11" xfId="0" applyFont="1" applyFill="1" applyBorder="1" applyAlignment="1">
      <alignment horizontal="center" vertical="center"/>
    </xf>
    <xf numFmtId="0" fontId="33" fillId="42" borderId="33" xfId="0" applyFont="1" applyFill="1" applyBorder="1" applyAlignment="1">
      <alignment horizontal="center" vertical="center" wrapText="1"/>
    </xf>
    <xf numFmtId="0" fontId="16" fillId="0" borderId="0" xfId="0" applyFont="1"/>
    <xf numFmtId="0" fontId="0" fillId="0" borderId="36" xfId="0" applyBorder="1"/>
    <xf numFmtId="166" fontId="0" fillId="0" borderId="36" xfId="0" applyNumberFormat="1" applyBorder="1"/>
    <xf numFmtId="14" fontId="0" fillId="0" borderId="13" xfId="0" applyNumberFormat="1" applyBorder="1"/>
    <xf numFmtId="166" fontId="0" fillId="0" borderId="31" xfId="0" applyNumberFormat="1" applyBorder="1"/>
    <xf numFmtId="0" fontId="0" fillId="0" borderId="11" xfId="0" applyBorder="1"/>
    <xf numFmtId="0" fontId="0" fillId="0" borderId="33" xfId="0" applyBorder="1"/>
    <xf numFmtId="2" fontId="0" fillId="0" borderId="36" xfId="0" applyNumberFormat="1" applyBorder="1"/>
    <xf numFmtId="0" fontId="21" fillId="44" borderId="10" xfId="0" applyFont="1" applyFill="1" applyBorder="1"/>
    <xf numFmtId="0" fontId="18" fillId="0" borderId="0" xfId="0" applyFont="1" applyAlignment="1">
      <alignment vertical="center"/>
    </xf>
    <xf numFmtId="0" fontId="0" fillId="0" borderId="0" xfId="0" applyAlignment="1">
      <alignment vertical="center" wrapText="1"/>
    </xf>
    <xf numFmtId="2" fontId="20" fillId="0" borderId="0" xfId="0" applyNumberFormat="1" applyFont="1" applyAlignment="1">
      <alignment horizontal="left" vertical="top" wrapText="1"/>
    </xf>
    <xf numFmtId="2" fontId="20" fillId="0" borderId="10" xfId="0" applyNumberFormat="1" applyFont="1" applyBorder="1" applyAlignment="1">
      <alignment horizontal="center" vertical="center"/>
    </xf>
    <xf numFmtId="0" fontId="0" fillId="0" borderId="0" xfId="0" applyAlignment="1">
      <alignment horizontal="center" vertical="center" wrapText="1"/>
    </xf>
    <xf numFmtId="0" fontId="21" fillId="0" borderId="0" xfId="0" applyFont="1"/>
    <xf numFmtId="164" fontId="20" fillId="0" borderId="0" xfId="42" applyNumberFormat="1" applyFont="1" applyFill="1" applyBorder="1"/>
    <xf numFmtId="0" fontId="20" fillId="0" borderId="37" xfId="0" applyFont="1" applyBorder="1" applyAlignment="1">
      <alignment horizontal="center" vertical="center"/>
    </xf>
    <xf numFmtId="0" fontId="21" fillId="0" borderId="38" xfId="0" applyFont="1" applyBorder="1" applyAlignment="1">
      <alignment horizontal="center" vertical="center"/>
    </xf>
    <xf numFmtId="0" fontId="21" fillId="0" borderId="39" xfId="0" applyFont="1" applyBorder="1" applyAlignment="1">
      <alignment horizontal="center" vertical="center"/>
    </xf>
    <xf numFmtId="0" fontId="21" fillId="44" borderId="26" xfId="0" applyFont="1" applyFill="1" applyBorder="1"/>
    <xf numFmtId="10" fontId="20" fillId="44" borderId="27" xfId="47" applyNumberFormat="1" applyFont="1" applyFill="1" applyBorder="1" applyAlignment="1">
      <alignment horizontal="center"/>
    </xf>
    <xf numFmtId="0" fontId="21" fillId="0" borderId="41" xfId="0" applyFont="1" applyBorder="1"/>
    <xf numFmtId="10" fontId="25" fillId="0" borderId="18" xfId="44" applyNumberFormat="1" applyFont="1" applyBorder="1"/>
    <xf numFmtId="169" fontId="0" fillId="0" borderId="0" xfId="47" applyNumberFormat="1" applyFont="1" applyFill="1" applyBorder="1"/>
    <xf numFmtId="0" fontId="0" fillId="0" borderId="0" xfId="0" applyAlignment="1">
      <alignment horizontal="center"/>
    </xf>
    <xf numFmtId="43" fontId="0" fillId="0" borderId="0" xfId="46" applyFont="1" applyFill="1" applyBorder="1" applyAlignment="1">
      <alignment horizontal="center"/>
    </xf>
    <xf numFmtId="3" fontId="0" fillId="0" borderId="0" xfId="0" applyNumberFormat="1"/>
    <xf numFmtId="2" fontId="14" fillId="0" borderId="0" xfId="0" applyNumberFormat="1" applyFont="1"/>
    <xf numFmtId="169" fontId="14" fillId="0" borderId="0" xfId="0" applyNumberFormat="1" applyFont="1"/>
    <xf numFmtId="170" fontId="25" fillId="36" borderId="10" xfId="44" applyNumberFormat="1" applyFont="1" applyFill="1" applyBorder="1"/>
    <xf numFmtId="10" fontId="0" fillId="38" borderId="10" xfId="47" applyNumberFormat="1" applyFont="1" applyFill="1" applyBorder="1"/>
    <xf numFmtId="0" fontId="26" fillId="41" borderId="10" xfId="44" applyFont="1" applyFill="1" applyBorder="1"/>
    <xf numFmtId="9" fontId="25" fillId="36" borderId="10" xfId="44" applyNumberFormat="1" applyFont="1" applyFill="1" applyBorder="1" applyAlignment="1">
      <alignment horizontal="center"/>
    </xf>
    <xf numFmtId="0" fontId="26" fillId="36" borderId="10" xfId="44" applyFont="1" applyFill="1" applyBorder="1"/>
    <xf numFmtId="9" fontId="26" fillId="36" borderId="10" xfId="44" applyNumberFormat="1" applyFont="1" applyFill="1" applyBorder="1" applyAlignment="1">
      <alignment horizontal="center"/>
    </xf>
    <xf numFmtId="0" fontId="26" fillId="41" borderId="10" xfId="44" applyFont="1" applyFill="1" applyBorder="1" applyAlignment="1">
      <alignment horizontal="center"/>
    </xf>
    <xf numFmtId="0" fontId="26" fillId="41" borderId="10" xfId="44" applyFont="1" applyFill="1" applyBorder="1" applyAlignment="1">
      <alignment wrapText="1"/>
    </xf>
    <xf numFmtId="0" fontId="26" fillId="41" borderId="10" xfId="44" applyFont="1" applyFill="1" applyBorder="1" applyAlignment="1">
      <alignment horizontal="center" vertical="center"/>
    </xf>
    <xf numFmtId="170" fontId="32" fillId="0" borderId="0" xfId="0" applyNumberFormat="1" applyFont="1" applyAlignment="1">
      <alignment horizontal="left" vertical="center"/>
    </xf>
    <xf numFmtId="0" fontId="16" fillId="45" borderId="19" xfId="0" applyFont="1" applyFill="1" applyBorder="1" applyAlignment="1">
      <alignment horizontal="right" vertical="center"/>
    </xf>
    <xf numFmtId="49" fontId="37" fillId="35" borderId="17" xfId="44" applyNumberFormat="1" applyFont="1" applyFill="1" applyBorder="1" applyAlignment="1">
      <alignment wrapText="1"/>
    </xf>
    <xf numFmtId="0" fontId="38" fillId="0" borderId="0" xfId="0" applyFont="1"/>
    <xf numFmtId="0" fontId="39" fillId="0" borderId="0" xfId="0" applyFont="1"/>
    <xf numFmtId="0" fontId="16" fillId="35" borderId="23" xfId="0" applyFont="1" applyFill="1" applyBorder="1"/>
    <xf numFmtId="0" fontId="16" fillId="35" borderId="25" xfId="0" applyFont="1" applyFill="1" applyBorder="1" applyAlignment="1">
      <alignment horizontal="center"/>
    </xf>
    <xf numFmtId="0" fontId="16" fillId="35" borderId="42" xfId="0" applyFont="1" applyFill="1" applyBorder="1"/>
    <xf numFmtId="0" fontId="16" fillId="35" borderId="34" xfId="0" applyFont="1" applyFill="1" applyBorder="1" applyAlignment="1">
      <alignment horizontal="center"/>
    </xf>
    <xf numFmtId="0" fontId="16" fillId="35" borderId="43" xfId="0" applyFont="1" applyFill="1" applyBorder="1" applyAlignment="1">
      <alignment vertical="top" wrapText="1"/>
    </xf>
    <xf numFmtId="0" fontId="16" fillId="35" borderId="35" xfId="0" applyFont="1" applyFill="1" applyBorder="1" applyAlignment="1">
      <alignment horizontal="center" vertical="center"/>
    </xf>
    <xf numFmtId="0" fontId="36" fillId="45" borderId="10" xfId="44" applyFont="1" applyFill="1" applyBorder="1" applyAlignment="1">
      <alignment horizontal="center" vertical="center"/>
    </xf>
    <xf numFmtId="10" fontId="36" fillId="45" borderId="10" xfId="44" applyNumberFormat="1" applyFont="1" applyFill="1" applyBorder="1" applyAlignment="1">
      <alignment horizontal="center" vertical="center"/>
    </xf>
    <xf numFmtId="10" fontId="16" fillId="45" borderId="21" xfId="47" applyNumberFormat="1" applyFont="1" applyFill="1" applyBorder="1" applyAlignment="1">
      <alignment horizontal="left" vertical="center"/>
    </xf>
    <xf numFmtId="2" fontId="20" fillId="0" borderId="0" xfId="0" applyNumberFormat="1" applyFont="1" applyAlignment="1">
      <alignment horizontal="left" vertical="top" wrapText="1"/>
    </xf>
    <xf numFmtId="0" fontId="21" fillId="37" borderId="10" xfId="0" applyFont="1" applyFill="1" applyBorder="1" applyAlignment="1">
      <alignment horizontal="center" wrapText="1"/>
    </xf>
    <xf numFmtId="0" fontId="21" fillId="37" borderId="13" xfId="0" applyFont="1" applyFill="1" applyBorder="1" applyAlignment="1">
      <alignment horizontal="center" vertical="center" wrapText="1"/>
    </xf>
    <xf numFmtId="0" fontId="16" fillId="43" borderId="19" xfId="0" applyFont="1" applyFill="1" applyBorder="1" applyAlignment="1">
      <alignment horizontal="center" vertical="center"/>
    </xf>
    <xf numFmtId="0" fontId="16" fillId="43" borderId="20" xfId="0" applyFont="1" applyFill="1" applyBorder="1" applyAlignment="1">
      <alignment horizontal="center" vertical="center"/>
    </xf>
    <xf numFmtId="0" fontId="16" fillId="43" borderId="21" xfId="0" applyFont="1" applyFill="1" applyBorder="1" applyAlignment="1">
      <alignment horizontal="center" vertical="center"/>
    </xf>
    <xf numFmtId="0" fontId="31" fillId="41" borderId="23" xfId="0" applyFont="1" applyFill="1" applyBorder="1" applyAlignment="1">
      <alignment horizontal="center" vertical="center" wrapText="1"/>
    </xf>
    <xf numFmtId="0" fontId="31" fillId="41" borderId="24" xfId="0" applyFont="1" applyFill="1" applyBorder="1" applyAlignment="1">
      <alignment horizontal="center" vertical="center" wrapText="1"/>
    </xf>
    <xf numFmtId="0" fontId="31" fillId="41" borderId="25" xfId="0" applyFont="1" applyFill="1" applyBorder="1" applyAlignment="1">
      <alignment horizontal="center" vertical="center" wrapText="1"/>
    </xf>
    <xf numFmtId="0" fontId="34" fillId="43" borderId="0" xfId="0" applyFont="1" applyFill="1" applyAlignment="1">
      <alignment horizontal="center"/>
    </xf>
    <xf numFmtId="0" fontId="36" fillId="43" borderId="0" xfId="43" applyFont="1" applyFill="1" applyAlignment="1">
      <alignment horizontal="center" vertical="center"/>
    </xf>
    <xf numFmtId="0" fontId="31" fillId="41" borderId="37" xfId="0" applyFont="1" applyFill="1" applyBorder="1" applyAlignment="1">
      <alignment horizontal="center" vertical="center" wrapText="1"/>
    </xf>
    <xf numFmtId="0" fontId="31" fillId="41" borderId="38" xfId="0" applyFont="1" applyFill="1" applyBorder="1" applyAlignment="1">
      <alignment horizontal="center" vertical="center" wrapText="1"/>
    </xf>
    <xf numFmtId="0" fontId="31" fillId="41" borderId="39" xfId="0" applyFont="1" applyFill="1" applyBorder="1" applyAlignment="1">
      <alignment horizontal="center" vertical="center" wrapText="1"/>
    </xf>
    <xf numFmtId="0" fontId="31" fillId="41" borderId="26" xfId="0" applyFont="1" applyFill="1" applyBorder="1" applyAlignment="1">
      <alignment horizontal="center" vertical="center" wrapText="1"/>
    </xf>
    <xf numFmtId="0" fontId="31" fillId="41" borderId="10" xfId="0" applyFont="1" applyFill="1" applyBorder="1" applyAlignment="1">
      <alignment horizontal="center" vertical="center" wrapText="1"/>
    </xf>
    <xf numFmtId="0" fontId="31" fillId="41" borderId="27" xfId="0" applyFont="1" applyFill="1" applyBorder="1" applyAlignment="1">
      <alignment horizontal="center" vertical="center" wrapText="1"/>
    </xf>
    <xf numFmtId="0" fontId="0" fillId="0" borderId="15" xfId="0" applyBorder="1" applyAlignment="1">
      <alignment horizontal="center"/>
    </xf>
    <xf numFmtId="0" fontId="0" fillId="0" borderId="35" xfId="0" applyBorder="1" applyAlignment="1">
      <alignment horizontal="center"/>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6" builtinId="3"/>
    <cellStyle name="Comma 2" xfId="45" xr:uid="{3E0AA097-A1DA-4F9B-9858-EE79E2172AFA}"/>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B237BA55-18CE-4FC6-98C7-6F3C6F3830C0}"/>
    <cellStyle name="Normal 2 2 2" xfId="43" xr:uid="{065FAFD8-6E56-4955-B5D7-F0F6FDB29F22}"/>
    <cellStyle name="Note" xfId="15" builtinId="10" customBuiltin="1"/>
    <cellStyle name="Output" xfId="10" builtinId="21" customBuiltin="1"/>
    <cellStyle name="Percent" xfId="47" builtinId="5"/>
    <cellStyle name="Title" xfId="1" builtinId="15" customBuiltin="1"/>
    <cellStyle name="Total" xfId="17" builtinId="25" customBuiltin="1"/>
    <cellStyle name="Warning Text" xfId="14" builtinId="11" customBuiltin="1"/>
  </cellStyles>
  <dxfs count="39">
    <dxf>
      <numFmt numFmtId="19" formatCode="yyyy/mm/dd"/>
    </dxf>
    <dxf>
      <fill>
        <patternFill patternType="none">
          <fgColor indexed="64"/>
          <bgColor auto="1"/>
        </patternFill>
      </fill>
    </dxf>
    <dxf>
      <fill>
        <patternFill patternType="none">
          <fgColor indexed="64"/>
          <bgColor auto="1"/>
        </patternFill>
      </fill>
    </dxf>
    <dxf>
      <numFmt numFmtId="19" formatCode="yyyy/mm/dd"/>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6" formatCode="0.000"/>
      <border diagonalUp="0" diagonalDown="0" outline="0">
        <left/>
        <right/>
        <top style="thin">
          <color indexed="64"/>
        </top>
        <bottom style="thin">
          <color indexed="64"/>
        </bottom>
      </border>
    </dxf>
    <dxf>
      <font>
        <b val="0"/>
        <i val="0"/>
        <strike val="0"/>
        <condense val="0"/>
        <extend val="0"/>
        <outline val="0"/>
        <shadow val="0"/>
        <u val="none"/>
        <vertAlign val="baseline"/>
        <sz val="8"/>
        <color rgb="FF232A31"/>
        <name val="Arial"/>
        <family val="2"/>
        <scheme val="none"/>
      </font>
      <numFmt numFmtId="2" formatCode="0.00"/>
      <fill>
        <patternFill patternType="solid">
          <fgColor indexed="64"/>
          <bgColor rgb="FFFFFFFF"/>
        </patternFill>
      </fill>
      <alignment horizontal="right" vertical="center" textRotation="0" wrapText="0" indent="1" justifyLastLine="0" shrinkToFit="0" readingOrder="0"/>
      <border diagonalUp="0" diagonalDown="0" outline="0">
        <left style="thin">
          <color indexed="64"/>
        </left>
        <right/>
        <top style="thin">
          <color indexed="64"/>
        </top>
        <bottom style="thin">
          <color indexed="64"/>
        </bottom>
      </border>
    </dxf>
    <dxf>
      <numFmt numFmtId="19" formatCode="yyyy/mm/dd"/>
      <border outline="0">
        <right style="thin">
          <color indexed="64"/>
        </right>
      </border>
    </dxf>
    <dxf>
      <border diagonalUp="0" diagonalDown="0">
        <left style="thin">
          <color indexed="64"/>
        </left>
        <right style="thin">
          <color indexed="64"/>
        </right>
        <top style="thin">
          <color indexed="64"/>
        </top>
        <bottom/>
        <vertical/>
        <horizontal/>
      </border>
    </dxf>
    <dxf>
      <border outline="0">
        <right style="thin">
          <color indexed="64"/>
        </right>
        <top style="thin">
          <color indexed="64"/>
        </top>
        <bottom style="thin">
          <color indexed="64"/>
        </bottom>
      </border>
    </dxf>
    <dxf>
      <border outline="0">
        <bottom style="thin">
          <color indexed="64"/>
        </bottom>
      </border>
    </dxf>
    <dxf>
      <fill>
        <patternFill patternType="none">
          <fgColor indexed="64"/>
          <bgColor auto="1"/>
        </patternFill>
      </fill>
      <border diagonalUp="0" diagonalDown="0" outline="0">
        <left style="thin">
          <color indexed="64"/>
        </left>
        <right style="thin">
          <color indexed="64"/>
        </right>
        <top/>
        <bottom/>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9" formatCode="yyyy/mm/dd"/>
    </dxf>
    <dxf>
      <font>
        <b val="0"/>
        <i val="0"/>
        <strike val="0"/>
        <condense val="0"/>
        <extend val="0"/>
        <outline val="0"/>
        <shadow val="0"/>
        <u val="none"/>
        <vertAlign val="baseline"/>
        <sz val="8"/>
        <color rgb="FF232A31"/>
        <name val="Arial"/>
        <family val="2"/>
        <scheme val="none"/>
      </font>
      <numFmt numFmtId="3" formatCode="#,##0"/>
      <fill>
        <patternFill patternType="solid">
          <fgColor indexed="64"/>
          <bgColor rgb="FFFFFFFF"/>
        </patternFill>
      </fill>
      <alignment horizontal="righ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rgb="FF232A31"/>
        <name val="Arial"/>
        <family val="2"/>
        <scheme val="none"/>
      </font>
      <numFmt numFmtId="4" formatCode="#,##0.00"/>
      <fill>
        <patternFill patternType="solid">
          <fgColor indexed="64"/>
          <bgColor rgb="FFFFFFFF"/>
        </patternFill>
      </fill>
      <alignment horizontal="righ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232A31"/>
        <name val="Arial"/>
        <family val="2"/>
        <scheme val="none"/>
      </font>
      <numFmt numFmtId="4" formatCode="#,##0.00"/>
      <fill>
        <patternFill patternType="solid">
          <fgColor indexed="64"/>
          <bgColor rgb="FFFFFFFF"/>
        </patternFill>
      </fill>
      <alignment horizontal="righ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232A31"/>
        <name val="Arial"/>
        <family val="2"/>
        <scheme val="none"/>
      </font>
      <numFmt numFmtId="4" formatCode="#,##0.00"/>
      <fill>
        <patternFill patternType="solid">
          <fgColor indexed="64"/>
          <bgColor rgb="FFFFFFFF"/>
        </patternFill>
      </fill>
      <alignment horizontal="righ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232A31"/>
        <name val="Arial"/>
        <family val="2"/>
        <scheme val="none"/>
      </font>
      <numFmt numFmtId="4" formatCode="#,##0.00"/>
      <fill>
        <patternFill patternType="solid">
          <fgColor indexed="64"/>
          <bgColor rgb="FFFFFFFF"/>
        </patternFill>
      </fill>
      <alignment horizontal="righ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232A31"/>
        <name val="Arial"/>
        <family val="2"/>
        <scheme val="none"/>
      </font>
      <numFmt numFmtId="4" formatCode="#,##0.00"/>
      <fill>
        <patternFill patternType="solid">
          <fgColor indexed="64"/>
          <bgColor rgb="FFFFFFFF"/>
        </patternFill>
      </fill>
      <alignment horizontal="righ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232A31"/>
        <name val="Arial"/>
        <family val="2"/>
        <scheme val="none"/>
      </font>
      <numFmt numFmtId="20" formatCode="dd/mmm/yy"/>
      <fill>
        <patternFill patternType="solid">
          <fgColor indexed="64"/>
          <bgColor rgb="FFFFFFFF"/>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232A31"/>
        <name val="Arial"/>
        <family val="2"/>
        <scheme val="none"/>
      </font>
      <fill>
        <patternFill patternType="solid">
          <fgColor indexed="64"/>
          <bgColor rgb="FFFFFFFF"/>
        </patternFill>
      </fill>
      <alignment horizontal="right" vertical="center" textRotation="0" wrapText="0" indent="1" justifyLastLine="0" shrinkToFit="0" readingOrder="0"/>
    </dxf>
    <dxf>
      <border outline="0">
        <bottom style="thin">
          <color indexed="64"/>
        </bottom>
      </border>
    </dxf>
    <dxf>
      <font>
        <b/>
        <i val="0"/>
        <strike val="0"/>
        <condense val="0"/>
        <extend val="0"/>
        <outline val="0"/>
        <shadow val="0"/>
        <u val="none"/>
        <vertAlign val="baseline"/>
        <sz val="8"/>
        <color rgb="FF232A31"/>
        <name val="Arial"/>
        <family val="2"/>
        <scheme val="none"/>
      </font>
      <fill>
        <patternFill patternType="solid">
          <fgColor indexed="64"/>
          <bgColor theme="3" tint="0.74999237037263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none"/>
      </font>
      <numFmt numFmtId="14" formatCode="0.00%"/>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none"/>
      </font>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Return</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Aptos Narrow" panose="02110004020202020204"/>
            </a:rPr>
            <a:t>Return</a:t>
          </a:r>
        </a:p>
      </cx:txPr>
    </cx:title>
    <cx:plotArea>
      <cx:plotAreaRegion>
        <cx:series layoutId="clusteredColumn" uniqueId="{5C6F2834-24F0-4213-9E09-BEF895DE79CD}" formatIdx="0">
          <cx:tx>
            <cx:txData>
              <cx:f>_xlchart.v1.0</cx:f>
              <cx:v>Probability</cx:v>
            </cx:txData>
          </cx:tx>
          <cx:spPr>
            <a:solidFill>
              <a:schemeClr val="tx2">
                <a:lumMod val="25000"/>
                <a:lumOff val="75000"/>
              </a:schemeClr>
            </a:solidFill>
          </cx:spPr>
          <cx:dataId val="0"/>
          <cx:layoutPr>
            <cx:binning intervalClosed="r">
              <cx:binCount val="5"/>
            </cx:binning>
          </cx:layoutPr>
        </cx:series>
        <cx:series layoutId="clusteredColumn" hidden="1" uniqueId="{C1FC2D7C-9B0B-4884-B27D-0A3180553AC4}" formatIdx="1">
          <cx:tx>
            <cx:txData>
              <cx:f>_xlchart.v1.2</cx:f>
              <cx:v>		Return</cx:v>
            </cx:txData>
          </cx:tx>
          <cx:dataId val="1"/>
          <cx:layoutPr>
            <cx:binning intervalClosed="r"/>
          </cx:layoutPr>
        </cx:series>
      </cx:plotAreaRegion>
      <cx:axis id="0">
        <cx:catScaling gapWidth="0"/>
        <cx:majorTickMarks type="cross"/>
        <cx:minorTickMarks type="cross"/>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579120</xdr:colOff>
      <xdr:row>19</xdr:row>
      <xdr:rowOff>297180</xdr:rowOff>
    </xdr:from>
    <xdr:to>
      <xdr:col>7</xdr:col>
      <xdr:colOff>4686300</xdr:colOff>
      <xdr:row>25</xdr:row>
      <xdr:rowOff>152400</xdr:rowOff>
    </xdr:to>
    <xdr:sp macro="" textlink="">
      <xdr:nvSpPr>
        <xdr:cNvPr id="2" name="TextBox 1">
          <a:extLst>
            <a:ext uri="{FF2B5EF4-FFF2-40B4-BE49-F238E27FC236}">
              <a16:creationId xmlns:a16="http://schemas.microsoft.com/office/drawing/2014/main" id="{2554F99E-A939-3591-BA14-4D6E0875B2CC}"/>
            </a:ext>
          </a:extLst>
        </xdr:cNvPr>
        <xdr:cNvSpPr txBox="1"/>
      </xdr:nvSpPr>
      <xdr:spPr>
        <a:xfrm>
          <a:off x="8427720" y="4998720"/>
          <a:ext cx="9578340" cy="1638300"/>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baseline="0">
              <a:solidFill>
                <a:srgbClr val="C00000"/>
              </a:solidFill>
              <a:effectLst/>
              <a:latin typeface="Calibri" panose="020F0502020204030204" pitchFamily="34" charset="0"/>
              <a:ea typeface="Calibri" panose="020F0502020204030204" pitchFamily="34" charset="0"/>
              <a:cs typeface="Calibri" panose="020F0502020204030204" pitchFamily="34" charset="0"/>
            </a:rPr>
            <a:t>Note: </a:t>
          </a:r>
          <a:endParaRPr lang="en-CA">
            <a:solidFill>
              <a:srgbClr val="C00000"/>
            </a:solidFill>
            <a:effectLst/>
            <a:latin typeface="Calibri" panose="020F0502020204030204" pitchFamily="34" charset="0"/>
            <a:ea typeface="Calibri" panose="020F0502020204030204" pitchFamily="34" charset="0"/>
            <a:cs typeface="Calibri" panose="020F0502020204030204" pitchFamily="34" charset="0"/>
          </a:endParaRPr>
        </a:p>
        <a:p>
          <a:r>
            <a:rPr lang="en-CA" sz="1100" b="1"/>
            <a:t>**Operating profit = profit before taxes + finance cost Finance cost is also called as Interest charges. Profit of the year is also called as net income. Revenue is also called as Sales </a:t>
          </a:r>
        </a:p>
        <a:p>
          <a:r>
            <a:rPr lang="en-CA" sz="1100" b="1"/>
            <a:t>**Since we don't have the dividend payout ratio due to Tesla does not pay dividends (which is often the case for growth-oriented companies), we assumed that the entire earnings are retained. Therefore, the Retention Ratio would be 1.</a:t>
          </a:r>
        </a:p>
        <a:p>
          <a:r>
            <a:rPr lang="en-CA" sz="1100" b="1"/>
            <a:t>**Since we don’t have dividend per share value , we cant calculate this ratio.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0</xdr:row>
      <xdr:rowOff>38100</xdr:rowOff>
    </xdr:from>
    <xdr:to>
      <xdr:col>19</xdr:col>
      <xdr:colOff>220980</xdr:colOff>
      <xdr:row>25</xdr:row>
      <xdr:rowOff>60960</xdr:rowOff>
    </xdr:to>
    <xdr:sp macro="" textlink="">
      <xdr:nvSpPr>
        <xdr:cNvPr id="3" name="TextBox 2">
          <a:extLst>
            <a:ext uri="{FF2B5EF4-FFF2-40B4-BE49-F238E27FC236}">
              <a16:creationId xmlns:a16="http://schemas.microsoft.com/office/drawing/2014/main" id="{8BE540D2-0CD2-4E1A-8740-FC712A585FAC}"/>
            </a:ext>
          </a:extLst>
        </xdr:cNvPr>
        <xdr:cNvSpPr txBox="1"/>
      </xdr:nvSpPr>
      <xdr:spPr>
        <a:xfrm>
          <a:off x="7703820" y="38100"/>
          <a:ext cx="6278880" cy="4846320"/>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a:solidFill>
                <a:schemeClr val="dk1"/>
              </a:solidFill>
              <a:effectLst/>
              <a:latin typeface="Calibri" panose="020F0502020204030204" pitchFamily="34" charset="0"/>
              <a:ea typeface="Calibri" panose="020F0502020204030204" pitchFamily="34" charset="0"/>
              <a:cs typeface="Calibri" panose="020F0502020204030204" pitchFamily="34" charset="0"/>
            </a:rPr>
            <a:t>Define CAPM and its importance in Business valuation:</a:t>
          </a:r>
          <a:endParaRPr lang="en-CA" sz="1400" b="1" i="0" u="sng">
            <a:solidFill>
              <a:schemeClr val="dk1"/>
            </a:solidFill>
            <a:effectLst/>
            <a:latin typeface="Calibri" panose="020F0502020204030204" pitchFamily="34" charset="0"/>
            <a:ea typeface="Calibri" panose="020F0502020204030204" pitchFamily="34" charset="0"/>
            <a:cs typeface="Calibri" panose="020F0502020204030204" pitchFamily="34" charset="0"/>
          </a:endParaRPr>
        </a:p>
        <a:p>
          <a:endPar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endParaRPr>
        </a:p>
        <a:p>
          <a:pPr algn="l"/>
          <a:r>
            <a:rPr lang="en-CA" sz="1100" b="0" i="0" u="none" strike="noStrike" baseline="0">
              <a:solidFill>
                <a:srgbClr val="000000"/>
              </a:solidFill>
              <a:latin typeface="Calibri" panose="020F0502020204030204" pitchFamily="34" charset="0"/>
              <a:ea typeface="Calibri" panose="020F0502020204030204" pitchFamily="34" charset="0"/>
              <a:cs typeface="Calibri" panose="020F0502020204030204" pitchFamily="34" charset="0"/>
            </a:rPr>
            <a:t>- The Capital Asset Pricing Model (CAPM) describes the relationship between systematic risk andexpected returnfor assets, particularly stocks. </a:t>
          </a:r>
        </a:p>
        <a:p>
          <a:pPr algn="l"/>
          <a:r>
            <a:rPr lang="en-CA" sz="1100" b="0" i="0" u="none" strike="noStrike" baseline="0">
              <a:solidFill>
                <a:srgbClr val="000000"/>
              </a:solidFill>
              <a:latin typeface="Calibri" panose="020F0502020204030204" pitchFamily="34" charset="0"/>
              <a:ea typeface="Calibri" panose="020F0502020204030204" pitchFamily="34" charset="0"/>
              <a:cs typeface="Calibri" panose="020F0502020204030204" pitchFamily="34" charset="0"/>
            </a:rPr>
            <a:t>- CAPM is widely used throughout finance for pricing risky securities and generating expected returns for assets given the risk of those assets andcost of capital.</a:t>
          </a:r>
        </a:p>
        <a:p>
          <a:r>
            <a:rPr lang="en-CA" sz="1200" b="1" i="0" u="sng">
              <a:solidFill>
                <a:schemeClr val="dk1"/>
              </a:solidFill>
              <a:effectLst/>
              <a:latin typeface="Calibri" panose="020F0502020204030204" pitchFamily="34" charset="0"/>
              <a:ea typeface="Calibri" panose="020F0502020204030204" pitchFamily="34" charset="0"/>
              <a:cs typeface="Calibri" panose="020F0502020204030204" pitchFamily="34" charset="0"/>
            </a:rPr>
            <a:t>Importance in Business Valuation:</a:t>
          </a:r>
        </a:p>
        <a:p>
          <a:r>
            <a:rPr lang="en-CA"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Cost of Capital</a:t>
          </a:r>
          <a:r>
            <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 CAPM helps determine the cost of equity, a critical component of a business's overall cost of capital, guiding decisions on investments and financing.</a:t>
          </a:r>
        </a:p>
        <a:p>
          <a:r>
            <a:rPr lang="en-CA"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Investment Decisions</a:t>
          </a:r>
          <a:r>
            <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 It aids in evaluating investment opportunities by comparing expected returns to risk, allowing businesses to make informed choices.</a:t>
          </a:r>
        </a:p>
        <a:p>
          <a:r>
            <a:rPr lang="en-CA"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Valuation Models</a:t>
          </a:r>
          <a:r>
            <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 CAPM is integrated into various valuation models, like discounted cash flow analysis, to estimate the fair value of assets or companies.</a:t>
          </a:r>
        </a:p>
        <a:p>
          <a:r>
            <a:rPr lang="en-CA"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Strategic Planning</a:t>
          </a:r>
          <a:r>
            <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 Understanding the cost of equity from CAPM informs strategic plans by aligning them with investor expectations and market conditions, setting realistic financial goals.</a:t>
          </a:r>
        </a:p>
        <a:p>
          <a:r>
            <a:rPr lang="en-CA" sz="1100" b="1" i="0" u="sng">
              <a:solidFill>
                <a:schemeClr val="dk1"/>
              </a:solidFill>
              <a:effectLst/>
              <a:latin typeface="Calibri" panose="020F0502020204030204" pitchFamily="34" charset="0"/>
              <a:ea typeface="Calibri" panose="020F0502020204030204" pitchFamily="34" charset="0"/>
              <a:cs typeface="Calibri" panose="020F0502020204030204" pitchFamily="34" charset="0"/>
            </a:rPr>
            <a:t>Breakdown of the components and how CAPM works:</a:t>
          </a:r>
        </a:p>
        <a:p>
          <a:r>
            <a:rPr lang="en-CA"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Expected Return</a:t>
          </a:r>
          <a:r>
            <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 CAPM provides a method for calculating the expected return on an investment. It suggests that the expected return of an asset should be equal to the risk-free rate plus a risk premium.</a:t>
          </a:r>
        </a:p>
        <a:p>
          <a:r>
            <a:rPr lang="en-CA"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Risk-Free Rate</a:t>
          </a:r>
          <a:r>
            <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 This is the theoretical return on an investment with zero risk. Typically, the yield on government bonds, such as U.S. Treasury bonds, is used as the proxy for the risk-free rate.</a:t>
          </a:r>
        </a:p>
        <a:p>
          <a:r>
            <a:rPr lang="en-CA"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Market Risk Premium</a:t>
          </a:r>
          <a:r>
            <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 This is the additional return that investors expect to receive for taking on the risk of investing in the overall market. It's calculated as the difference between the expected return of the market and the risk-free rate.</a:t>
          </a:r>
        </a:p>
        <a:p>
          <a:r>
            <a:rPr lang="en-CA"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Beta (</a:t>
          </a:r>
          <a:r>
            <a:rPr lang="el-GR"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β)</a:t>
          </a:r>
          <a:r>
            <a:rPr lang="el-GR"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 </a:t>
          </a:r>
          <a:r>
            <a:rPr lang="en-CA" sz="11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Beta is a measure of the systematic risk, or market risk, of an investment relative to the market as a whole. A beta of 1 indicates that the asset's price moves in line with the market, while a beta greater than 1 indicates higher volatility than the market, and a beta less than 1 indicates lower volatility.</a:t>
          </a:r>
        </a:p>
        <a:p>
          <a:endParaRPr lang="en-CA" sz="1100" b="1" i="0" u="none" strike="noStrike" baseline="0">
            <a:solidFill>
              <a:schemeClr val="dk1"/>
            </a:solidFill>
            <a:latin typeface="+mn-lt"/>
            <a:ea typeface="+mn-ea"/>
            <a:cs typeface="+mn-cs"/>
          </a:endParaRPr>
        </a:p>
        <a:p>
          <a:r>
            <a:rPr lang="en-CA" sz="1100" b="1" i="0" u="none" strike="noStrike" baseline="0">
              <a:solidFill>
                <a:schemeClr val="dk1"/>
              </a:solidFill>
              <a:latin typeface="+mn-lt"/>
              <a:ea typeface="+mn-ea"/>
              <a:cs typeface="+mn-cs"/>
            </a:rPr>
            <a:t> </a:t>
          </a:r>
          <a:r>
            <a:rPr lang="en-CA" sz="1100" b="0" i="0">
              <a:solidFill>
                <a:schemeClr val="dk1"/>
              </a:solidFill>
              <a:effectLst/>
              <a:latin typeface="+mn-lt"/>
              <a:ea typeface="+mn-ea"/>
              <a:cs typeface="+mn-cs"/>
            </a:rPr>
            <a:t>The formula for CAPM is:     </a:t>
          </a:r>
          <a:r>
            <a:rPr lang="en-CA" sz="1100" b="1" i="0" u="none" strike="noStrike" baseline="0">
              <a:solidFill>
                <a:schemeClr val="dk1"/>
              </a:solidFill>
              <a:latin typeface="+mn-lt"/>
              <a:ea typeface="+mn-ea"/>
              <a:cs typeface="+mn-cs"/>
            </a:rPr>
            <a:t>Ra= Rf+ </a:t>
          </a:r>
          <a:r>
            <a:rPr lang="el-GR" sz="1100" b="1" i="0" u="none" strike="noStrike" baseline="0">
              <a:solidFill>
                <a:schemeClr val="dk1"/>
              </a:solidFill>
              <a:latin typeface="+mn-lt"/>
              <a:ea typeface="+mn-ea"/>
              <a:cs typeface="+mn-cs"/>
            </a:rPr>
            <a:t>β</a:t>
          </a:r>
          <a:r>
            <a:rPr lang="en-CA" sz="1100" b="1" i="0" u="none" strike="noStrike" baseline="0">
              <a:solidFill>
                <a:schemeClr val="dk1"/>
              </a:solidFill>
              <a:latin typeface="+mn-lt"/>
              <a:ea typeface="+mn-ea"/>
              <a:cs typeface="+mn-cs"/>
            </a:rPr>
            <a:t>a(Rm–Rf)</a:t>
          </a:r>
          <a:endParaRPr lang="en-CA"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220980</xdr:colOff>
      <xdr:row>3</xdr:row>
      <xdr:rowOff>87630</xdr:rowOff>
    </xdr:from>
    <xdr:to>
      <xdr:col>21</xdr:col>
      <xdr:colOff>297180</xdr:colOff>
      <xdr:row>19</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968E45F-E5C5-4DD9-9992-9296EDBA3E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45680" y="727710"/>
              <a:ext cx="6781800" cy="300609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4\DAB%20401%20Financial%20Analytics\Project\DAB401_Project_MCS_Sin.xlsx" TargetMode="External"/><Relationship Id="rId1" Type="http://schemas.openxmlformats.org/officeDocument/2006/relationships/externalLinkPath" Target="DAB401_Project_MCS_S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SLA"/>
      <sheetName val="Brownian"/>
    </sheetNames>
    <sheetDataSet>
      <sheetData sheetId="0">
        <row r="1">
          <cell r="I1" t="str">
            <v>Probability</v>
          </cell>
          <cell r="J1" t="str">
            <v xml:space="preserve">		Return</v>
          </cell>
        </row>
        <row r="2">
          <cell r="I2">
            <v>0.45395106164786048</v>
          </cell>
          <cell r="J2">
            <v>0.99649461813993023</v>
          </cell>
        </row>
        <row r="3">
          <cell r="I3">
            <v>0.56517005129778486</v>
          </cell>
          <cell r="J3">
            <v>1.0049408440387511</v>
          </cell>
        </row>
        <row r="4">
          <cell r="I4">
            <v>0.65147937192722838</v>
          </cell>
          <cell r="J4">
            <v>1.0117402881088151</v>
          </cell>
        </row>
        <row r="5">
          <cell r="I5">
            <v>0.32094437389474983</v>
          </cell>
          <cell r="J5">
            <v>0.98594724933721267</v>
          </cell>
        </row>
        <row r="6">
          <cell r="I6">
            <v>0.58456721870834394</v>
          </cell>
          <cell r="J6">
            <v>1.0064352464072988</v>
          </cell>
        </row>
        <row r="7">
          <cell r="I7">
            <v>0.78443939536933738</v>
          </cell>
          <cell r="J7">
            <v>1.0237543242055891</v>
          </cell>
        </row>
        <row r="8">
          <cell r="I8">
            <v>0.16017117801736303</v>
          </cell>
          <cell r="J8">
            <v>0.96998632520576844</v>
          </cell>
        </row>
        <row r="9">
          <cell r="I9">
            <v>0.16178363644514648</v>
          </cell>
          <cell r="J9">
            <v>0.97018560013761834</v>
          </cell>
        </row>
        <row r="10">
          <cell r="I10">
            <v>0.38293090720270806</v>
          </cell>
          <cell r="J10">
            <v>0.99099693603344063</v>
          </cell>
        </row>
        <row r="11">
          <cell r="I11">
            <v>0.93151958300525362</v>
          </cell>
          <cell r="J11">
            <v>1.0448847101771193</v>
          </cell>
        </row>
        <row r="12">
          <cell r="I12">
            <v>0.25174830861933184</v>
          </cell>
          <cell r="J12">
            <v>0.97979048904221377</v>
          </cell>
        </row>
        <row r="13">
          <cell r="I13">
            <v>0.6842668177702913</v>
          </cell>
          <cell r="J13">
            <v>1.0144677816578396</v>
          </cell>
        </row>
        <row r="14">
          <cell r="I14">
            <v>0.28855024722893419</v>
          </cell>
          <cell r="J14">
            <v>0.98315276762072989</v>
          </cell>
        </row>
        <row r="15">
          <cell r="I15">
            <v>9.630143528673607E-2</v>
          </cell>
          <cell r="J15">
            <v>0.96065291218668925</v>
          </cell>
        </row>
        <row r="16">
          <cell r="I16">
            <v>0.49291741522311117</v>
          </cell>
          <cell r="J16">
            <v>0.99945107773204633</v>
          </cell>
        </row>
        <row r="17">
          <cell r="I17">
            <v>0.99504719975758671</v>
          </cell>
          <cell r="J17">
            <v>1.0778484817944762</v>
          </cell>
        </row>
        <row r="18">
          <cell r="I18">
            <v>4.6709195885054844E-2</v>
          </cell>
          <cell r="J18">
            <v>0.94934046537906869</v>
          </cell>
        </row>
        <row r="19">
          <cell r="I19">
            <v>0.79211894132969274</v>
          </cell>
          <cell r="J19">
            <v>1.0245549748994676</v>
          </cell>
        </row>
        <row r="20">
          <cell r="I20">
            <v>0.94346195087989793</v>
          </cell>
          <cell r="J20">
            <v>1.0478225105977339</v>
          </cell>
        </row>
        <row r="21">
          <cell r="I21">
            <v>0.10685054219062629</v>
          </cell>
          <cell r="J21">
            <v>0.96244811922753715</v>
          </cell>
        </row>
        <row r="22">
          <cell r="I22">
            <v>0.17940096085313539</v>
          </cell>
          <cell r="J22">
            <v>0.97228385660009031</v>
          </cell>
        </row>
        <row r="23">
          <cell r="I23">
            <v>0.2639905169626463</v>
          </cell>
          <cell r="J23">
            <v>0.98093488122348427</v>
          </cell>
        </row>
        <row r="24">
          <cell r="I24">
            <v>0.81552043004318797</v>
          </cell>
          <cell r="J24">
            <v>1.0271098722516423</v>
          </cell>
        </row>
        <row r="25">
          <cell r="I25">
            <v>0.20808998694745962</v>
          </cell>
          <cell r="J25">
            <v>0.97544117230822946</v>
          </cell>
        </row>
        <row r="26">
          <cell r="I26">
            <v>0.61062597639689542</v>
          </cell>
          <cell r="J26">
            <v>1.008468776654867</v>
          </cell>
        </row>
        <row r="27">
          <cell r="I27">
            <v>0.96867438893319502</v>
          </cell>
          <cell r="J27">
            <v>1.0561892168960771</v>
          </cell>
        </row>
        <row r="28">
          <cell r="I28">
            <v>0.37055949774223251</v>
          </cell>
          <cell r="J28">
            <v>0.99001337723515037</v>
          </cell>
        </row>
        <row r="29">
          <cell r="I29">
            <v>0.20007796909274</v>
          </cell>
          <cell r="J29">
            <v>0.9745875297370542</v>
          </cell>
        </row>
        <row r="30">
          <cell r="I30">
            <v>0.33648952296020074</v>
          </cell>
          <cell r="J30">
            <v>0.98724528777204801</v>
          </cell>
        </row>
        <row r="31">
          <cell r="I31">
            <v>1.803612574180502E-2</v>
          </cell>
          <cell r="J31">
            <v>0.93670693855386233</v>
          </cell>
        </row>
        <row r="32">
          <cell r="I32">
            <v>0.86988547978121078</v>
          </cell>
          <cell r="J32">
            <v>1.0339756764586385</v>
          </cell>
        </row>
        <row r="33">
          <cell r="I33">
            <v>0.88724529989305845</v>
          </cell>
          <cell r="J33">
            <v>1.0365767203805081</v>
          </cell>
        </row>
        <row r="34">
          <cell r="I34">
            <v>0.68662957107577027</v>
          </cell>
          <cell r="J34">
            <v>1.0146686993087277</v>
          </cell>
        </row>
        <row r="35">
          <cell r="I35">
            <v>0.52614510011708637</v>
          </cell>
          <cell r="J35">
            <v>1.0019669735849952</v>
          </cell>
        </row>
        <row r="36">
          <cell r="I36">
            <v>0.27583770596753265</v>
          </cell>
          <cell r="J36">
            <v>0.98201685170003961</v>
          </cell>
        </row>
        <row r="37">
          <cell r="I37">
            <v>0.93245808915643613</v>
          </cell>
          <cell r="J37">
            <v>1.0451004701423234</v>
          </cell>
        </row>
        <row r="38">
          <cell r="I38">
            <v>0.59051667802381824</v>
          </cell>
          <cell r="J38">
            <v>1.006896619619404</v>
          </cell>
        </row>
        <row r="39">
          <cell r="I39">
            <v>0.45926169389813565</v>
          </cell>
          <cell r="J39">
            <v>0.99689888828001927</v>
          </cell>
        </row>
        <row r="40">
          <cell r="I40">
            <v>0.85682421573243972</v>
          </cell>
          <cell r="J40">
            <v>1.032173663041734</v>
          </cell>
        </row>
        <row r="41">
          <cell r="I41">
            <v>0.43636041514661861</v>
          </cell>
          <cell r="J41">
            <v>0.99515064127274222</v>
          </cell>
        </row>
        <row r="42">
          <cell r="I42">
            <v>0.19008444864994034</v>
          </cell>
          <cell r="J42">
            <v>0.97349339836854665</v>
          </cell>
        </row>
        <row r="43">
          <cell r="I43">
            <v>0.99413079529402104</v>
          </cell>
          <cell r="J43">
            <v>1.0760614245028435</v>
          </cell>
        </row>
        <row r="44">
          <cell r="I44">
            <v>1.6790836276774246E-2</v>
          </cell>
          <cell r="J44">
            <v>0.93583304467752915</v>
          </cell>
        </row>
        <row r="45">
          <cell r="I45">
            <v>0.68911212867949001</v>
          </cell>
          <cell r="J45">
            <v>1.0148805076712859</v>
          </cell>
        </row>
        <row r="46">
          <cell r="I46">
            <v>0.81204216832744069</v>
          </cell>
          <cell r="J46">
            <v>1.026718078902638</v>
          </cell>
        </row>
        <row r="47">
          <cell r="I47">
            <v>0.70417250713276924</v>
          </cell>
          <cell r="J47">
            <v>1.0161817885749804</v>
          </cell>
        </row>
        <row r="48">
          <cell r="I48">
            <v>0.70232141749867771</v>
          </cell>
          <cell r="J48">
            <v>1.0160202646859811</v>
          </cell>
        </row>
        <row r="49">
          <cell r="I49">
            <v>0.16790275532005916</v>
          </cell>
          <cell r="J49">
            <v>0.9709303005225598</v>
          </cell>
        </row>
        <row r="50">
          <cell r="I50">
            <v>0.35014793656301046</v>
          </cell>
          <cell r="J50">
            <v>0.98836657479368351</v>
          </cell>
        </row>
        <row r="51">
          <cell r="I51">
            <v>0.1142545502219654</v>
          </cell>
          <cell r="J51">
            <v>0.96363287946089315</v>
          </cell>
        </row>
        <row r="52">
          <cell r="I52">
            <v>0.46243826001113297</v>
          </cell>
          <cell r="J52">
            <v>0.99714043427118915</v>
          </cell>
        </row>
        <row r="53">
          <cell r="I53">
            <v>0.68013261770962197</v>
          </cell>
          <cell r="J53">
            <v>1.0141177586954311</v>
          </cell>
        </row>
        <row r="54">
          <cell r="I54">
            <v>0.9610890130206956</v>
          </cell>
          <cell r="J54">
            <v>1.0532248426207556</v>
          </cell>
        </row>
        <row r="55">
          <cell r="I55">
            <v>0.49037041564276918</v>
          </cell>
          <cell r="J55">
            <v>0.99925829519427911</v>
          </cell>
        </row>
        <row r="56">
          <cell r="I56">
            <v>0.23272283987686704</v>
          </cell>
          <cell r="J56">
            <v>0.97795162933539415</v>
          </cell>
        </row>
        <row r="57">
          <cell r="I57">
            <v>0.29950786812575259</v>
          </cell>
          <cell r="J57">
            <v>0.98411304417981038</v>
          </cell>
        </row>
        <row r="58">
          <cell r="I58">
            <v>0.92276521512691401</v>
          </cell>
          <cell r="J58">
            <v>1.042974205623777</v>
          </cell>
        </row>
        <row r="59">
          <cell r="I59">
            <v>0.61583421498477098</v>
          </cell>
          <cell r="J59">
            <v>1.0088795640464747</v>
          </cell>
        </row>
        <row r="60">
          <cell r="I60">
            <v>0.67020660065184789</v>
          </cell>
          <cell r="J60">
            <v>1.0132849584577803</v>
          </cell>
        </row>
        <row r="61">
          <cell r="I61">
            <v>0.69412728539966972</v>
          </cell>
          <cell r="J61">
            <v>1.015310654449161</v>
          </cell>
        </row>
        <row r="62">
          <cell r="I62">
            <v>0.64294315966455584</v>
          </cell>
          <cell r="J62">
            <v>1.0110465193966047</v>
          </cell>
        </row>
        <row r="63">
          <cell r="I63">
            <v>0.22616704201874205</v>
          </cell>
          <cell r="J63">
            <v>0.97729892981848532</v>
          </cell>
        </row>
        <row r="64">
          <cell r="I64">
            <v>0.6319938944353517</v>
          </cell>
          <cell r="J64">
            <v>1.0101650511870297</v>
          </cell>
        </row>
        <row r="65">
          <cell r="I65">
            <v>0.2635623956894968</v>
          </cell>
          <cell r="J65">
            <v>0.98089532873964869</v>
          </cell>
        </row>
        <row r="66">
          <cell r="I66">
            <v>0.99546878277956441</v>
          </cell>
          <cell r="J66">
            <v>1.0787717463653894</v>
          </cell>
        </row>
        <row r="67">
          <cell r="I67">
            <v>0.16651654359112233</v>
          </cell>
          <cell r="J67">
            <v>0.97076315607886998</v>
          </cell>
        </row>
        <row r="68">
          <cell r="I68">
            <v>0.57307103968365725</v>
          </cell>
          <cell r="J68">
            <v>1.0055478830246694</v>
          </cell>
        </row>
        <row r="69">
          <cell r="I69">
            <v>0.46427514716777463</v>
          </cell>
          <cell r="J69">
            <v>0.99728002701161789</v>
          </cell>
        </row>
        <row r="70">
          <cell r="I70">
            <v>0.91915510684449964</v>
          </cell>
          <cell r="J70">
            <v>1.0422342882986861</v>
          </cell>
        </row>
        <row r="71">
          <cell r="I71">
            <v>8.6762770739445383E-2</v>
          </cell>
          <cell r="J71">
            <v>0.95890058021646574</v>
          </cell>
        </row>
        <row r="72">
          <cell r="I72">
            <v>0.4377327823299324</v>
          </cell>
          <cell r="J72">
            <v>0.99525580499015831</v>
          </cell>
        </row>
        <row r="73">
          <cell r="I73">
            <v>0.10276999255478791</v>
          </cell>
          <cell r="J73">
            <v>0.96176969878206853</v>
          </cell>
        </row>
        <row r="74">
          <cell r="I74">
            <v>0.57886832559809853</v>
          </cell>
          <cell r="J74">
            <v>1.0059947135470471</v>
          </cell>
        </row>
        <row r="75">
          <cell r="I75">
            <v>0.7459833217963654</v>
          </cell>
          <cell r="J75">
            <v>1.0199694502552947</v>
          </cell>
        </row>
        <row r="76">
          <cell r="I76">
            <v>5.8140678873759399E-2</v>
          </cell>
          <cell r="J76">
            <v>0.95257252246513702</v>
          </cell>
        </row>
        <row r="77">
          <cell r="I77">
            <v>5.5256167066234374E-3</v>
          </cell>
          <cell r="J77">
            <v>0.92327383610362668</v>
          </cell>
        </row>
        <row r="78">
          <cell r="I78">
            <v>0.14413143016823837</v>
          </cell>
          <cell r="J78">
            <v>0.9679278521380692</v>
          </cell>
        </row>
        <row r="79">
          <cell r="I79">
            <v>0.95951027347705375</v>
          </cell>
          <cell r="J79">
            <v>1.0526683150040466</v>
          </cell>
        </row>
        <row r="80">
          <cell r="I80">
            <v>0.96252989409962708</v>
          </cell>
          <cell r="J80">
            <v>1.0537490606476971</v>
          </cell>
        </row>
        <row r="81">
          <cell r="I81">
            <v>0.55413483036045874</v>
          </cell>
          <cell r="J81">
            <v>1.0040962846654304</v>
          </cell>
        </row>
        <row r="82">
          <cell r="I82">
            <v>0.8121153905682309</v>
          </cell>
          <cell r="J82">
            <v>1.0267262802460873</v>
          </cell>
        </row>
        <row r="83">
          <cell r="I83">
            <v>0.98850616413599957</v>
          </cell>
          <cell r="J83">
            <v>1.0686266250178027</v>
          </cell>
        </row>
        <row r="84">
          <cell r="I84">
            <v>0.83320418332653312</v>
          </cell>
          <cell r="J84">
            <v>1.0291772354231381</v>
          </cell>
        </row>
        <row r="85">
          <cell r="I85">
            <v>0.23267923655722478</v>
          </cell>
          <cell r="J85">
            <v>0.97794732234450599</v>
          </cell>
        </row>
        <row r="86">
          <cell r="I86">
            <v>2.6676364736382352E-2</v>
          </cell>
          <cell r="J86">
            <v>0.94165970719426473</v>
          </cell>
        </row>
        <row r="87">
          <cell r="I87">
            <v>0.65292445792600962</v>
          </cell>
          <cell r="J87">
            <v>1.0118583421211462</v>
          </cell>
        </row>
        <row r="88">
          <cell r="I88">
            <v>0.93249864816359351</v>
          </cell>
          <cell r="J88">
            <v>1.0451098466114823</v>
          </cell>
        </row>
        <row r="89">
          <cell r="I89">
            <v>0.55467474120733073</v>
          </cell>
          <cell r="J89">
            <v>1.0041375256018414</v>
          </cell>
        </row>
        <row r="90">
          <cell r="I90">
            <v>0.5465240992359448</v>
          </cell>
          <cell r="J90">
            <v>1.0035157200146951</v>
          </cell>
        </row>
        <row r="91">
          <cell r="I91">
            <v>0.65424596391151235</v>
          </cell>
          <cell r="J91">
            <v>1.0119664595556506</v>
          </cell>
        </row>
        <row r="92">
          <cell r="I92">
            <v>0.53308561613651173</v>
          </cell>
          <cell r="J92">
            <v>1.0024936440762466</v>
          </cell>
        </row>
        <row r="93">
          <cell r="I93">
            <v>0.77311589188860852</v>
          </cell>
          <cell r="J93">
            <v>1.02260330263813</v>
          </cell>
        </row>
        <row r="94">
          <cell r="I94">
            <v>0.69766923388938584</v>
          </cell>
          <cell r="J94">
            <v>1.0156163252938053</v>
          </cell>
        </row>
        <row r="95">
          <cell r="I95">
            <v>0.13538176218063591</v>
          </cell>
          <cell r="J95">
            <v>0.96673942654937817</v>
          </cell>
        </row>
        <row r="96">
          <cell r="I96">
            <v>0.49863716581700679</v>
          </cell>
          <cell r="J96">
            <v>0.99988393821852961</v>
          </cell>
        </row>
        <row r="97">
          <cell r="I97">
            <v>0.52155557954708154</v>
          </cell>
          <cell r="J97">
            <v>1.0016190454266984</v>
          </cell>
        </row>
        <row r="98">
          <cell r="I98">
            <v>0.64219800762310852</v>
          </cell>
          <cell r="J98">
            <v>1.0109862397229041</v>
          </cell>
        </row>
        <row r="99">
          <cell r="I99">
            <v>8.7269509753313823E-3</v>
          </cell>
          <cell r="J99">
            <v>0.92822701291807652</v>
          </cell>
        </row>
        <row r="100">
          <cell r="I100">
            <v>0.78284224172577266</v>
          </cell>
          <cell r="J100">
            <v>1.0235899065862801</v>
          </cell>
        </row>
        <row r="101">
          <cell r="I101">
            <v>0.25289973984015657</v>
          </cell>
          <cell r="J101">
            <v>0.97989934293121694</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1AEA86-EE7A-498C-8681-225A90A4315E}" name="Table2" displayName="Table2" ref="E2:G15" totalsRowShown="0" headerRowDxfId="38" dataDxfId="36" headerRowBorderDxfId="37" tableBorderDxfId="35">
  <autoFilter ref="E2:G15" xr:uid="{AC1AEA86-EE7A-498C-8681-225A90A4315E}"/>
  <tableColumns count="3">
    <tableColumn id="1" xr3:uid="{382825FA-484C-4F9C-A1F5-D29F1C2CE3A9}" name="Financial Ratio" dataDxfId="34"/>
    <tableColumn id="2" xr3:uid="{54C3485A-374F-4BF9-BB0B-BE146481C1DF}" name="Industrial " dataDxfId="33"/>
    <tableColumn id="3" xr3:uid="{4A036133-B9FE-4385-A284-D578BB5F9203}" name="Tesla " dataDxfId="32"/>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BA9D8D-A64E-47E6-A23D-32E2C534138D}" name="Table3" displayName="Table3" ref="A2:G122" totalsRowShown="0" headerRowDxfId="31" dataDxfId="29" headerRowBorderDxfId="30" tableBorderDxfId="28" totalsRowBorderDxfId="27">
  <autoFilter ref="A2:G122" xr:uid="{3ABA9D8D-A64E-47E6-A23D-32E2C534138D}"/>
  <tableColumns count="7">
    <tableColumn id="1" xr3:uid="{F80F2366-1869-4FBE-89B0-B0446493727C}" name="Date" dataDxfId="26"/>
    <tableColumn id="2" xr3:uid="{E76768EA-BC56-44D5-A0E3-D4F421A9D600}" name="Open" dataDxfId="25"/>
    <tableColumn id="3" xr3:uid="{49B1F044-20CB-4A58-B56A-C14BB924D7EC}" name="High" dataDxfId="24"/>
    <tableColumn id="4" xr3:uid="{87C3851F-3EEB-4B12-8067-B8FC377237AC}" name="Low" dataDxfId="23"/>
    <tableColumn id="5" xr3:uid="{DB777E93-9C56-4708-99B9-9E459702AB64}" name="Close*" dataDxfId="22"/>
    <tableColumn id="6" xr3:uid="{DC890912-0D3B-4FAD-A6C1-27003FA55A9E}" name="Adj Close**" dataDxfId="21"/>
    <tableColumn id="7" xr3:uid="{355C08D8-E458-4351-A228-48EE852DC9A2}" name="Volume" dataDxfId="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D770A5-4E8E-471B-B3A4-192636C9A45E}" name="Table5" displayName="Table5" ref="A2:G122" totalsRowShown="0">
  <autoFilter ref="A2:G122" xr:uid="{77D770A5-4E8E-471B-B3A4-192636C9A45E}"/>
  <tableColumns count="7">
    <tableColumn id="1" xr3:uid="{C3A4D17D-1740-47B2-97CB-6B0B309C8E5E}" name="Date" dataDxfId="19"/>
    <tableColumn id="2" xr3:uid="{4A06606A-A934-41EA-93BF-E5BC9D5B7A3B}" name="Open"/>
    <tableColumn id="3" xr3:uid="{9F6C1D36-C10C-4887-85A8-9419AC4A3724}" name="High"/>
    <tableColumn id="4" xr3:uid="{35B1035D-CF3A-478F-8C5C-3497EF52B703}" name="Low"/>
    <tableColumn id="5" xr3:uid="{2DB0DBA6-5CDC-4089-94A5-29A5FA1F2849}" name="Close"/>
    <tableColumn id="6" xr3:uid="{D15E3C8C-847F-4C1E-BBB7-933AEF2A9FEA}" name="Adj Close"/>
    <tableColumn id="7" xr3:uid="{91391F56-FDE0-47E8-B55F-06F682D51772}" name="Volume"/>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E1F9A7-C261-46F4-AC40-62F2AEBBCF9F}" name="Table4" displayName="Table4" ref="G1:H11" totalsRowShown="0" headerRowDxfId="18" headerRowBorderDxfId="17" tableBorderDxfId="16" totalsRowBorderDxfId="15">
  <autoFilter ref="G1:H11" xr:uid="{51E1F9A7-C261-46F4-AC40-62F2AEBBCF9F}"/>
  <tableColumns count="2">
    <tableColumn id="1" xr3:uid="{B96FEBF3-EB2A-4782-9D84-EC3A9E026C73}" name="Components" dataDxfId="14"/>
    <tableColumn id="2" xr3:uid="{4883BB8B-FF16-483F-9E1C-2B124F1622EF}" name="Values"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DF147C-24C3-4A0C-815C-F4E5C9B2B346}" name="Table6" displayName="Table6" ref="A1:E121" totalsRowShown="0" headerRowDxfId="12" headerRowBorderDxfId="11" tableBorderDxfId="10">
  <autoFilter ref="A1:E121" xr:uid="{CEDF147C-24C3-4A0C-815C-F4E5C9B2B346}"/>
  <tableColumns count="5">
    <tableColumn id="1" xr3:uid="{C44E96D5-2EA7-41D3-A434-CB42F621CC40}" name="Adj Close (Tesla)"/>
    <tableColumn id="2" xr3:uid="{622579D6-FC47-4C24-8541-DFF07581012D}" name="Ra(Tesla)" dataDxfId="9">
      <calculatedColumnFormula>A2/A1</calculatedColumnFormula>
    </tableColumn>
    <tableColumn id="3" xr3:uid="{58662FAC-6012-4020-9DE6-842D7C6C826E}" name="Date" dataDxfId="8"/>
    <tableColumn id="4" xr3:uid="{F38983C2-910F-4FD2-BBF2-C9D6A3CE2813}" name="Adj Close (S&amp;P)" dataDxfId="7"/>
    <tableColumn id="5" xr3:uid="{83A2E6E5-040A-459C-A086-27D5B381E42C}" name="Rm (S&amp;P)" dataDxfId="6">
      <calculatedColumnFormula>D2/D1</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72862-961C-43D2-896E-73372A04C050}" name="Table1" displayName="Table1" ref="A1:C253" totalsRowShown="0" headerRowDxfId="5" dataDxfId="4">
  <autoFilter ref="A1:C253" xr:uid="{CBE72862-961C-43D2-896E-73372A04C050}"/>
  <tableColumns count="3">
    <tableColumn id="1" xr3:uid="{354EB504-0870-47B1-A8EC-18D6AE24A272}" name="Date" dataDxfId="3"/>
    <tableColumn id="2" xr3:uid="{4E1E15C9-FDF3-40E3-A30A-B9E8C7F91DC6}" name="Adj Close" dataDxfId="2"/>
    <tableColumn id="3" xr3:uid="{9EF8FC2D-3173-4FCC-894A-BA45CDC1190D}" name="Change" dataDxfId="1">
      <calculatedColumnFormula>B2/B1</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72A037-8989-4E9B-949E-E612E3967CE5}" name="Table28" displayName="Table28" ref="H1:J102" totalsRowShown="0">
  <autoFilter ref="H1:J102" xr:uid="{8972A037-8989-4E9B-949E-E612E3967CE5}"/>
  <tableColumns count="3">
    <tableColumn id="1" xr3:uid="{39833145-8252-46CA-B77B-402324253A6F}" name="Iterations"/>
    <tableColumn id="2" xr3:uid="{698793E9-F8A0-498C-8084-8604513FAB36}" name="Probability">
      <calculatedColumnFormula>RAND()</calculatedColumnFormula>
    </tableColumn>
    <tableColumn id="3" xr3:uid="{CDC00CB2-0DAE-4453-AE34-045EE5B21B2F}" name="_x0009__x0009_Return">
      <calculatedColumnFormula>_xlfn.NORM.INV(I2,$F$1,$F$3)</calculatedColumnFormula>
    </tableColumn>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6491A8A-408F-4FE7-A71C-0F84F53C2BCF}" name="Table15" displayName="Table15" ref="A1:C253" totalsRowShown="0">
  <autoFilter ref="A1:C253" xr:uid="{16491A8A-408F-4FE7-A71C-0F84F53C2BCF}"/>
  <tableColumns count="3">
    <tableColumn id="1" xr3:uid="{0BC27C54-BFDB-4127-9BB7-1E7F8E786514}" name="Date" dataDxfId="0"/>
    <tableColumn id="2" xr3:uid="{BD37D62B-003C-4FEE-9D0A-BD5467BE287E}" name="Adj Close"/>
    <tableColumn id="3" xr3:uid="{F91DE562-7692-402B-8F30-2A7FE299C404}" name="Change">
      <calculatedColumnFormula>B2/B1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tabSelected="1" zoomScale="90" zoomScaleNormal="90" workbookViewId="0">
      <selection sqref="A1:C1"/>
    </sheetView>
  </sheetViews>
  <sheetFormatPr defaultRowHeight="14.4" x14ac:dyDescent="0.3"/>
  <cols>
    <col min="1" max="1" width="42.6640625" bestFit="1" customWidth="1"/>
    <col min="2" max="2" width="18.33203125" customWidth="1"/>
    <col min="3" max="3" width="40.109375" bestFit="1" customWidth="1"/>
    <col min="4" max="4" width="13.33203125" bestFit="1" customWidth="1"/>
    <col min="5" max="5" width="27.21875" bestFit="1" customWidth="1"/>
    <col min="6" max="6" width="28.21875" customWidth="1"/>
    <col min="7" max="7" width="24.33203125" customWidth="1"/>
    <col min="8" max="8" width="120.109375" customWidth="1"/>
  </cols>
  <sheetData>
    <row r="1" spans="1:8" ht="48" customHeight="1" thickBot="1" x14ac:dyDescent="0.35">
      <c r="A1" s="159" t="s">
        <v>35</v>
      </c>
      <c r="B1" s="159"/>
      <c r="C1" s="159"/>
      <c r="D1" s="12"/>
      <c r="E1" s="160" t="s">
        <v>135</v>
      </c>
      <c r="F1" s="160"/>
      <c r="G1" s="160"/>
      <c r="H1" s="115"/>
    </row>
    <row r="2" spans="1:8" ht="48" customHeight="1" x14ac:dyDescent="0.3">
      <c r="A2" s="3" t="s">
        <v>19</v>
      </c>
      <c r="B2" s="3"/>
      <c r="C2" s="4">
        <v>96773000</v>
      </c>
      <c r="D2" s="13"/>
      <c r="E2" s="122" t="s">
        <v>132</v>
      </c>
      <c r="F2" s="123" t="s">
        <v>133</v>
      </c>
      <c r="G2" s="124" t="s">
        <v>134</v>
      </c>
    </row>
    <row r="3" spans="1:8" ht="23.4" customHeight="1" x14ac:dyDescent="0.3">
      <c r="A3" s="3" t="s">
        <v>20</v>
      </c>
      <c r="B3" s="3"/>
      <c r="C3" s="4">
        <v>79113000</v>
      </c>
      <c r="D3" s="13"/>
      <c r="E3" s="52" t="s">
        <v>53</v>
      </c>
      <c r="F3" s="47">
        <v>1.95</v>
      </c>
      <c r="G3" s="53">
        <f>B38/D36</f>
        <v>1.7258939752330598</v>
      </c>
      <c r="H3" s="119"/>
    </row>
    <row r="4" spans="1:8" ht="15.6" customHeight="1" x14ac:dyDescent="0.3">
      <c r="A4" s="3" t="s">
        <v>7</v>
      </c>
      <c r="B4" s="3"/>
      <c r="C4" s="4">
        <v>17660000</v>
      </c>
      <c r="D4" s="13"/>
      <c r="E4" s="52" t="s">
        <v>54</v>
      </c>
      <c r="F4" s="47">
        <v>1.03</v>
      </c>
      <c r="G4" s="53">
        <f>(B38-B30)/D36</f>
        <v>1.2519131765688047</v>
      </c>
      <c r="H4" s="116"/>
    </row>
    <row r="5" spans="1:8" ht="15.6" customHeight="1" x14ac:dyDescent="0.3">
      <c r="A5" s="3" t="s">
        <v>36</v>
      </c>
      <c r="B5" s="3"/>
      <c r="C5" s="4"/>
      <c r="D5" s="13"/>
      <c r="E5" s="52" t="s">
        <v>65</v>
      </c>
      <c r="F5" s="47">
        <v>0.82</v>
      </c>
      <c r="G5" s="53">
        <f>B36/D36</f>
        <v>0.57040489773201619</v>
      </c>
      <c r="H5" s="116"/>
    </row>
    <row r="6" spans="1:8" ht="15.6" customHeight="1" x14ac:dyDescent="0.3">
      <c r="A6" s="5" t="s">
        <v>8</v>
      </c>
      <c r="B6" s="4">
        <v>3969000</v>
      </c>
      <c r="C6" s="4"/>
      <c r="D6" s="13"/>
      <c r="E6" s="52" t="s">
        <v>55</v>
      </c>
      <c r="F6" s="47">
        <v>1.21</v>
      </c>
      <c r="G6" s="53">
        <f>D38/D25</f>
        <v>0.68667177571287163</v>
      </c>
      <c r="H6" s="116"/>
    </row>
    <row r="7" spans="1:8" ht="15.6" customHeight="1" x14ac:dyDescent="0.3">
      <c r="A7" s="5" t="s">
        <v>9</v>
      </c>
      <c r="B7" s="4">
        <v>4800000</v>
      </c>
      <c r="C7" s="4"/>
      <c r="D7" s="13"/>
      <c r="E7" s="52" t="s">
        <v>56</v>
      </c>
      <c r="F7" s="48">
        <v>7</v>
      </c>
      <c r="G7" s="53">
        <f>C3/B30</f>
        <v>5.806032584764421</v>
      </c>
      <c r="H7" s="116"/>
    </row>
    <row r="8" spans="1:8" ht="15.6" customHeight="1" x14ac:dyDescent="0.3">
      <c r="A8" s="6" t="s">
        <v>10</v>
      </c>
      <c r="B8" s="3"/>
      <c r="C8" s="4">
        <v>8769000</v>
      </c>
      <c r="D8" s="13"/>
      <c r="E8" s="52" t="s">
        <v>57</v>
      </c>
      <c r="F8" s="49">
        <v>9.0999999999999998E-2</v>
      </c>
      <c r="G8" s="54">
        <f>C4/C2</f>
        <v>0.18248891736331416</v>
      </c>
      <c r="H8" s="116"/>
    </row>
    <row r="9" spans="1:8" ht="15.6" customHeight="1" x14ac:dyDescent="0.3">
      <c r="A9" s="7" t="s">
        <v>11</v>
      </c>
      <c r="B9" s="3"/>
      <c r="C9" s="4">
        <v>8891000</v>
      </c>
      <c r="D9" s="13"/>
      <c r="E9" s="52" t="s">
        <v>67</v>
      </c>
      <c r="F9" s="50">
        <v>0.1</v>
      </c>
      <c r="G9" s="54">
        <f>C14/C2</f>
        <v>0.15499157822946483</v>
      </c>
      <c r="H9" s="116"/>
    </row>
    <row r="10" spans="1:8" ht="15.6" customHeight="1" x14ac:dyDescent="0.3">
      <c r="A10" s="8" t="s">
        <v>13</v>
      </c>
      <c r="B10" s="3"/>
      <c r="C10" s="4">
        <v>9973000</v>
      </c>
      <c r="D10" s="30"/>
      <c r="E10" s="52" t="s">
        <v>58</v>
      </c>
      <c r="F10" s="49">
        <v>2.1000000000000001E-2</v>
      </c>
      <c r="G10" s="54">
        <f>C9/C2</f>
        <v>9.1874799789197395E-2</v>
      </c>
      <c r="H10" s="116"/>
    </row>
    <row r="11" spans="1:8" ht="15.6" customHeight="1" x14ac:dyDescent="0.3">
      <c r="A11" s="3" t="s">
        <v>38</v>
      </c>
      <c r="B11" s="4"/>
      <c r="C11" s="4">
        <v>156000</v>
      </c>
      <c r="D11" s="13"/>
      <c r="E11" s="52" t="s">
        <v>59</v>
      </c>
      <c r="F11" s="49">
        <v>0.06</v>
      </c>
      <c r="G11" s="54">
        <f>C14/B39</f>
        <v>0.14067981016338704</v>
      </c>
      <c r="H11" s="116"/>
    </row>
    <row r="12" spans="1:8" ht="15.6" customHeight="1" x14ac:dyDescent="0.3">
      <c r="A12" s="3" t="s">
        <v>12</v>
      </c>
      <c r="B12" s="3"/>
      <c r="C12" s="4">
        <v>172000</v>
      </c>
      <c r="D12" s="13"/>
      <c r="E12" s="52" t="s">
        <v>60</v>
      </c>
      <c r="F12" s="49">
        <v>0.21</v>
      </c>
      <c r="G12" s="54">
        <f>C14/D25</f>
        <v>0.23947057508701344</v>
      </c>
      <c r="H12" s="116"/>
    </row>
    <row r="13" spans="1:8" ht="15.6" customHeight="1" x14ac:dyDescent="0.3">
      <c r="A13" s="3" t="s">
        <v>14</v>
      </c>
      <c r="B13" s="3"/>
      <c r="C13" s="4">
        <v>-5001000</v>
      </c>
      <c r="D13" s="13"/>
      <c r="E13" s="52" t="s">
        <v>68</v>
      </c>
      <c r="F13" s="50">
        <v>0.1</v>
      </c>
      <c r="G13" s="54">
        <f>C14/(B39)</f>
        <v>0.14067981016338704</v>
      </c>
      <c r="H13" s="116"/>
    </row>
    <row r="14" spans="1:8" ht="15.6" customHeight="1" x14ac:dyDescent="0.3">
      <c r="A14" s="3" t="s">
        <v>37</v>
      </c>
      <c r="B14" s="3"/>
      <c r="C14" s="4">
        <v>14999000</v>
      </c>
      <c r="D14" s="13"/>
      <c r="E14" s="52" t="s">
        <v>61</v>
      </c>
      <c r="F14" s="51">
        <v>8.5</v>
      </c>
      <c r="G14" s="55">
        <f>C16</f>
        <v>3.41</v>
      </c>
      <c r="H14" s="116"/>
    </row>
    <row r="15" spans="1:8" ht="16.2" customHeight="1" x14ac:dyDescent="0.3">
      <c r="A15" s="3" t="s">
        <v>39</v>
      </c>
      <c r="B15" s="3"/>
      <c r="C15" s="4">
        <v>14999000</v>
      </c>
      <c r="D15" s="14"/>
      <c r="E15" s="52" t="s">
        <v>62</v>
      </c>
      <c r="F15" s="118">
        <v>10.3</v>
      </c>
      <c r="G15" s="53">
        <f>C17/G14</f>
        <v>50.096774193548391</v>
      </c>
      <c r="H15" s="116"/>
    </row>
    <row r="16" spans="1:8" ht="15.6" customHeight="1" x14ac:dyDescent="0.3">
      <c r="A16" s="3" t="s">
        <v>40</v>
      </c>
      <c r="B16" s="3"/>
      <c r="C16" s="9">
        <v>3.41</v>
      </c>
      <c r="D16" s="15"/>
      <c r="E16" s="52" t="s">
        <v>165</v>
      </c>
      <c r="F16" s="118"/>
      <c r="G16" s="53" t="s">
        <v>66</v>
      </c>
      <c r="H16" s="117"/>
    </row>
    <row r="17" spans="1:8" ht="15.6" customHeight="1" x14ac:dyDescent="0.3">
      <c r="A17" s="3" t="s">
        <v>64</v>
      </c>
      <c r="B17" s="3"/>
      <c r="C17" s="9">
        <v>170.83</v>
      </c>
      <c r="D17" s="13"/>
      <c r="E17" s="125" t="s">
        <v>69</v>
      </c>
      <c r="F17" s="114"/>
      <c r="G17" s="126">
        <f>G12*1/(1- (G12*1))</f>
        <v>0.31487351737168046</v>
      </c>
      <c r="H17" s="158"/>
    </row>
    <row r="18" spans="1:8" ht="16.2" thickBot="1" x14ac:dyDescent="0.35">
      <c r="A18" s="3" t="s">
        <v>125</v>
      </c>
      <c r="B18" s="3"/>
      <c r="C18" s="32">
        <f>C13/C10</f>
        <v>-0.50145392559911761</v>
      </c>
      <c r="D18" s="13"/>
      <c r="E18" s="56"/>
      <c r="F18" s="56"/>
      <c r="G18" s="127"/>
      <c r="H18" s="158"/>
    </row>
    <row r="19" spans="1:8" ht="15.6" x14ac:dyDescent="0.3">
      <c r="A19" s="3" t="s">
        <v>63</v>
      </c>
      <c r="B19" s="3"/>
      <c r="C19" s="4">
        <f>C10 +C11</f>
        <v>10129000</v>
      </c>
      <c r="D19" s="13"/>
      <c r="G19" s="16"/>
    </row>
    <row r="20" spans="1:8" ht="62.4" customHeight="1" x14ac:dyDescent="0.3">
      <c r="A20" s="159" t="s">
        <v>41</v>
      </c>
      <c r="B20" s="159"/>
      <c r="C20" s="159"/>
      <c r="D20" s="159"/>
      <c r="G20" s="16"/>
    </row>
    <row r="21" spans="1:8" ht="15.6" x14ac:dyDescent="0.3">
      <c r="A21" s="10" t="s">
        <v>21</v>
      </c>
      <c r="B21" s="11"/>
      <c r="C21" s="10" t="s">
        <v>22</v>
      </c>
      <c r="D21" s="3"/>
    </row>
    <row r="22" spans="1:8" ht="15.6" x14ac:dyDescent="0.3">
      <c r="A22" s="5" t="s">
        <v>42</v>
      </c>
      <c r="B22" s="4">
        <v>60203000</v>
      </c>
      <c r="C22" s="3" t="s">
        <v>23</v>
      </c>
      <c r="D22" s="28">
        <v>3000</v>
      </c>
    </row>
    <row r="23" spans="1:8" ht="15.6" x14ac:dyDescent="0.3">
      <c r="A23" s="5" t="s">
        <v>24</v>
      </c>
      <c r="B23" s="4">
        <v>-15080000</v>
      </c>
      <c r="C23" s="3" t="s">
        <v>25</v>
      </c>
      <c r="D23" s="4">
        <v>27882000</v>
      </c>
    </row>
    <row r="24" spans="1:8" ht="15.6" x14ac:dyDescent="0.3">
      <c r="A24" s="5" t="s">
        <v>26</v>
      </c>
      <c r="B24" s="4">
        <v>6200000</v>
      </c>
      <c r="C24" s="3" t="s">
        <v>52</v>
      </c>
      <c r="D24" s="4">
        <v>-143000</v>
      </c>
    </row>
    <row r="25" spans="1:8" ht="15.6" x14ac:dyDescent="0.3">
      <c r="A25" s="5" t="s">
        <v>43</v>
      </c>
      <c r="B25" s="4">
        <v>253000</v>
      </c>
      <c r="C25" s="6" t="s">
        <v>130</v>
      </c>
      <c r="D25" s="4">
        <v>62634000</v>
      </c>
    </row>
    <row r="26" spans="1:8" ht="15.6" x14ac:dyDescent="0.3">
      <c r="A26" s="5" t="s">
        <v>44</v>
      </c>
      <c r="B26" s="4">
        <v>362000</v>
      </c>
      <c r="C26" s="3"/>
      <c r="D26" s="4"/>
    </row>
    <row r="27" spans="1:8" ht="15.6" x14ac:dyDescent="0.3">
      <c r="A27" s="5" t="s">
        <v>45</v>
      </c>
      <c r="B27" s="4">
        <v>4531000</v>
      </c>
      <c r="C27" s="41" t="s">
        <v>126</v>
      </c>
      <c r="D27" s="4">
        <v>2682000</v>
      </c>
    </row>
    <row r="28" spans="1:8" ht="15.6" x14ac:dyDescent="0.3">
      <c r="A28" s="10" t="s">
        <v>26</v>
      </c>
      <c r="B28" s="4">
        <v>57002000</v>
      </c>
      <c r="C28" s="3"/>
      <c r="D28" s="4"/>
      <c r="F28" s="120"/>
      <c r="G28" s="121"/>
    </row>
    <row r="29" spans="1:8" ht="15.6" x14ac:dyDescent="0.3">
      <c r="A29" s="6" t="s">
        <v>15</v>
      </c>
      <c r="B29" s="3"/>
      <c r="C29" s="6" t="s">
        <v>28</v>
      </c>
      <c r="D29" s="3"/>
    </row>
    <row r="30" spans="1:8" ht="15.6" x14ac:dyDescent="0.3">
      <c r="A30" s="5" t="s">
        <v>29</v>
      </c>
      <c r="B30" s="4">
        <v>13626000</v>
      </c>
      <c r="C30" s="5" t="s">
        <v>47</v>
      </c>
      <c r="D30" s="4">
        <v>1975000</v>
      </c>
    </row>
    <row r="31" spans="1:8" ht="15.6" x14ac:dyDescent="0.3">
      <c r="A31" s="5" t="s">
        <v>46</v>
      </c>
      <c r="B31" s="4">
        <v>3508000</v>
      </c>
      <c r="C31" s="5" t="s">
        <v>48</v>
      </c>
      <c r="D31" s="4">
        <v>14431000</v>
      </c>
    </row>
    <row r="32" spans="1:8" ht="15.6" x14ac:dyDescent="0.3">
      <c r="A32" s="5" t="s">
        <v>18</v>
      </c>
      <c r="B32" s="4">
        <v>3388000</v>
      </c>
      <c r="C32" s="5" t="s">
        <v>49</v>
      </c>
      <c r="D32" s="4">
        <v>5592000</v>
      </c>
    </row>
    <row r="33" spans="1:4" ht="15.6" x14ac:dyDescent="0.3">
      <c r="A33" s="5" t="s">
        <v>17</v>
      </c>
      <c r="B33" s="4">
        <v>12696000</v>
      </c>
      <c r="C33" s="5" t="s">
        <v>50</v>
      </c>
      <c r="D33" s="4">
        <v>3740000</v>
      </c>
    </row>
    <row r="34" spans="1:4" ht="15.6" x14ac:dyDescent="0.3">
      <c r="A34" s="5"/>
      <c r="B34" s="4"/>
      <c r="C34" s="5" t="s">
        <v>51</v>
      </c>
      <c r="D34" s="4">
        <v>517000</v>
      </c>
    </row>
    <row r="35" spans="1:4" ht="15.6" x14ac:dyDescent="0.3">
      <c r="A35" s="5"/>
      <c r="B35" s="4"/>
      <c r="C35" s="31" t="s">
        <v>127</v>
      </c>
      <c r="D35" s="33">
        <f>D30+D27+D37</f>
        <v>5533000</v>
      </c>
    </row>
    <row r="36" spans="1:4" ht="15.6" x14ac:dyDescent="0.3">
      <c r="A36" s="5" t="s">
        <v>16</v>
      </c>
      <c r="B36" s="4">
        <v>16398000</v>
      </c>
      <c r="C36" s="6" t="s">
        <v>30</v>
      </c>
      <c r="D36" s="4">
        <v>28748000</v>
      </c>
    </row>
    <row r="37" spans="1:4" ht="15.6" x14ac:dyDescent="0.3">
      <c r="A37" s="5"/>
      <c r="B37" s="4"/>
      <c r="C37" s="5" t="s">
        <v>131</v>
      </c>
      <c r="D37" s="4">
        <v>876000</v>
      </c>
    </row>
    <row r="38" spans="1:4" ht="15.6" x14ac:dyDescent="0.3">
      <c r="A38" s="6" t="s">
        <v>31</v>
      </c>
      <c r="B38" s="4">
        <v>49616000</v>
      </c>
      <c r="C38" s="6" t="s">
        <v>32</v>
      </c>
      <c r="D38" s="4">
        <v>43009000</v>
      </c>
    </row>
    <row r="39" spans="1:4" ht="15.6" x14ac:dyDescent="0.3">
      <c r="A39" s="6" t="s">
        <v>33</v>
      </c>
      <c r="B39" s="4">
        <v>106618000</v>
      </c>
      <c r="C39" s="6" t="s">
        <v>34</v>
      </c>
      <c r="D39" s="4">
        <v>106618000</v>
      </c>
    </row>
  </sheetData>
  <mergeCells count="4">
    <mergeCell ref="H17:H18"/>
    <mergeCell ref="A20:D20"/>
    <mergeCell ref="E1:G1"/>
    <mergeCell ref="A1:C1"/>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1D3D-9127-46E9-BC03-DD05F5BD0961}">
  <dimension ref="A1:F253"/>
  <sheetViews>
    <sheetView workbookViewId="0"/>
  </sheetViews>
  <sheetFormatPr defaultRowHeight="14.4" x14ac:dyDescent="0.3"/>
  <cols>
    <col min="1" max="1" width="10.33203125" bestFit="1" customWidth="1"/>
    <col min="2" max="2" width="11" bestFit="1" customWidth="1"/>
    <col min="3" max="3" width="12" bestFit="1" customWidth="1"/>
    <col min="4" max="4" width="7.44140625" customWidth="1"/>
    <col min="5" max="5" width="15.21875" customWidth="1"/>
    <col min="6" max="6" width="12.88671875" customWidth="1"/>
  </cols>
  <sheetData>
    <row r="1" spans="1:6" ht="15" thickBot="1" x14ac:dyDescent="0.35">
      <c r="A1" t="s">
        <v>0</v>
      </c>
      <c r="B1" t="s">
        <v>5</v>
      </c>
      <c r="C1" t="s">
        <v>155</v>
      </c>
    </row>
    <row r="2" spans="1:6" x14ac:dyDescent="0.3">
      <c r="A2" s="1">
        <v>45008</v>
      </c>
      <c r="B2">
        <v>192.220001</v>
      </c>
      <c r="E2" s="149" t="s">
        <v>156</v>
      </c>
      <c r="F2" s="150">
        <f>AVERAGE(C3:C253)</f>
        <v>-4.7000650570118787E-4</v>
      </c>
    </row>
    <row r="3" spans="1:6" x14ac:dyDescent="0.3">
      <c r="A3" s="1">
        <v>45009</v>
      </c>
      <c r="B3">
        <v>190.41000399999999</v>
      </c>
      <c r="C3">
        <f>LN(B3/B2)</f>
        <v>-9.4608916037223611E-3</v>
      </c>
      <c r="E3" s="151" t="s">
        <v>161</v>
      </c>
      <c r="F3" s="152">
        <f>_xlfn.VAR.P(C3:C253)</f>
        <v>9.1781002643636137E-4</v>
      </c>
    </row>
    <row r="4" spans="1:6" x14ac:dyDescent="0.3">
      <c r="A4" s="1">
        <v>45012</v>
      </c>
      <c r="B4">
        <v>191.80999800000001</v>
      </c>
      <c r="C4">
        <f t="shared" ref="C4:C67" si="0">LN(B4/B3)</f>
        <v>7.325625312823371E-3</v>
      </c>
      <c r="E4" s="151" t="s">
        <v>160</v>
      </c>
      <c r="F4" s="152">
        <f>_xlfn.STDEV.P(C3:C253)</f>
        <v>3.0295379621921911E-2</v>
      </c>
    </row>
    <row r="5" spans="1:6" x14ac:dyDescent="0.3">
      <c r="A5" s="1">
        <v>45013</v>
      </c>
      <c r="B5">
        <v>189.19000199999999</v>
      </c>
      <c r="C5">
        <f t="shared" si="0"/>
        <v>-1.3753476636900448E-2</v>
      </c>
      <c r="E5" s="151" t="s">
        <v>162</v>
      </c>
      <c r="F5" s="152">
        <f>F2-(F3/2)</f>
        <v>-9.2891151891936856E-4</v>
      </c>
    </row>
    <row r="6" spans="1:6" ht="14.4" customHeight="1" x14ac:dyDescent="0.3">
      <c r="A6" s="1">
        <v>45014</v>
      </c>
      <c r="B6">
        <v>193.88000500000001</v>
      </c>
      <c r="C6">
        <f t="shared" si="0"/>
        <v>2.4487625096611801E-2</v>
      </c>
      <c r="E6" s="151" t="s">
        <v>163</v>
      </c>
      <c r="F6" s="152">
        <f ca="1" xml:space="preserve"> F4*NORMSINV(RAND())</f>
        <v>-1.7587341525128453E-4</v>
      </c>
    </row>
    <row r="7" spans="1:6" ht="17.399999999999999" customHeight="1" thickBot="1" x14ac:dyDescent="0.35">
      <c r="A7" s="1">
        <v>45015</v>
      </c>
      <c r="B7">
        <v>195.279999</v>
      </c>
      <c r="C7">
        <f t="shared" si="0"/>
        <v>7.1949841975297267E-3</v>
      </c>
      <c r="E7" s="153" t="s">
        <v>164</v>
      </c>
      <c r="F7" s="154">
        <f ca="1">B253*EXP(F5+F6)</f>
        <v>170.64137580236238</v>
      </c>
    </row>
    <row r="8" spans="1:6" x14ac:dyDescent="0.3">
      <c r="A8" s="1">
        <v>45016</v>
      </c>
      <c r="B8">
        <v>207.46000699999999</v>
      </c>
      <c r="C8">
        <f t="shared" si="0"/>
        <v>6.0504162781272915E-2</v>
      </c>
    </row>
    <row r="9" spans="1:6" x14ac:dyDescent="0.3">
      <c r="A9" s="1">
        <v>45019</v>
      </c>
      <c r="B9">
        <v>194.770004</v>
      </c>
      <c r="C9">
        <f t="shared" si="0"/>
        <v>-6.3119187966273554E-2</v>
      </c>
    </row>
    <row r="10" spans="1:6" x14ac:dyDescent="0.3">
      <c r="A10" s="1">
        <v>45020</v>
      </c>
      <c r="B10">
        <v>192.58000200000001</v>
      </c>
      <c r="C10">
        <f t="shared" si="0"/>
        <v>-1.1307733581419595E-2</v>
      </c>
    </row>
    <row r="11" spans="1:6" x14ac:dyDescent="0.3">
      <c r="A11" s="1">
        <v>45021</v>
      </c>
      <c r="B11">
        <v>185.520004</v>
      </c>
      <c r="C11">
        <f t="shared" si="0"/>
        <v>-3.7348947689138656E-2</v>
      </c>
    </row>
    <row r="12" spans="1:6" x14ac:dyDescent="0.3">
      <c r="A12" s="1">
        <v>45022</v>
      </c>
      <c r="B12">
        <v>185.05999800000001</v>
      </c>
      <c r="C12">
        <f t="shared" si="0"/>
        <v>-2.4826284947152E-3</v>
      </c>
    </row>
    <row r="13" spans="1:6" x14ac:dyDescent="0.3">
      <c r="A13" s="1">
        <v>45026</v>
      </c>
      <c r="B13">
        <v>184.509995</v>
      </c>
      <c r="C13">
        <f t="shared" si="0"/>
        <v>-2.9764505585899753E-3</v>
      </c>
    </row>
    <row r="14" spans="1:6" x14ac:dyDescent="0.3">
      <c r="A14" s="1">
        <v>45027</v>
      </c>
      <c r="B14">
        <v>186.78999300000001</v>
      </c>
      <c r="C14">
        <f t="shared" si="0"/>
        <v>1.2281318240982973E-2</v>
      </c>
    </row>
    <row r="15" spans="1:6" x14ac:dyDescent="0.3">
      <c r="A15" s="1">
        <v>45028</v>
      </c>
      <c r="B15">
        <v>180.53999300000001</v>
      </c>
      <c r="C15">
        <f t="shared" si="0"/>
        <v>-3.4032632598534528E-2</v>
      </c>
    </row>
    <row r="16" spans="1:6" x14ac:dyDescent="0.3">
      <c r="A16" s="1">
        <v>45029</v>
      </c>
      <c r="B16">
        <v>185.89999399999999</v>
      </c>
      <c r="C16">
        <f t="shared" si="0"/>
        <v>2.9256541354543853E-2</v>
      </c>
    </row>
    <row r="17" spans="1:3" x14ac:dyDescent="0.3">
      <c r="A17" s="1">
        <v>45030</v>
      </c>
      <c r="B17">
        <v>185</v>
      </c>
      <c r="C17">
        <f t="shared" si="0"/>
        <v>-4.8530373736560611E-3</v>
      </c>
    </row>
    <row r="18" spans="1:3" x14ac:dyDescent="0.3">
      <c r="A18" s="1">
        <v>45033</v>
      </c>
      <c r="B18">
        <v>187.03999300000001</v>
      </c>
      <c r="C18">
        <f t="shared" si="0"/>
        <v>1.0966635220283079E-2</v>
      </c>
    </row>
    <row r="19" spans="1:3" x14ac:dyDescent="0.3">
      <c r="A19" s="1">
        <v>45034</v>
      </c>
      <c r="B19">
        <v>184.30999800000001</v>
      </c>
      <c r="C19">
        <f t="shared" si="0"/>
        <v>-1.4703348586359806E-2</v>
      </c>
    </row>
    <row r="20" spans="1:3" x14ac:dyDescent="0.3">
      <c r="A20" s="1">
        <v>45035</v>
      </c>
      <c r="B20">
        <v>180.58999600000001</v>
      </c>
      <c r="C20">
        <f t="shared" si="0"/>
        <v>-2.0389865397617165E-2</v>
      </c>
    </row>
    <row r="21" spans="1:3" x14ac:dyDescent="0.3">
      <c r="A21" s="1">
        <v>45036</v>
      </c>
      <c r="B21">
        <v>162.990005</v>
      </c>
      <c r="C21">
        <f t="shared" si="0"/>
        <v>-0.10254036640636145</v>
      </c>
    </row>
    <row r="22" spans="1:3" x14ac:dyDescent="0.3">
      <c r="A22" s="1">
        <v>45037</v>
      </c>
      <c r="B22">
        <v>165.08000200000001</v>
      </c>
      <c r="C22">
        <f t="shared" si="0"/>
        <v>1.2741337091449591E-2</v>
      </c>
    </row>
    <row r="23" spans="1:3" x14ac:dyDescent="0.3">
      <c r="A23" s="1">
        <v>45040</v>
      </c>
      <c r="B23">
        <v>162.550003</v>
      </c>
      <c r="C23">
        <f t="shared" si="0"/>
        <v>-1.5444551793945088E-2</v>
      </c>
    </row>
    <row r="24" spans="1:3" x14ac:dyDescent="0.3">
      <c r="A24" s="1">
        <v>45041</v>
      </c>
      <c r="B24">
        <v>160.66999799999999</v>
      </c>
      <c r="C24">
        <f t="shared" si="0"/>
        <v>-1.1633105598404886E-2</v>
      </c>
    </row>
    <row r="25" spans="1:3" x14ac:dyDescent="0.3">
      <c r="A25" s="1">
        <v>45042</v>
      </c>
      <c r="B25">
        <v>153.75</v>
      </c>
      <c r="C25">
        <f t="shared" si="0"/>
        <v>-4.4024652920741772E-2</v>
      </c>
    </row>
    <row r="26" spans="1:3" x14ac:dyDescent="0.3">
      <c r="A26" s="1">
        <v>45043</v>
      </c>
      <c r="B26">
        <v>160.19000199999999</v>
      </c>
      <c r="C26">
        <f t="shared" si="0"/>
        <v>4.1032716511938641E-2</v>
      </c>
    </row>
    <row r="27" spans="1:3" x14ac:dyDescent="0.3">
      <c r="A27" s="1">
        <v>45044</v>
      </c>
      <c r="B27">
        <v>164.30999800000001</v>
      </c>
      <c r="C27">
        <f t="shared" si="0"/>
        <v>2.5394252093060059E-2</v>
      </c>
    </row>
    <row r="28" spans="1:3" x14ac:dyDescent="0.3">
      <c r="A28" s="1">
        <v>45047</v>
      </c>
      <c r="B28">
        <v>161.83000200000001</v>
      </c>
      <c r="C28">
        <f t="shared" si="0"/>
        <v>-1.5208461404183913E-2</v>
      </c>
    </row>
    <row r="29" spans="1:3" x14ac:dyDescent="0.3">
      <c r="A29" s="1">
        <v>45048</v>
      </c>
      <c r="B29">
        <v>160.30999800000001</v>
      </c>
      <c r="C29">
        <f t="shared" si="0"/>
        <v>-9.4369856616878939E-3</v>
      </c>
    </row>
    <row r="30" spans="1:3" x14ac:dyDescent="0.3">
      <c r="A30" s="1">
        <v>45049</v>
      </c>
      <c r="B30">
        <v>160.61000100000001</v>
      </c>
      <c r="C30">
        <f t="shared" si="0"/>
        <v>1.8696440753141676E-3</v>
      </c>
    </row>
    <row r="31" spans="1:3" x14ac:dyDescent="0.3">
      <c r="A31" s="1">
        <v>45050</v>
      </c>
      <c r="B31">
        <v>161.199997</v>
      </c>
      <c r="C31">
        <f t="shared" si="0"/>
        <v>3.6667391610375553E-3</v>
      </c>
    </row>
    <row r="32" spans="1:3" x14ac:dyDescent="0.3">
      <c r="A32" s="1">
        <v>45051</v>
      </c>
      <c r="B32">
        <v>170.05999800000001</v>
      </c>
      <c r="C32">
        <f t="shared" si="0"/>
        <v>5.3505492734985498E-2</v>
      </c>
    </row>
    <row r="33" spans="1:3" x14ac:dyDescent="0.3">
      <c r="A33" s="1">
        <v>45054</v>
      </c>
      <c r="B33">
        <v>171.78999300000001</v>
      </c>
      <c r="C33">
        <f t="shared" si="0"/>
        <v>1.0121455693837895E-2</v>
      </c>
    </row>
    <row r="34" spans="1:3" x14ac:dyDescent="0.3">
      <c r="A34" s="1">
        <v>45055</v>
      </c>
      <c r="B34">
        <v>169.14999399999999</v>
      </c>
      <c r="C34">
        <f t="shared" si="0"/>
        <v>-1.5486900135687392E-2</v>
      </c>
    </row>
    <row r="35" spans="1:3" x14ac:dyDescent="0.3">
      <c r="A35" s="1">
        <v>45056</v>
      </c>
      <c r="B35">
        <v>168.53999300000001</v>
      </c>
      <c r="C35">
        <f t="shared" si="0"/>
        <v>-3.6127909442024916E-3</v>
      </c>
    </row>
    <row r="36" spans="1:3" x14ac:dyDescent="0.3">
      <c r="A36" s="1">
        <v>45057</v>
      </c>
      <c r="B36">
        <v>172.08000200000001</v>
      </c>
      <c r="C36">
        <f t="shared" si="0"/>
        <v>2.0786427770936523E-2</v>
      </c>
    </row>
    <row r="37" spans="1:3" x14ac:dyDescent="0.3">
      <c r="A37" s="1">
        <v>45058</v>
      </c>
      <c r="B37">
        <v>167.979996</v>
      </c>
      <c r="C37">
        <f t="shared" si="0"/>
        <v>-2.411459569685356E-2</v>
      </c>
    </row>
    <row r="38" spans="1:3" x14ac:dyDescent="0.3">
      <c r="A38" s="1">
        <v>45061</v>
      </c>
      <c r="B38">
        <v>166.35000600000001</v>
      </c>
      <c r="C38">
        <f t="shared" si="0"/>
        <v>-9.7508623521068184E-3</v>
      </c>
    </row>
    <row r="39" spans="1:3" x14ac:dyDescent="0.3">
      <c r="A39" s="1">
        <v>45062</v>
      </c>
      <c r="B39">
        <v>166.520004</v>
      </c>
      <c r="C39">
        <f t="shared" si="0"/>
        <v>1.0214078148977621E-3</v>
      </c>
    </row>
    <row r="40" spans="1:3" x14ac:dyDescent="0.3">
      <c r="A40" s="1">
        <v>45063</v>
      </c>
      <c r="B40">
        <v>173.86000100000001</v>
      </c>
      <c r="C40">
        <f t="shared" si="0"/>
        <v>4.3134937054759619E-2</v>
      </c>
    </row>
    <row r="41" spans="1:3" x14ac:dyDescent="0.3">
      <c r="A41" s="1">
        <v>45064</v>
      </c>
      <c r="B41">
        <v>176.88999899999999</v>
      </c>
      <c r="C41">
        <f t="shared" si="0"/>
        <v>1.72776813995126E-2</v>
      </c>
    </row>
    <row r="42" spans="1:3" x14ac:dyDescent="0.3">
      <c r="A42" s="1">
        <v>45065</v>
      </c>
      <c r="B42">
        <v>180.13999899999999</v>
      </c>
      <c r="C42">
        <f t="shared" si="0"/>
        <v>1.8206256002173436E-2</v>
      </c>
    </row>
    <row r="43" spans="1:3" x14ac:dyDescent="0.3">
      <c r="A43" s="1">
        <v>45068</v>
      </c>
      <c r="B43">
        <v>188.86999499999999</v>
      </c>
      <c r="C43">
        <f t="shared" si="0"/>
        <v>4.7324600430160034E-2</v>
      </c>
    </row>
    <row r="44" spans="1:3" x14ac:dyDescent="0.3">
      <c r="A44" s="1">
        <v>45069</v>
      </c>
      <c r="B44">
        <v>185.770004</v>
      </c>
      <c r="C44">
        <f t="shared" si="0"/>
        <v>-1.654955029920421E-2</v>
      </c>
    </row>
    <row r="45" spans="1:3" x14ac:dyDescent="0.3">
      <c r="A45" s="1">
        <v>45070</v>
      </c>
      <c r="B45">
        <v>182.89999399999999</v>
      </c>
      <c r="C45">
        <f t="shared" si="0"/>
        <v>-1.5569848343306422E-2</v>
      </c>
    </row>
    <row r="46" spans="1:3" x14ac:dyDescent="0.3">
      <c r="A46" s="1">
        <v>45071</v>
      </c>
      <c r="B46">
        <v>184.470001</v>
      </c>
      <c r="C46">
        <f t="shared" si="0"/>
        <v>8.5473314624155538E-3</v>
      </c>
    </row>
    <row r="47" spans="1:3" x14ac:dyDescent="0.3">
      <c r="A47" s="1">
        <v>45072</v>
      </c>
      <c r="B47">
        <v>193.16999799999999</v>
      </c>
      <c r="C47">
        <f t="shared" si="0"/>
        <v>4.6083765810203514E-2</v>
      </c>
    </row>
    <row r="48" spans="1:3" x14ac:dyDescent="0.3">
      <c r="A48" s="1">
        <v>45076</v>
      </c>
      <c r="B48">
        <v>201.16000399999999</v>
      </c>
      <c r="C48">
        <f t="shared" si="0"/>
        <v>4.0530011323805605E-2</v>
      </c>
    </row>
    <row r="49" spans="1:3" x14ac:dyDescent="0.3">
      <c r="A49" s="1">
        <v>45077</v>
      </c>
      <c r="B49">
        <v>203.929993</v>
      </c>
      <c r="C49">
        <f t="shared" si="0"/>
        <v>1.3676132190318721E-2</v>
      </c>
    </row>
    <row r="50" spans="1:3" x14ac:dyDescent="0.3">
      <c r="A50" s="1">
        <v>45078</v>
      </c>
      <c r="B50">
        <v>207.520004</v>
      </c>
      <c r="C50">
        <f t="shared" si="0"/>
        <v>1.7450976464632895E-2</v>
      </c>
    </row>
    <row r="51" spans="1:3" x14ac:dyDescent="0.3">
      <c r="A51" s="1">
        <v>45079</v>
      </c>
      <c r="B51">
        <v>213.970001</v>
      </c>
      <c r="C51">
        <f t="shared" si="0"/>
        <v>3.0608083109027639E-2</v>
      </c>
    </row>
    <row r="52" spans="1:3" x14ac:dyDescent="0.3">
      <c r="A52" s="1">
        <v>45082</v>
      </c>
      <c r="B52">
        <v>217.61000100000001</v>
      </c>
      <c r="C52">
        <f t="shared" si="0"/>
        <v>1.6868651451166512E-2</v>
      </c>
    </row>
    <row r="53" spans="1:3" x14ac:dyDescent="0.3">
      <c r="A53" s="1">
        <v>45083</v>
      </c>
      <c r="B53">
        <v>221.30999800000001</v>
      </c>
      <c r="C53">
        <f t="shared" si="0"/>
        <v>1.6859950123644881E-2</v>
      </c>
    </row>
    <row r="54" spans="1:3" x14ac:dyDescent="0.3">
      <c r="A54" s="1">
        <v>45084</v>
      </c>
      <c r="B54">
        <v>224.570007</v>
      </c>
      <c r="C54">
        <f t="shared" si="0"/>
        <v>1.4623069233908043E-2</v>
      </c>
    </row>
    <row r="55" spans="1:3" x14ac:dyDescent="0.3">
      <c r="A55" s="1">
        <v>45085</v>
      </c>
      <c r="B55">
        <v>234.86000100000001</v>
      </c>
      <c r="C55">
        <f t="shared" si="0"/>
        <v>4.4802102433659591E-2</v>
      </c>
    </row>
    <row r="56" spans="1:3" x14ac:dyDescent="0.3">
      <c r="A56" s="1">
        <v>45086</v>
      </c>
      <c r="B56">
        <v>244.39999399999999</v>
      </c>
      <c r="C56">
        <f t="shared" si="0"/>
        <v>3.9816606552730789E-2</v>
      </c>
    </row>
    <row r="57" spans="1:3" x14ac:dyDescent="0.3">
      <c r="A57" s="1">
        <v>45089</v>
      </c>
      <c r="B57">
        <v>249.83000200000001</v>
      </c>
      <c r="C57">
        <f t="shared" si="0"/>
        <v>2.1974491815304326E-2</v>
      </c>
    </row>
    <row r="58" spans="1:3" x14ac:dyDescent="0.3">
      <c r="A58" s="1">
        <v>45090</v>
      </c>
      <c r="B58">
        <v>258.709991</v>
      </c>
      <c r="C58">
        <f t="shared" si="0"/>
        <v>3.4927013906616421E-2</v>
      </c>
    </row>
    <row r="59" spans="1:3" x14ac:dyDescent="0.3">
      <c r="A59" s="1">
        <v>45091</v>
      </c>
      <c r="B59">
        <v>256.790009</v>
      </c>
      <c r="C59">
        <f t="shared" si="0"/>
        <v>-7.4490431737250142E-3</v>
      </c>
    </row>
    <row r="60" spans="1:3" x14ac:dyDescent="0.3">
      <c r="A60" s="1">
        <v>45092</v>
      </c>
      <c r="B60">
        <v>255.89999399999999</v>
      </c>
      <c r="C60">
        <f t="shared" si="0"/>
        <v>-3.4719455766334655E-3</v>
      </c>
    </row>
    <row r="61" spans="1:3" x14ac:dyDescent="0.3">
      <c r="A61" s="1">
        <v>45093</v>
      </c>
      <c r="B61">
        <v>260.540009</v>
      </c>
      <c r="C61">
        <f t="shared" si="0"/>
        <v>1.7969715093973462E-2</v>
      </c>
    </row>
    <row r="62" spans="1:3" x14ac:dyDescent="0.3">
      <c r="A62" s="1">
        <v>45097</v>
      </c>
      <c r="B62">
        <v>274.45001200000002</v>
      </c>
      <c r="C62">
        <f t="shared" si="0"/>
        <v>5.2012703906651095E-2</v>
      </c>
    </row>
    <row r="63" spans="1:3" x14ac:dyDescent="0.3">
      <c r="A63" s="1">
        <v>45098</v>
      </c>
      <c r="B63">
        <v>259.459991</v>
      </c>
      <c r="C63">
        <f t="shared" si="0"/>
        <v>-5.6166625264270575E-2</v>
      </c>
    </row>
    <row r="64" spans="1:3" x14ac:dyDescent="0.3">
      <c r="A64" s="1">
        <v>45099</v>
      </c>
      <c r="B64">
        <v>264.60998499999999</v>
      </c>
      <c r="C64">
        <f t="shared" si="0"/>
        <v>1.9654473719017893E-2</v>
      </c>
    </row>
    <row r="65" spans="1:3" x14ac:dyDescent="0.3">
      <c r="A65" s="1">
        <v>45100</v>
      </c>
      <c r="B65">
        <v>256.60000600000001</v>
      </c>
      <c r="C65">
        <f t="shared" si="0"/>
        <v>-3.0738511610223299E-2</v>
      </c>
    </row>
    <row r="66" spans="1:3" x14ac:dyDescent="0.3">
      <c r="A66" s="1">
        <v>45103</v>
      </c>
      <c r="B66">
        <v>241.050003</v>
      </c>
      <c r="C66">
        <f t="shared" si="0"/>
        <v>-6.2514082267050644E-2</v>
      </c>
    </row>
    <row r="67" spans="1:3" x14ac:dyDescent="0.3">
      <c r="A67" s="1">
        <v>45104</v>
      </c>
      <c r="B67">
        <v>250.21000699999999</v>
      </c>
      <c r="C67">
        <f t="shared" si="0"/>
        <v>3.7296199939007318E-2</v>
      </c>
    </row>
    <row r="68" spans="1:3" x14ac:dyDescent="0.3">
      <c r="A68" s="1">
        <v>45105</v>
      </c>
      <c r="B68">
        <v>256.23998999999998</v>
      </c>
      <c r="C68">
        <f t="shared" ref="C68:C131" si="1">LN(B68/B67)</f>
        <v>2.3813873038799348E-2</v>
      </c>
    </row>
    <row r="69" spans="1:3" x14ac:dyDescent="0.3">
      <c r="A69" s="1">
        <v>45106</v>
      </c>
      <c r="B69">
        <v>257.5</v>
      </c>
      <c r="C69">
        <f t="shared" si="1"/>
        <v>4.9052538288021303E-3</v>
      </c>
    </row>
    <row r="70" spans="1:3" x14ac:dyDescent="0.3">
      <c r="A70" s="1">
        <v>45107</v>
      </c>
      <c r="B70">
        <v>261.76998900000001</v>
      </c>
      <c r="C70">
        <f t="shared" si="1"/>
        <v>1.6446493493240396E-2</v>
      </c>
    </row>
    <row r="71" spans="1:3" x14ac:dyDescent="0.3">
      <c r="A71" s="1">
        <v>45110</v>
      </c>
      <c r="B71">
        <v>279.82000699999998</v>
      </c>
      <c r="C71">
        <f t="shared" si="1"/>
        <v>6.6680350724189971E-2</v>
      </c>
    </row>
    <row r="72" spans="1:3" x14ac:dyDescent="0.3">
      <c r="A72" s="1">
        <v>45112</v>
      </c>
      <c r="B72">
        <v>282.48001099999999</v>
      </c>
      <c r="C72">
        <f t="shared" si="1"/>
        <v>9.461226239718892E-3</v>
      </c>
    </row>
    <row r="73" spans="1:3" x14ac:dyDescent="0.3">
      <c r="A73" s="1">
        <v>45113</v>
      </c>
      <c r="B73">
        <v>276.540009</v>
      </c>
      <c r="C73">
        <f t="shared" si="1"/>
        <v>-2.125228205544815E-2</v>
      </c>
    </row>
    <row r="74" spans="1:3" x14ac:dyDescent="0.3">
      <c r="A74" s="1">
        <v>45114</v>
      </c>
      <c r="B74">
        <v>274.42999300000002</v>
      </c>
      <c r="C74">
        <f t="shared" si="1"/>
        <v>-7.6593146911415992E-3</v>
      </c>
    </row>
    <row r="75" spans="1:3" x14ac:dyDescent="0.3">
      <c r="A75" s="1">
        <v>45117</v>
      </c>
      <c r="B75">
        <v>269.60998499999999</v>
      </c>
      <c r="C75">
        <f t="shared" si="1"/>
        <v>-1.771977911187872E-2</v>
      </c>
    </row>
    <row r="76" spans="1:3" x14ac:dyDescent="0.3">
      <c r="A76" s="1">
        <v>45118</v>
      </c>
      <c r="B76">
        <v>269.790009</v>
      </c>
      <c r="C76">
        <f t="shared" si="1"/>
        <v>6.6749725134110079E-4</v>
      </c>
    </row>
    <row r="77" spans="1:3" x14ac:dyDescent="0.3">
      <c r="A77" s="1">
        <v>45119</v>
      </c>
      <c r="B77">
        <v>271.98998999999998</v>
      </c>
      <c r="C77">
        <f t="shared" si="1"/>
        <v>8.1213521944056028E-3</v>
      </c>
    </row>
    <row r="78" spans="1:3" x14ac:dyDescent="0.3">
      <c r="A78" s="1">
        <v>45120</v>
      </c>
      <c r="B78">
        <v>277.89999399999999</v>
      </c>
      <c r="C78">
        <f t="shared" si="1"/>
        <v>2.1496051009739423E-2</v>
      </c>
    </row>
    <row r="79" spans="1:3" x14ac:dyDescent="0.3">
      <c r="A79" s="1">
        <v>45121</v>
      </c>
      <c r="B79">
        <v>281.38000499999998</v>
      </c>
      <c r="C79">
        <f t="shared" si="1"/>
        <v>1.2444771560673551E-2</v>
      </c>
    </row>
    <row r="80" spans="1:3" x14ac:dyDescent="0.3">
      <c r="A80" s="1">
        <v>45124</v>
      </c>
      <c r="B80">
        <v>290.38000499999998</v>
      </c>
      <c r="C80">
        <f t="shared" si="1"/>
        <v>3.1484340555726874E-2</v>
      </c>
    </row>
    <row r="81" spans="1:3" x14ac:dyDescent="0.3">
      <c r="A81" s="1">
        <v>45125</v>
      </c>
      <c r="B81">
        <v>293.33999599999999</v>
      </c>
      <c r="C81">
        <f t="shared" si="1"/>
        <v>1.0141904908197137E-2</v>
      </c>
    </row>
    <row r="82" spans="1:3" x14ac:dyDescent="0.3">
      <c r="A82" s="1">
        <v>45126</v>
      </c>
      <c r="B82">
        <v>291.26001000000002</v>
      </c>
      <c r="C82">
        <f t="shared" si="1"/>
        <v>-7.1159587945364648E-3</v>
      </c>
    </row>
    <row r="83" spans="1:3" x14ac:dyDescent="0.3">
      <c r="A83" s="1">
        <v>45127</v>
      </c>
      <c r="B83">
        <v>262.89999399999999</v>
      </c>
      <c r="C83">
        <f t="shared" si="1"/>
        <v>-0.10244266447454954</v>
      </c>
    </row>
    <row r="84" spans="1:3" x14ac:dyDescent="0.3">
      <c r="A84" s="1">
        <v>45128</v>
      </c>
      <c r="B84">
        <v>260.01998900000001</v>
      </c>
      <c r="C84">
        <f t="shared" si="1"/>
        <v>-1.1015200083885681E-2</v>
      </c>
    </row>
    <row r="85" spans="1:3" x14ac:dyDescent="0.3">
      <c r="A85" s="1">
        <v>45131</v>
      </c>
      <c r="B85">
        <v>269.05999800000001</v>
      </c>
      <c r="C85">
        <f t="shared" si="1"/>
        <v>3.4175886794526891E-2</v>
      </c>
    </row>
    <row r="86" spans="1:3" x14ac:dyDescent="0.3">
      <c r="A86" s="1">
        <v>45132</v>
      </c>
      <c r="B86">
        <v>265.27999899999998</v>
      </c>
      <c r="C86">
        <f t="shared" si="1"/>
        <v>-1.4148527446782411E-2</v>
      </c>
    </row>
    <row r="87" spans="1:3" x14ac:dyDescent="0.3">
      <c r="A87" s="1">
        <v>45133</v>
      </c>
      <c r="B87">
        <v>264.35000600000001</v>
      </c>
      <c r="C87">
        <f t="shared" si="1"/>
        <v>-3.5118627986873816E-3</v>
      </c>
    </row>
    <row r="88" spans="1:3" x14ac:dyDescent="0.3">
      <c r="A88" s="1">
        <v>45134</v>
      </c>
      <c r="B88">
        <v>255.71000699999999</v>
      </c>
      <c r="C88">
        <f t="shared" si="1"/>
        <v>-3.3229988141376218E-2</v>
      </c>
    </row>
    <row r="89" spans="1:3" x14ac:dyDescent="0.3">
      <c r="A89" s="1">
        <v>45135</v>
      </c>
      <c r="B89">
        <v>266.44000199999999</v>
      </c>
      <c r="C89">
        <f t="shared" si="1"/>
        <v>4.1105067814094551E-2</v>
      </c>
    </row>
    <row r="90" spans="1:3" x14ac:dyDescent="0.3">
      <c r="A90" s="1">
        <v>45138</v>
      </c>
      <c r="B90">
        <v>267.42999300000002</v>
      </c>
      <c r="C90">
        <f t="shared" si="1"/>
        <v>3.7087386218649055E-3</v>
      </c>
    </row>
    <row r="91" spans="1:3" x14ac:dyDescent="0.3">
      <c r="A91" s="1">
        <v>45139</v>
      </c>
      <c r="B91">
        <v>261.07000699999998</v>
      </c>
      <c r="C91">
        <f t="shared" si="1"/>
        <v>-2.4069226263067518E-2</v>
      </c>
    </row>
    <row r="92" spans="1:3" x14ac:dyDescent="0.3">
      <c r="A92" s="1">
        <v>45140</v>
      </c>
      <c r="B92">
        <v>254.11000100000001</v>
      </c>
      <c r="C92">
        <f t="shared" si="1"/>
        <v>-2.702134933829662E-2</v>
      </c>
    </row>
    <row r="93" spans="1:3" x14ac:dyDescent="0.3">
      <c r="A93" s="1">
        <v>45141</v>
      </c>
      <c r="B93">
        <v>259.32000699999998</v>
      </c>
      <c r="C93">
        <f t="shared" si="1"/>
        <v>2.0295599228610389E-2</v>
      </c>
    </row>
    <row r="94" spans="1:3" x14ac:dyDescent="0.3">
      <c r="A94" s="1">
        <v>45142</v>
      </c>
      <c r="B94">
        <v>253.86000100000001</v>
      </c>
      <c r="C94">
        <f t="shared" si="1"/>
        <v>-2.1279909401260018E-2</v>
      </c>
    </row>
    <row r="95" spans="1:3" x14ac:dyDescent="0.3">
      <c r="A95" s="1">
        <v>45145</v>
      </c>
      <c r="B95">
        <v>251.449997</v>
      </c>
      <c r="C95">
        <f t="shared" si="1"/>
        <v>-9.5387872120379063E-3</v>
      </c>
    </row>
    <row r="96" spans="1:3" x14ac:dyDescent="0.3">
      <c r="A96" s="1">
        <v>45146</v>
      </c>
      <c r="B96">
        <v>249.699997</v>
      </c>
      <c r="C96">
        <f t="shared" si="1"/>
        <v>-6.9839654158622101E-3</v>
      </c>
    </row>
    <row r="97" spans="1:3" x14ac:dyDescent="0.3">
      <c r="A97" s="1">
        <v>45147</v>
      </c>
      <c r="B97">
        <v>242.19000199999999</v>
      </c>
      <c r="C97">
        <f t="shared" si="1"/>
        <v>-3.0537634938297167E-2</v>
      </c>
    </row>
    <row r="98" spans="1:3" x14ac:dyDescent="0.3">
      <c r="A98" s="1">
        <v>45148</v>
      </c>
      <c r="B98">
        <v>245.33999600000001</v>
      </c>
      <c r="C98">
        <f t="shared" si="1"/>
        <v>1.2922436967688078E-2</v>
      </c>
    </row>
    <row r="99" spans="1:3" x14ac:dyDescent="0.3">
      <c r="A99" s="1">
        <v>45149</v>
      </c>
      <c r="B99">
        <v>242.64999399999999</v>
      </c>
      <c r="C99">
        <f t="shared" si="1"/>
        <v>-1.1024936176449245E-2</v>
      </c>
    </row>
    <row r="100" spans="1:3" x14ac:dyDescent="0.3">
      <c r="A100" s="1">
        <v>45152</v>
      </c>
      <c r="B100">
        <v>239.759995</v>
      </c>
      <c r="C100">
        <f t="shared" si="1"/>
        <v>-1.1981648970031813E-2</v>
      </c>
    </row>
    <row r="101" spans="1:3" x14ac:dyDescent="0.3">
      <c r="A101" s="1">
        <v>45153</v>
      </c>
      <c r="B101">
        <v>232.96000699999999</v>
      </c>
      <c r="C101">
        <f t="shared" si="1"/>
        <v>-2.8771607097822414E-2</v>
      </c>
    </row>
    <row r="102" spans="1:3" x14ac:dyDescent="0.3">
      <c r="A102" s="1">
        <v>45154</v>
      </c>
      <c r="B102">
        <v>225.60000600000001</v>
      </c>
      <c r="C102">
        <f t="shared" si="1"/>
        <v>-3.2103248836749365E-2</v>
      </c>
    </row>
    <row r="103" spans="1:3" x14ac:dyDescent="0.3">
      <c r="A103" s="1">
        <v>45155</v>
      </c>
      <c r="B103">
        <v>219.220001</v>
      </c>
      <c r="C103">
        <f t="shared" si="1"/>
        <v>-2.8687749870443355E-2</v>
      </c>
    </row>
    <row r="104" spans="1:3" x14ac:dyDescent="0.3">
      <c r="A104" s="1">
        <v>45156</v>
      </c>
      <c r="B104">
        <v>215.490005</v>
      </c>
      <c r="C104">
        <f t="shared" si="1"/>
        <v>-1.7161268391452392E-2</v>
      </c>
    </row>
    <row r="105" spans="1:3" x14ac:dyDescent="0.3">
      <c r="A105" s="1">
        <v>45159</v>
      </c>
      <c r="B105">
        <v>231.279999</v>
      </c>
      <c r="C105">
        <f t="shared" si="1"/>
        <v>7.071456542657463E-2</v>
      </c>
    </row>
    <row r="106" spans="1:3" x14ac:dyDescent="0.3">
      <c r="A106" s="1">
        <v>45160</v>
      </c>
      <c r="B106">
        <v>233.19000199999999</v>
      </c>
      <c r="C106">
        <f t="shared" si="1"/>
        <v>8.2244871026078501E-3</v>
      </c>
    </row>
    <row r="107" spans="1:3" x14ac:dyDescent="0.3">
      <c r="A107" s="1">
        <v>45161</v>
      </c>
      <c r="B107">
        <v>236.86000100000001</v>
      </c>
      <c r="C107">
        <f t="shared" si="1"/>
        <v>1.561567302831726E-2</v>
      </c>
    </row>
    <row r="108" spans="1:3" x14ac:dyDescent="0.3">
      <c r="A108" s="1">
        <v>45162</v>
      </c>
      <c r="B108">
        <v>230.03999300000001</v>
      </c>
      <c r="C108">
        <f t="shared" si="1"/>
        <v>-2.921607709918982E-2</v>
      </c>
    </row>
    <row r="109" spans="1:3" x14ac:dyDescent="0.3">
      <c r="A109" s="1">
        <v>45163</v>
      </c>
      <c r="B109">
        <v>238.58999600000001</v>
      </c>
      <c r="C109">
        <f t="shared" si="1"/>
        <v>3.6493404455929003E-2</v>
      </c>
    </row>
    <row r="110" spans="1:3" x14ac:dyDescent="0.3">
      <c r="A110" s="1">
        <v>45166</v>
      </c>
      <c r="B110">
        <v>238.820007</v>
      </c>
      <c r="C110">
        <f t="shared" si="1"/>
        <v>9.6357854402476695E-4</v>
      </c>
    </row>
    <row r="111" spans="1:3" x14ac:dyDescent="0.3">
      <c r="A111" s="1">
        <v>45167</v>
      </c>
      <c r="B111">
        <v>257.17999300000002</v>
      </c>
      <c r="C111">
        <f t="shared" si="1"/>
        <v>7.4066042207985752E-2</v>
      </c>
    </row>
    <row r="112" spans="1:3" x14ac:dyDescent="0.3">
      <c r="A112" s="1">
        <v>45168</v>
      </c>
      <c r="B112">
        <v>256.89999399999999</v>
      </c>
      <c r="C112">
        <f t="shared" si="1"/>
        <v>-1.0893208635555313E-3</v>
      </c>
    </row>
    <row r="113" spans="1:3" x14ac:dyDescent="0.3">
      <c r="A113" s="1">
        <v>45169</v>
      </c>
      <c r="B113">
        <v>258.07998700000002</v>
      </c>
      <c r="C113">
        <f t="shared" si="1"/>
        <v>4.5826832444734074E-3</v>
      </c>
    </row>
    <row r="114" spans="1:3" x14ac:dyDescent="0.3">
      <c r="A114" s="1">
        <v>45170</v>
      </c>
      <c r="B114">
        <v>245.009995</v>
      </c>
      <c r="C114">
        <f t="shared" si="1"/>
        <v>-5.1970558373956352E-2</v>
      </c>
    </row>
    <row r="115" spans="1:3" x14ac:dyDescent="0.3">
      <c r="A115" s="1">
        <v>45174</v>
      </c>
      <c r="B115">
        <v>256.48998999999998</v>
      </c>
      <c r="C115">
        <f t="shared" si="1"/>
        <v>4.5790632877221592E-2</v>
      </c>
    </row>
    <row r="116" spans="1:3" x14ac:dyDescent="0.3">
      <c r="A116" s="1">
        <v>45175</v>
      </c>
      <c r="B116">
        <v>251.91999799999999</v>
      </c>
      <c r="C116">
        <f t="shared" si="1"/>
        <v>-1.7978069654444238E-2</v>
      </c>
    </row>
    <row r="117" spans="1:3" x14ac:dyDescent="0.3">
      <c r="A117" s="1">
        <v>45176</v>
      </c>
      <c r="B117">
        <v>251.490005</v>
      </c>
      <c r="C117">
        <f t="shared" si="1"/>
        <v>-1.7083216543591706E-3</v>
      </c>
    </row>
    <row r="118" spans="1:3" x14ac:dyDescent="0.3">
      <c r="A118" s="1">
        <v>45177</v>
      </c>
      <c r="B118">
        <v>248.5</v>
      </c>
      <c r="C118">
        <f t="shared" si="1"/>
        <v>-1.1960401662698291E-2</v>
      </c>
    </row>
    <row r="119" spans="1:3" x14ac:dyDescent="0.3">
      <c r="A119" s="1">
        <v>45180</v>
      </c>
      <c r="B119">
        <v>273.57998700000002</v>
      </c>
      <c r="C119">
        <f t="shared" si="1"/>
        <v>9.6151190606520415E-2</v>
      </c>
    </row>
    <row r="120" spans="1:3" x14ac:dyDescent="0.3">
      <c r="A120" s="1">
        <v>45181</v>
      </c>
      <c r="B120">
        <v>267.48001099999999</v>
      </c>
      <c r="C120">
        <f t="shared" si="1"/>
        <v>-2.2549197832856749E-2</v>
      </c>
    </row>
    <row r="121" spans="1:3" x14ac:dyDescent="0.3">
      <c r="A121" s="1">
        <v>45182</v>
      </c>
      <c r="B121">
        <v>271.29998799999998</v>
      </c>
      <c r="C121">
        <f t="shared" si="1"/>
        <v>1.4180337123059968E-2</v>
      </c>
    </row>
    <row r="122" spans="1:3" x14ac:dyDescent="0.3">
      <c r="A122" s="1">
        <v>45183</v>
      </c>
      <c r="B122">
        <v>276.040009</v>
      </c>
      <c r="C122">
        <f t="shared" si="1"/>
        <v>1.7320639922964055E-2</v>
      </c>
    </row>
    <row r="123" spans="1:3" x14ac:dyDescent="0.3">
      <c r="A123" s="1">
        <v>45184</v>
      </c>
      <c r="B123">
        <v>274.39001500000001</v>
      </c>
      <c r="C123">
        <f t="shared" si="1"/>
        <v>-5.9953086506827459E-3</v>
      </c>
    </row>
    <row r="124" spans="1:3" x14ac:dyDescent="0.3">
      <c r="A124" s="1">
        <v>45187</v>
      </c>
      <c r="B124">
        <v>265.27999899999998</v>
      </c>
      <c r="C124">
        <f t="shared" si="1"/>
        <v>-3.3764638528360071E-2</v>
      </c>
    </row>
    <row r="125" spans="1:3" x14ac:dyDescent="0.3">
      <c r="A125" s="1">
        <v>45188</v>
      </c>
      <c r="B125">
        <v>266.5</v>
      </c>
      <c r="C125">
        <f t="shared" si="1"/>
        <v>4.5883754285710411E-3</v>
      </c>
    </row>
    <row r="126" spans="1:3" x14ac:dyDescent="0.3">
      <c r="A126" s="1">
        <v>45189</v>
      </c>
      <c r="B126">
        <v>262.58999599999999</v>
      </c>
      <c r="C126">
        <f t="shared" si="1"/>
        <v>-1.4780378426315648E-2</v>
      </c>
    </row>
    <row r="127" spans="1:3" x14ac:dyDescent="0.3">
      <c r="A127" s="1">
        <v>45190</v>
      </c>
      <c r="B127">
        <v>255.699997</v>
      </c>
      <c r="C127">
        <f t="shared" si="1"/>
        <v>-2.6588994614941828E-2</v>
      </c>
    </row>
    <row r="128" spans="1:3" x14ac:dyDescent="0.3">
      <c r="A128" s="1">
        <v>45191</v>
      </c>
      <c r="B128">
        <v>244.88000500000001</v>
      </c>
      <c r="C128">
        <f t="shared" si="1"/>
        <v>-4.3236555509320901E-2</v>
      </c>
    </row>
    <row r="129" spans="1:3" x14ac:dyDescent="0.3">
      <c r="A129" s="1">
        <v>45194</v>
      </c>
      <c r="B129">
        <v>246.990005</v>
      </c>
      <c r="C129">
        <f t="shared" si="1"/>
        <v>8.5795551668578409E-3</v>
      </c>
    </row>
    <row r="130" spans="1:3" x14ac:dyDescent="0.3">
      <c r="A130" s="1">
        <v>45195</v>
      </c>
      <c r="B130">
        <v>244.11999499999999</v>
      </c>
      <c r="C130">
        <f t="shared" si="1"/>
        <v>-1.1687983027615024E-2</v>
      </c>
    </row>
    <row r="131" spans="1:3" x14ac:dyDescent="0.3">
      <c r="A131" s="1">
        <v>45196</v>
      </c>
      <c r="B131">
        <v>240.5</v>
      </c>
      <c r="C131">
        <f t="shared" si="1"/>
        <v>-1.4939797648747774E-2</v>
      </c>
    </row>
    <row r="132" spans="1:3" x14ac:dyDescent="0.3">
      <c r="A132" s="1">
        <v>45197</v>
      </c>
      <c r="B132">
        <v>246.38000500000001</v>
      </c>
      <c r="C132">
        <f t="shared" ref="C132:C195" si="2">LN(B132/B131)</f>
        <v>2.4154990281867027E-2</v>
      </c>
    </row>
    <row r="133" spans="1:3" x14ac:dyDescent="0.3">
      <c r="A133" s="1">
        <v>45198</v>
      </c>
      <c r="B133">
        <v>250.220001</v>
      </c>
      <c r="C133">
        <f t="shared" si="2"/>
        <v>1.5465455058054019E-2</v>
      </c>
    </row>
    <row r="134" spans="1:3" x14ac:dyDescent="0.3">
      <c r="A134" s="1">
        <v>45201</v>
      </c>
      <c r="B134">
        <v>251.60000600000001</v>
      </c>
      <c r="C134">
        <f t="shared" si="2"/>
        <v>5.5000137879249456E-3</v>
      </c>
    </row>
    <row r="135" spans="1:3" x14ac:dyDescent="0.3">
      <c r="A135" s="1">
        <v>45202</v>
      </c>
      <c r="B135">
        <v>246.529999</v>
      </c>
      <c r="C135">
        <f t="shared" si="2"/>
        <v>-2.0356862798576531E-2</v>
      </c>
    </row>
    <row r="136" spans="1:3" x14ac:dyDescent="0.3">
      <c r="A136" s="1">
        <v>45203</v>
      </c>
      <c r="B136">
        <v>261.16000400000001</v>
      </c>
      <c r="C136">
        <f t="shared" si="2"/>
        <v>5.7649575759628438E-2</v>
      </c>
    </row>
    <row r="137" spans="1:3" x14ac:dyDescent="0.3">
      <c r="A137" s="1">
        <v>45204</v>
      </c>
      <c r="B137">
        <v>260.04998799999998</v>
      </c>
      <c r="C137">
        <f t="shared" si="2"/>
        <v>-4.2593875606056555E-3</v>
      </c>
    </row>
    <row r="138" spans="1:3" x14ac:dyDescent="0.3">
      <c r="A138" s="1">
        <v>45205</v>
      </c>
      <c r="B138">
        <v>260.52999899999998</v>
      </c>
      <c r="C138">
        <f t="shared" si="2"/>
        <v>1.8441397980102023E-3</v>
      </c>
    </row>
    <row r="139" spans="1:3" x14ac:dyDescent="0.3">
      <c r="A139" s="1">
        <v>45208</v>
      </c>
      <c r="B139">
        <v>259.67001299999998</v>
      </c>
      <c r="C139">
        <f t="shared" si="2"/>
        <v>-3.3063697178572211E-3</v>
      </c>
    </row>
    <row r="140" spans="1:3" x14ac:dyDescent="0.3">
      <c r="A140" s="1">
        <v>45209</v>
      </c>
      <c r="B140">
        <v>263.61999500000002</v>
      </c>
      <c r="C140">
        <f t="shared" si="2"/>
        <v>1.5097009163363918E-2</v>
      </c>
    </row>
    <row r="141" spans="1:3" x14ac:dyDescent="0.3">
      <c r="A141" s="1">
        <v>45210</v>
      </c>
      <c r="B141">
        <v>262.98998999999998</v>
      </c>
      <c r="C141">
        <f t="shared" si="2"/>
        <v>-2.3926827006944661E-3</v>
      </c>
    </row>
    <row r="142" spans="1:3" x14ac:dyDescent="0.3">
      <c r="A142" s="1">
        <v>45211</v>
      </c>
      <c r="B142">
        <v>258.86999500000002</v>
      </c>
      <c r="C142">
        <f t="shared" si="2"/>
        <v>-1.5789984743318764E-2</v>
      </c>
    </row>
    <row r="143" spans="1:3" x14ac:dyDescent="0.3">
      <c r="A143" s="1">
        <v>45212</v>
      </c>
      <c r="B143">
        <v>251.11999499999999</v>
      </c>
      <c r="C143">
        <f t="shared" si="2"/>
        <v>-3.0395093250713542E-2</v>
      </c>
    </row>
    <row r="144" spans="1:3" x14ac:dyDescent="0.3">
      <c r="A144" s="1">
        <v>45215</v>
      </c>
      <c r="B144">
        <v>253.91999799999999</v>
      </c>
      <c r="C144">
        <f t="shared" si="2"/>
        <v>1.1088356278704052E-2</v>
      </c>
    </row>
    <row r="145" spans="1:3" x14ac:dyDescent="0.3">
      <c r="A145" s="1">
        <v>45216</v>
      </c>
      <c r="B145">
        <v>254.85000600000001</v>
      </c>
      <c r="C145">
        <f t="shared" si="2"/>
        <v>3.6559114277089047E-3</v>
      </c>
    </row>
    <row r="146" spans="1:3" x14ac:dyDescent="0.3">
      <c r="A146" s="1">
        <v>45217</v>
      </c>
      <c r="B146">
        <v>242.679993</v>
      </c>
      <c r="C146">
        <f t="shared" si="2"/>
        <v>-4.8931486099783567E-2</v>
      </c>
    </row>
    <row r="147" spans="1:3" x14ac:dyDescent="0.3">
      <c r="A147" s="1">
        <v>45218</v>
      </c>
      <c r="B147">
        <v>220.11000100000001</v>
      </c>
      <c r="C147">
        <f t="shared" si="2"/>
        <v>-9.761624829233205E-2</v>
      </c>
    </row>
    <row r="148" spans="1:3" x14ac:dyDescent="0.3">
      <c r="A148" s="1">
        <v>45219</v>
      </c>
      <c r="B148">
        <v>211.990005</v>
      </c>
      <c r="C148">
        <f t="shared" si="2"/>
        <v>-3.7588298603016511E-2</v>
      </c>
    </row>
    <row r="149" spans="1:3" x14ac:dyDescent="0.3">
      <c r="A149" s="1">
        <v>45222</v>
      </c>
      <c r="B149">
        <v>212.08000200000001</v>
      </c>
      <c r="C149">
        <f t="shared" si="2"/>
        <v>4.2444407699458058E-4</v>
      </c>
    </row>
    <row r="150" spans="1:3" x14ac:dyDescent="0.3">
      <c r="A150" s="1">
        <v>45223</v>
      </c>
      <c r="B150">
        <v>216.520004</v>
      </c>
      <c r="C150">
        <f t="shared" si="2"/>
        <v>2.0719368991647211E-2</v>
      </c>
    </row>
    <row r="151" spans="1:3" x14ac:dyDescent="0.3">
      <c r="A151" s="1">
        <v>45224</v>
      </c>
      <c r="B151">
        <v>212.41999799999999</v>
      </c>
      <c r="C151">
        <f t="shared" si="2"/>
        <v>-1.9117502924736716E-2</v>
      </c>
    </row>
    <row r="152" spans="1:3" x14ac:dyDescent="0.3">
      <c r="A152" s="1">
        <v>45225</v>
      </c>
      <c r="B152">
        <v>205.759995</v>
      </c>
      <c r="C152">
        <f t="shared" si="2"/>
        <v>-3.1855020728985398E-2</v>
      </c>
    </row>
    <row r="153" spans="1:3" x14ac:dyDescent="0.3">
      <c r="A153" s="1">
        <v>45226</v>
      </c>
      <c r="B153">
        <v>207.300003</v>
      </c>
      <c r="C153">
        <f t="shared" si="2"/>
        <v>7.4566171644151157E-3</v>
      </c>
    </row>
    <row r="154" spans="1:3" x14ac:dyDescent="0.3">
      <c r="A154" s="1">
        <v>45229</v>
      </c>
      <c r="B154">
        <v>197.36000100000001</v>
      </c>
      <c r="C154">
        <f t="shared" si="2"/>
        <v>-4.9137556625529634E-2</v>
      </c>
    </row>
    <row r="155" spans="1:3" x14ac:dyDescent="0.3">
      <c r="A155" s="1">
        <v>45230</v>
      </c>
      <c r="B155">
        <v>200.83999600000001</v>
      </c>
      <c r="C155">
        <f t="shared" si="2"/>
        <v>1.7479073962169144E-2</v>
      </c>
    </row>
    <row r="156" spans="1:3" x14ac:dyDescent="0.3">
      <c r="A156" s="1">
        <v>45231</v>
      </c>
      <c r="B156">
        <v>205.66000399999999</v>
      </c>
      <c r="C156">
        <f t="shared" si="2"/>
        <v>2.3715788000468047E-2</v>
      </c>
    </row>
    <row r="157" spans="1:3" x14ac:dyDescent="0.3">
      <c r="A157" s="1">
        <v>45232</v>
      </c>
      <c r="B157">
        <v>218.509995</v>
      </c>
      <c r="C157">
        <f t="shared" si="2"/>
        <v>6.0607417945905934E-2</v>
      </c>
    </row>
    <row r="158" spans="1:3" x14ac:dyDescent="0.3">
      <c r="A158" s="1">
        <v>45233</v>
      </c>
      <c r="B158">
        <v>219.96000699999999</v>
      </c>
      <c r="C158">
        <f t="shared" si="2"/>
        <v>6.613986267054223E-3</v>
      </c>
    </row>
    <row r="159" spans="1:3" x14ac:dyDescent="0.3">
      <c r="A159" s="1">
        <v>45236</v>
      </c>
      <c r="B159">
        <v>219.270004</v>
      </c>
      <c r="C159">
        <f t="shared" si="2"/>
        <v>-3.1418780608219407E-3</v>
      </c>
    </row>
    <row r="160" spans="1:3" x14ac:dyDescent="0.3">
      <c r="A160" s="1">
        <v>45237</v>
      </c>
      <c r="B160">
        <v>222.179993</v>
      </c>
      <c r="C160">
        <f t="shared" si="2"/>
        <v>1.3183967244830275E-2</v>
      </c>
    </row>
    <row r="161" spans="1:3" x14ac:dyDescent="0.3">
      <c r="A161" s="1">
        <v>45238</v>
      </c>
      <c r="B161">
        <v>222.11000100000001</v>
      </c>
      <c r="C161">
        <f t="shared" si="2"/>
        <v>-3.1507349489852019E-4</v>
      </c>
    </row>
    <row r="162" spans="1:3" x14ac:dyDescent="0.3">
      <c r="A162" s="1">
        <v>45239</v>
      </c>
      <c r="B162">
        <v>209.979996</v>
      </c>
      <c r="C162">
        <f t="shared" si="2"/>
        <v>-5.6160490115329441E-2</v>
      </c>
    </row>
    <row r="163" spans="1:3" x14ac:dyDescent="0.3">
      <c r="A163" s="1">
        <v>45240</v>
      </c>
      <c r="B163">
        <v>214.64999399999999</v>
      </c>
      <c r="C163">
        <f t="shared" si="2"/>
        <v>2.1996497680726607E-2</v>
      </c>
    </row>
    <row r="164" spans="1:3" x14ac:dyDescent="0.3">
      <c r="A164" s="1">
        <v>45243</v>
      </c>
      <c r="B164">
        <v>223.71000699999999</v>
      </c>
      <c r="C164">
        <f t="shared" si="2"/>
        <v>4.1341834796234198E-2</v>
      </c>
    </row>
    <row r="165" spans="1:3" x14ac:dyDescent="0.3">
      <c r="A165" s="1">
        <v>45244</v>
      </c>
      <c r="B165">
        <v>237.41000399999999</v>
      </c>
      <c r="C165">
        <f t="shared" si="2"/>
        <v>5.9438019621743644E-2</v>
      </c>
    </row>
    <row r="166" spans="1:3" x14ac:dyDescent="0.3">
      <c r="A166" s="1">
        <v>45245</v>
      </c>
      <c r="B166">
        <v>242.83999600000001</v>
      </c>
      <c r="C166">
        <f t="shared" si="2"/>
        <v>2.2614152654415905E-2</v>
      </c>
    </row>
    <row r="167" spans="1:3" x14ac:dyDescent="0.3">
      <c r="A167" s="1">
        <v>45246</v>
      </c>
      <c r="B167">
        <v>233.58999600000001</v>
      </c>
      <c r="C167">
        <f t="shared" si="2"/>
        <v>-3.8835349095907183E-2</v>
      </c>
    </row>
    <row r="168" spans="1:3" x14ac:dyDescent="0.3">
      <c r="A168" s="1">
        <v>45247</v>
      </c>
      <c r="B168">
        <v>234.300003</v>
      </c>
      <c r="C168">
        <f t="shared" si="2"/>
        <v>3.034933623272177E-3</v>
      </c>
    </row>
    <row r="169" spans="1:3" x14ac:dyDescent="0.3">
      <c r="A169" s="1">
        <v>45250</v>
      </c>
      <c r="B169">
        <v>235.60000600000001</v>
      </c>
      <c r="C169">
        <f t="shared" si="2"/>
        <v>5.5331189264771269E-3</v>
      </c>
    </row>
    <row r="170" spans="1:3" x14ac:dyDescent="0.3">
      <c r="A170" s="1">
        <v>45251</v>
      </c>
      <c r="B170">
        <v>241.199997</v>
      </c>
      <c r="C170">
        <f t="shared" si="2"/>
        <v>2.3490975170894914E-2</v>
      </c>
    </row>
    <row r="171" spans="1:3" x14ac:dyDescent="0.3">
      <c r="A171" s="1">
        <v>45252</v>
      </c>
      <c r="B171">
        <v>234.21000699999999</v>
      </c>
      <c r="C171">
        <f t="shared" si="2"/>
        <v>-2.9408273727202904E-2</v>
      </c>
    </row>
    <row r="172" spans="1:3" x14ac:dyDescent="0.3">
      <c r="A172" s="1">
        <v>45254</v>
      </c>
      <c r="B172">
        <v>235.449997</v>
      </c>
      <c r="C172">
        <f t="shared" si="2"/>
        <v>5.2803852599883818E-3</v>
      </c>
    </row>
    <row r="173" spans="1:3" x14ac:dyDescent="0.3">
      <c r="A173" s="1">
        <v>45257</v>
      </c>
      <c r="B173">
        <v>236.08000200000001</v>
      </c>
      <c r="C173">
        <f t="shared" si="2"/>
        <v>2.6721751583836839E-3</v>
      </c>
    </row>
    <row r="174" spans="1:3" x14ac:dyDescent="0.3">
      <c r="A174" s="1">
        <v>45258</v>
      </c>
      <c r="B174">
        <v>246.720001</v>
      </c>
      <c r="C174">
        <f t="shared" si="2"/>
        <v>4.4083355321753788E-2</v>
      </c>
    </row>
    <row r="175" spans="1:3" x14ac:dyDescent="0.3">
      <c r="A175" s="1">
        <v>45259</v>
      </c>
      <c r="B175">
        <v>244.13999899999999</v>
      </c>
      <c r="C175">
        <f t="shared" si="2"/>
        <v>-1.0512267282499248E-2</v>
      </c>
    </row>
    <row r="176" spans="1:3" x14ac:dyDescent="0.3">
      <c r="A176" s="1">
        <v>45260</v>
      </c>
      <c r="B176">
        <v>240.08000200000001</v>
      </c>
      <c r="C176">
        <f t="shared" si="2"/>
        <v>-1.6769617682974927E-2</v>
      </c>
    </row>
    <row r="177" spans="1:3" x14ac:dyDescent="0.3">
      <c r="A177" s="1">
        <v>45261</v>
      </c>
      <c r="B177">
        <v>238.83000200000001</v>
      </c>
      <c r="C177">
        <f t="shared" si="2"/>
        <v>-5.2201993199142696E-3</v>
      </c>
    </row>
    <row r="178" spans="1:3" x14ac:dyDescent="0.3">
      <c r="A178" s="1">
        <v>45264</v>
      </c>
      <c r="B178">
        <v>235.58000200000001</v>
      </c>
      <c r="C178">
        <f t="shared" si="2"/>
        <v>-1.3701443122430351E-2</v>
      </c>
    </row>
    <row r="179" spans="1:3" x14ac:dyDescent="0.3">
      <c r="A179" s="1">
        <v>45265</v>
      </c>
      <c r="B179">
        <v>238.720001</v>
      </c>
      <c r="C179">
        <f t="shared" si="2"/>
        <v>1.3240754184080489E-2</v>
      </c>
    </row>
    <row r="180" spans="1:3" x14ac:dyDescent="0.3">
      <c r="A180" s="1">
        <v>45266</v>
      </c>
      <c r="B180">
        <v>239.36999499999999</v>
      </c>
      <c r="C180">
        <f t="shared" si="2"/>
        <v>2.7191298957301938E-3</v>
      </c>
    </row>
    <row r="181" spans="1:3" x14ac:dyDescent="0.3">
      <c r="A181" s="1">
        <v>45267</v>
      </c>
      <c r="B181">
        <v>242.63999899999999</v>
      </c>
      <c r="C181">
        <f t="shared" si="2"/>
        <v>1.3568408158859331E-2</v>
      </c>
    </row>
    <row r="182" spans="1:3" x14ac:dyDescent="0.3">
      <c r="A182" s="1">
        <v>45268</v>
      </c>
      <c r="B182">
        <v>243.83999600000001</v>
      </c>
      <c r="C182">
        <f t="shared" si="2"/>
        <v>4.9333968350883601E-3</v>
      </c>
    </row>
    <row r="183" spans="1:3" x14ac:dyDescent="0.3">
      <c r="A183" s="1">
        <v>45271</v>
      </c>
      <c r="B183">
        <v>239.740005</v>
      </c>
      <c r="C183">
        <f t="shared" si="2"/>
        <v>-1.6957232459201076E-2</v>
      </c>
    </row>
    <row r="184" spans="1:3" x14ac:dyDescent="0.3">
      <c r="A184" s="1">
        <v>45272</v>
      </c>
      <c r="B184">
        <v>237.009995</v>
      </c>
      <c r="C184">
        <f t="shared" si="2"/>
        <v>-1.1452710393224732E-2</v>
      </c>
    </row>
    <row r="185" spans="1:3" x14ac:dyDescent="0.3">
      <c r="A185" s="1">
        <v>45273</v>
      </c>
      <c r="B185">
        <v>239.28999300000001</v>
      </c>
      <c r="C185">
        <f t="shared" si="2"/>
        <v>9.5738629963608365E-3</v>
      </c>
    </row>
    <row r="186" spans="1:3" x14ac:dyDescent="0.3">
      <c r="A186" s="1">
        <v>45274</v>
      </c>
      <c r="B186">
        <v>251.050003</v>
      </c>
      <c r="C186">
        <f t="shared" si="2"/>
        <v>4.7975958192508515E-2</v>
      </c>
    </row>
    <row r="187" spans="1:3" x14ac:dyDescent="0.3">
      <c r="A187" s="1">
        <v>45275</v>
      </c>
      <c r="B187">
        <v>253.5</v>
      </c>
      <c r="C187">
        <f t="shared" si="2"/>
        <v>9.7116886007126944E-3</v>
      </c>
    </row>
    <row r="188" spans="1:3" x14ac:dyDescent="0.3">
      <c r="A188" s="1">
        <v>45278</v>
      </c>
      <c r="B188">
        <v>252.08000200000001</v>
      </c>
      <c r="C188">
        <f t="shared" si="2"/>
        <v>-5.6173176482294772E-3</v>
      </c>
    </row>
    <row r="189" spans="1:3" x14ac:dyDescent="0.3">
      <c r="A189" s="1">
        <v>45279</v>
      </c>
      <c r="B189">
        <v>257.22000100000002</v>
      </c>
      <c r="C189">
        <f t="shared" si="2"/>
        <v>2.0185248342655011E-2</v>
      </c>
    </row>
    <row r="190" spans="1:3" x14ac:dyDescent="0.3">
      <c r="A190" s="1">
        <v>45280</v>
      </c>
      <c r="B190">
        <v>247.13999899999999</v>
      </c>
      <c r="C190">
        <f t="shared" si="2"/>
        <v>-3.9976780095908576E-2</v>
      </c>
    </row>
    <row r="191" spans="1:3" x14ac:dyDescent="0.3">
      <c r="A191" s="1">
        <v>45281</v>
      </c>
      <c r="B191">
        <v>254.5</v>
      </c>
      <c r="C191">
        <f t="shared" si="2"/>
        <v>2.9345862360822577E-2</v>
      </c>
    </row>
    <row r="192" spans="1:3" x14ac:dyDescent="0.3">
      <c r="A192" s="1">
        <v>45282</v>
      </c>
      <c r="B192">
        <v>252.53999300000001</v>
      </c>
      <c r="C192">
        <f t="shared" si="2"/>
        <v>-7.7312116984247789E-3</v>
      </c>
    </row>
    <row r="193" spans="1:3" x14ac:dyDescent="0.3">
      <c r="A193" s="1">
        <v>45286</v>
      </c>
      <c r="B193">
        <v>256.60998499999999</v>
      </c>
      <c r="C193">
        <f t="shared" si="2"/>
        <v>1.5987739836902336E-2</v>
      </c>
    </row>
    <row r="194" spans="1:3" x14ac:dyDescent="0.3">
      <c r="A194" s="1">
        <v>45287</v>
      </c>
      <c r="B194">
        <v>261.44000199999999</v>
      </c>
      <c r="C194">
        <f t="shared" si="2"/>
        <v>1.8647455192521752E-2</v>
      </c>
    </row>
    <row r="195" spans="1:3" x14ac:dyDescent="0.3">
      <c r="A195" s="1">
        <v>45288</v>
      </c>
      <c r="B195">
        <v>253.179993</v>
      </c>
      <c r="C195">
        <f t="shared" si="2"/>
        <v>-3.2104148761208443E-2</v>
      </c>
    </row>
    <row r="196" spans="1:3" x14ac:dyDescent="0.3">
      <c r="A196" s="1">
        <v>45289</v>
      </c>
      <c r="B196">
        <v>248.479996</v>
      </c>
      <c r="C196">
        <f t="shared" ref="C196:C253" si="3">LN(B196/B195)</f>
        <v>-1.8738327257866602E-2</v>
      </c>
    </row>
    <row r="197" spans="1:3" x14ac:dyDescent="0.3">
      <c r="A197" s="1">
        <v>45293</v>
      </c>
      <c r="B197">
        <v>248.41999799999999</v>
      </c>
      <c r="C197">
        <f t="shared" si="3"/>
        <v>-2.4148923733563409E-4</v>
      </c>
    </row>
    <row r="198" spans="1:3" x14ac:dyDescent="0.3">
      <c r="A198" s="1">
        <v>45294</v>
      </c>
      <c r="B198">
        <v>238.449997</v>
      </c>
      <c r="C198">
        <f t="shared" si="3"/>
        <v>-4.0961221902186755E-2</v>
      </c>
    </row>
    <row r="199" spans="1:3" x14ac:dyDescent="0.3">
      <c r="A199" s="1">
        <v>45295</v>
      </c>
      <c r="B199">
        <v>237.929993</v>
      </c>
      <c r="C199">
        <f t="shared" si="3"/>
        <v>-2.1831488200595751E-3</v>
      </c>
    </row>
    <row r="200" spans="1:3" x14ac:dyDescent="0.3">
      <c r="A200" s="1">
        <v>45296</v>
      </c>
      <c r="B200">
        <v>237.490005</v>
      </c>
      <c r="C200">
        <f t="shared" si="3"/>
        <v>-1.8509449643153409E-3</v>
      </c>
    </row>
    <row r="201" spans="1:3" x14ac:dyDescent="0.3">
      <c r="A201" s="1">
        <v>45299</v>
      </c>
      <c r="B201">
        <v>240.449997</v>
      </c>
      <c r="C201">
        <f t="shared" si="3"/>
        <v>1.2386616868460926E-2</v>
      </c>
    </row>
    <row r="202" spans="1:3" x14ac:dyDescent="0.3">
      <c r="A202" s="1">
        <v>45300</v>
      </c>
      <c r="B202">
        <v>234.96000699999999</v>
      </c>
      <c r="C202">
        <f t="shared" si="3"/>
        <v>-2.3096838564395924E-2</v>
      </c>
    </row>
    <row r="203" spans="1:3" x14ac:dyDescent="0.3">
      <c r="A203" s="1">
        <v>45301</v>
      </c>
      <c r="B203">
        <v>233.94000199999999</v>
      </c>
      <c r="C203">
        <f t="shared" si="3"/>
        <v>-4.3506359109076959E-3</v>
      </c>
    </row>
    <row r="204" spans="1:3" x14ac:dyDescent="0.3">
      <c r="A204" s="1">
        <v>45302</v>
      </c>
      <c r="B204">
        <v>227.220001</v>
      </c>
      <c r="C204">
        <f t="shared" si="3"/>
        <v>-2.9145965228982024E-2</v>
      </c>
    </row>
    <row r="205" spans="1:3" x14ac:dyDescent="0.3">
      <c r="A205" s="1">
        <v>45303</v>
      </c>
      <c r="B205">
        <v>218.88999899999999</v>
      </c>
      <c r="C205">
        <f t="shared" si="3"/>
        <v>-3.7349399586221063E-2</v>
      </c>
    </row>
    <row r="206" spans="1:3" x14ac:dyDescent="0.3">
      <c r="A206" s="1">
        <v>45307</v>
      </c>
      <c r="B206">
        <v>219.91000399999999</v>
      </c>
      <c r="C206">
        <f t="shared" si="3"/>
        <v>4.6490739754571093E-3</v>
      </c>
    </row>
    <row r="207" spans="1:3" x14ac:dyDescent="0.3">
      <c r="A207" s="1">
        <v>45308</v>
      </c>
      <c r="B207">
        <v>215.550003</v>
      </c>
      <c r="C207">
        <f t="shared" si="3"/>
        <v>-2.0025474820987436E-2</v>
      </c>
    </row>
    <row r="208" spans="1:3" x14ac:dyDescent="0.3">
      <c r="A208" s="1">
        <v>45309</v>
      </c>
      <c r="B208">
        <v>211.88000500000001</v>
      </c>
      <c r="C208">
        <f t="shared" si="3"/>
        <v>-1.7172814836439211E-2</v>
      </c>
    </row>
    <row r="209" spans="1:3" x14ac:dyDescent="0.3">
      <c r="A209" s="1">
        <v>45310</v>
      </c>
      <c r="B209">
        <v>212.19000199999999</v>
      </c>
      <c r="C209">
        <f t="shared" si="3"/>
        <v>1.4620088669342077E-3</v>
      </c>
    </row>
    <row r="210" spans="1:3" x14ac:dyDescent="0.3">
      <c r="A210" s="1">
        <v>45313</v>
      </c>
      <c r="B210">
        <v>208.800003</v>
      </c>
      <c r="C210">
        <f t="shared" si="3"/>
        <v>-1.6105238765223403E-2</v>
      </c>
    </row>
    <row r="211" spans="1:3" x14ac:dyDescent="0.3">
      <c r="A211" s="1">
        <v>45314</v>
      </c>
      <c r="B211">
        <v>209.13999899999999</v>
      </c>
      <c r="C211">
        <f t="shared" si="3"/>
        <v>1.6270090126568315E-3</v>
      </c>
    </row>
    <row r="212" spans="1:3" x14ac:dyDescent="0.3">
      <c r="A212" s="1">
        <v>45315</v>
      </c>
      <c r="B212">
        <v>207.83000200000001</v>
      </c>
      <c r="C212">
        <f t="shared" si="3"/>
        <v>-6.2834319347250542E-3</v>
      </c>
    </row>
    <row r="213" spans="1:3" x14ac:dyDescent="0.3">
      <c r="A213" s="1">
        <v>45316</v>
      </c>
      <c r="B213">
        <v>182.63000500000001</v>
      </c>
      <c r="C213">
        <f t="shared" si="3"/>
        <v>-0.12925817187252311</v>
      </c>
    </row>
    <row r="214" spans="1:3" x14ac:dyDescent="0.3">
      <c r="A214" s="1">
        <v>45317</v>
      </c>
      <c r="B214">
        <v>183.25</v>
      </c>
      <c r="C214">
        <f t="shared" si="3"/>
        <v>3.3890651850525984E-3</v>
      </c>
    </row>
    <row r="215" spans="1:3" x14ac:dyDescent="0.3">
      <c r="A215" s="1">
        <v>45320</v>
      </c>
      <c r="B215">
        <v>190.929993</v>
      </c>
      <c r="C215">
        <f t="shared" si="3"/>
        <v>4.1055491295960346E-2</v>
      </c>
    </row>
    <row r="216" spans="1:3" x14ac:dyDescent="0.3">
      <c r="A216" s="1">
        <v>45321</v>
      </c>
      <c r="B216">
        <v>191.58999600000001</v>
      </c>
      <c r="C216">
        <f t="shared" si="3"/>
        <v>3.450819167263296E-3</v>
      </c>
    </row>
    <row r="217" spans="1:3" x14ac:dyDescent="0.3">
      <c r="A217" s="1">
        <v>45322</v>
      </c>
      <c r="B217">
        <v>187.28999300000001</v>
      </c>
      <c r="C217">
        <f t="shared" si="3"/>
        <v>-2.2699470863416251E-2</v>
      </c>
    </row>
    <row r="218" spans="1:3" x14ac:dyDescent="0.3">
      <c r="A218" s="1">
        <v>45323</v>
      </c>
      <c r="B218">
        <v>188.86000100000001</v>
      </c>
      <c r="C218">
        <f t="shared" si="3"/>
        <v>8.3478247632823056E-3</v>
      </c>
    </row>
    <row r="219" spans="1:3" x14ac:dyDescent="0.3">
      <c r="A219" s="1">
        <v>45324</v>
      </c>
      <c r="B219">
        <v>187.91000399999999</v>
      </c>
      <c r="C219">
        <f t="shared" si="3"/>
        <v>-5.0428590420034539E-3</v>
      </c>
    </row>
    <row r="220" spans="1:3" x14ac:dyDescent="0.3">
      <c r="A220" s="1">
        <v>45327</v>
      </c>
      <c r="B220">
        <v>181.05999800000001</v>
      </c>
      <c r="C220">
        <f t="shared" si="3"/>
        <v>-3.7134689086614901E-2</v>
      </c>
    </row>
    <row r="221" spans="1:3" x14ac:dyDescent="0.3">
      <c r="A221" s="1">
        <v>45328</v>
      </c>
      <c r="B221">
        <v>185.10000600000001</v>
      </c>
      <c r="C221">
        <f t="shared" si="3"/>
        <v>2.2067794993129979E-2</v>
      </c>
    </row>
    <row r="222" spans="1:3" x14ac:dyDescent="0.3">
      <c r="A222" s="1">
        <v>45329</v>
      </c>
      <c r="B222">
        <v>187.58000200000001</v>
      </c>
      <c r="C222">
        <f t="shared" si="3"/>
        <v>1.3309179748547796E-2</v>
      </c>
    </row>
    <row r="223" spans="1:3" x14ac:dyDescent="0.3">
      <c r="A223" s="1">
        <v>45330</v>
      </c>
      <c r="B223">
        <v>189.55999800000001</v>
      </c>
      <c r="C223">
        <f t="shared" si="3"/>
        <v>1.0500154805728456E-2</v>
      </c>
    </row>
    <row r="224" spans="1:3" x14ac:dyDescent="0.3">
      <c r="A224" s="1">
        <v>45331</v>
      </c>
      <c r="B224">
        <v>193.570007</v>
      </c>
      <c r="C224">
        <f t="shared" si="3"/>
        <v>2.0933653771443836E-2</v>
      </c>
    </row>
    <row r="225" spans="1:3" x14ac:dyDescent="0.3">
      <c r="A225" s="1">
        <v>45334</v>
      </c>
      <c r="B225">
        <v>188.13000500000001</v>
      </c>
      <c r="C225">
        <f t="shared" si="3"/>
        <v>-2.8506000519676663E-2</v>
      </c>
    </row>
    <row r="226" spans="1:3" x14ac:dyDescent="0.3">
      <c r="A226" s="1">
        <v>45335</v>
      </c>
      <c r="B226">
        <v>184.020004</v>
      </c>
      <c r="C226">
        <f t="shared" si="3"/>
        <v>-2.20887707094229E-2</v>
      </c>
    </row>
    <row r="227" spans="1:3" x14ac:dyDescent="0.3">
      <c r="A227" s="1">
        <v>45336</v>
      </c>
      <c r="B227">
        <v>188.71000699999999</v>
      </c>
      <c r="C227">
        <f t="shared" si="3"/>
        <v>2.5167013143974553E-2</v>
      </c>
    </row>
    <row r="228" spans="1:3" x14ac:dyDescent="0.3">
      <c r="A228" s="1">
        <v>45337</v>
      </c>
      <c r="B228">
        <v>200.449997</v>
      </c>
      <c r="C228">
        <f t="shared" si="3"/>
        <v>6.0353341887232834E-2</v>
      </c>
    </row>
    <row r="229" spans="1:3" x14ac:dyDescent="0.3">
      <c r="A229" s="1">
        <v>45338</v>
      </c>
      <c r="B229">
        <v>199.949997</v>
      </c>
      <c r="C229">
        <f t="shared" si="3"/>
        <v>-2.4975038331137662E-3</v>
      </c>
    </row>
    <row r="230" spans="1:3" x14ac:dyDescent="0.3">
      <c r="A230" s="1">
        <v>45342</v>
      </c>
      <c r="B230">
        <v>193.759995</v>
      </c>
      <c r="C230">
        <f t="shared" si="3"/>
        <v>-3.144706628941419E-2</v>
      </c>
    </row>
    <row r="231" spans="1:3" x14ac:dyDescent="0.3">
      <c r="A231" s="1">
        <v>45343</v>
      </c>
      <c r="B231">
        <v>194.770004</v>
      </c>
      <c r="C231">
        <f t="shared" si="3"/>
        <v>5.1991417791899452E-3</v>
      </c>
    </row>
    <row r="232" spans="1:3" x14ac:dyDescent="0.3">
      <c r="A232" s="1">
        <v>45344</v>
      </c>
      <c r="B232">
        <v>197.41000399999999</v>
      </c>
      <c r="C232">
        <f t="shared" si="3"/>
        <v>1.3463408761122387E-2</v>
      </c>
    </row>
    <row r="233" spans="1:3" x14ac:dyDescent="0.3">
      <c r="A233" s="1">
        <v>45345</v>
      </c>
      <c r="B233">
        <v>191.970001</v>
      </c>
      <c r="C233">
        <f t="shared" si="3"/>
        <v>-2.7943689511348447E-2</v>
      </c>
    </row>
    <row r="234" spans="1:3" x14ac:dyDescent="0.3">
      <c r="A234" s="1">
        <v>45348</v>
      </c>
      <c r="B234">
        <v>199.39999399999999</v>
      </c>
      <c r="C234">
        <f t="shared" si="3"/>
        <v>3.7973712408840829E-2</v>
      </c>
    </row>
    <row r="235" spans="1:3" x14ac:dyDescent="0.3">
      <c r="A235" s="1">
        <v>45349</v>
      </c>
      <c r="B235">
        <v>199.729996</v>
      </c>
      <c r="C235">
        <f t="shared" si="3"/>
        <v>1.6536070125769428E-3</v>
      </c>
    </row>
    <row r="236" spans="1:3" x14ac:dyDescent="0.3">
      <c r="A236" s="1">
        <v>45350</v>
      </c>
      <c r="B236">
        <v>202.03999300000001</v>
      </c>
      <c r="C236">
        <f t="shared" si="3"/>
        <v>1.1499228503202959E-2</v>
      </c>
    </row>
    <row r="237" spans="1:3" x14ac:dyDescent="0.3">
      <c r="A237" s="1">
        <v>45351</v>
      </c>
      <c r="B237">
        <v>201.88000500000001</v>
      </c>
      <c r="C237">
        <f t="shared" si="3"/>
        <v>-7.9217671399678304E-4</v>
      </c>
    </row>
    <row r="238" spans="1:3" x14ac:dyDescent="0.3">
      <c r="A238" s="1">
        <v>45352</v>
      </c>
      <c r="B238">
        <v>202.63999899999999</v>
      </c>
      <c r="C238">
        <f t="shared" si="3"/>
        <v>3.7575145193099548E-3</v>
      </c>
    </row>
    <row r="239" spans="1:3" x14ac:dyDescent="0.3">
      <c r="A239" s="1">
        <v>45355</v>
      </c>
      <c r="B239">
        <v>188.13999899999999</v>
      </c>
      <c r="C239">
        <f t="shared" si="3"/>
        <v>-7.4244639529945367E-2</v>
      </c>
    </row>
    <row r="240" spans="1:3" x14ac:dyDescent="0.3">
      <c r="A240" s="1">
        <v>45356</v>
      </c>
      <c r="B240">
        <v>180.740005</v>
      </c>
      <c r="C240">
        <f t="shared" si="3"/>
        <v>-4.0126799090757372E-2</v>
      </c>
    </row>
    <row r="241" spans="1:3" x14ac:dyDescent="0.3">
      <c r="A241" s="1">
        <v>45357</v>
      </c>
      <c r="B241">
        <v>176.53999300000001</v>
      </c>
      <c r="C241">
        <f t="shared" si="3"/>
        <v>-2.3512122196841682E-2</v>
      </c>
    </row>
    <row r="242" spans="1:3" x14ac:dyDescent="0.3">
      <c r="A242" s="1">
        <v>45358</v>
      </c>
      <c r="B242">
        <v>178.64999399999999</v>
      </c>
      <c r="C242">
        <f t="shared" si="3"/>
        <v>1.1881110943180291E-2</v>
      </c>
    </row>
    <row r="243" spans="1:3" x14ac:dyDescent="0.3">
      <c r="A243" s="1">
        <v>45359</v>
      </c>
      <c r="B243">
        <v>175.33999600000001</v>
      </c>
      <c r="C243">
        <f t="shared" si="3"/>
        <v>-1.8701627536577191E-2</v>
      </c>
    </row>
    <row r="244" spans="1:3" x14ac:dyDescent="0.3">
      <c r="A244" s="1">
        <v>45362</v>
      </c>
      <c r="B244">
        <v>177.770004</v>
      </c>
      <c r="C244">
        <f t="shared" si="3"/>
        <v>1.3763679087959585E-2</v>
      </c>
    </row>
    <row r="245" spans="1:3" x14ac:dyDescent="0.3">
      <c r="A245" s="1">
        <v>45363</v>
      </c>
      <c r="B245">
        <v>177.53999300000001</v>
      </c>
      <c r="C245">
        <f t="shared" si="3"/>
        <v>-1.2947062231402351E-3</v>
      </c>
    </row>
    <row r="246" spans="1:3" x14ac:dyDescent="0.3">
      <c r="A246" s="1">
        <v>45364</v>
      </c>
      <c r="B246">
        <v>169.479996</v>
      </c>
      <c r="C246">
        <f t="shared" si="3"/>
        <v>-4.6460994055684705E-2</v>
      </c>
    </row>
    <row r="247" spans="1:3" x14ac:dyDescent="0.3">
      <c r="A247" s="1">
        <v>45365</v>
      </c>
      <c r="B247">
        <v>162.5</v>
      </c>
      <c r="C247">
        <f t="shared" si="3"/>
        <v>-4.2056900386961124E-2</v>
      </c>
    </row>
    <row r="248" spans="1:3" x14ac:dyDescent="0.3">
      <c r="A248" s="1">
        <v>45366</v>
      </c>
      <c r="B248">
        <v>163.570007</v>
      </c>
      <c r="C248">
        <f t="shared" si="3"/>
        <v>6.5630742957748286E-3</v>
      </c>
    </row>
    <row r="249" spans="1:3" x14ac:dyDescent="0.3">
      <c r="A249" s="1">
        <v>45369</v>
      </c>
      <c r="B249">
        <v>173.800003</v>
      </c>
      <c r="C249">
        <f t="shared" si="3"/>
        <v>6.0664154026944465E-2</v>
      </c>
    </row>
    <row r="250" spans="1:3" x14ac:dyDescent="0.3">
      <c r="A250" s="1">
        <v>45370</v>
      </c>
      <c r="B250">
        <v>171.320007</v>
      </c>
      <c r="C250">
        <f t="shared" si="3"/>
        <v>-1.437203648613106E-2</v>
      </c>
    </row>
    <row r="251" spans="1:3" x14ac:dyDescent="0.3">
      <c r="A251" s="1">
        <v>45371</v>
      </c>
      <c r="B251">
        <v>175.66000399999999</v>
      </c>
      <c r="C251">
        <f t="shared" si="3"/>
        <v>2.5017137653853341E-2</v>
      </c>
    </row>
    <row r="252" spans="1:3" x14ac:dyDescent="0.3">
      <c r="A252" s="1">
        <v>45372</v>
      </c>
      <c r="B252">
        <v>172.820007</v>
      </c>
      <c r="C252">
        <f t="shared" si="3"/>
        <v>-1.6299700342409996E-2</v>
      </c>
    </row>
    <row r="253" spans="1:3" x14ac:dyDescent="0.3">
      <c r="A253" s="1">
        <v>45373</v>
      </c>
      <c r="B253">
        <v>170.83000200000001</v>
      </c>
      <c r="C253">
        <f t="shared" si="3"/>
        <v>-1.1581709251311906E-2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74D2-9872-4C04-946A-63788C1A872E}">
  <dimension ref="A1:L122"/>
  <sheetViews>
    <sheetView workbookViewId="0">
      <selection sqref="A1:G1"/>
    </sheetView>
  </sheetViews>
  <sheetFormatPr defaultRowHeight="14.4" x14ac:dyDescent="0.3"/>
  <cols>
    <col min="1" max="1" width="8.5546875" bestFit="1" customWidth="1"/>
    <col min="2" max="2" width="7.33203125" bestFit="1" customWidth="1"/>
    <col min="6" max="6" width="10.21875" customWidth="1"/>
    <col min="7" max="7" width="12.44140625" bestFit="1" customWidth="1"/>
  </cols>
  <sheetData>
    <row r="1" spans="1:12" ht="19.8" customHeight="1" thickBot="1" x14ac:dyDescent="0.35">
      <c r="A1" s="161" t="s">
        <v>129</v>
      </c>
      <c r="B1" s="162"/>
      <c r="C1" s="162"/>
      <c r="D1" s="162"/>
      <c r="E1" s="162"/>
      <c r="F1" s="162"/>
      <c r="G1" s="163"/>
    </row>
    <row r="2" spans="1:12" x14ac:dyDescent="0.3">
      <c r="A2" s="102" t="s">
        <v>0</v>
      </c>
      <c r="B2" s="103" t="s">
        <v>1</v>
      </c>
      <c r="C2" s="103" t="s">
        <v>2</v>
      </c>
      <c r="D2" s="103" t="s">
        <v>3</v>
      </c>
      <c r="E2" s="103" t="s">
        <v>70</v>
      </c>
      <c r="F2" s="104" t="s">
        <v>71</v>
      </c>
      <c r="G2" s="105" t="s">
        <v>6</v>
      </c>
    </row>
    <row r="3" spans="1:12" x14ac:dyDescent="0.3">
      <c r="A3" s="98">
        <v>41730</v>
      </c>
      <c r="B3" s="17">
        <v>1873.96</v>
      </c>
      <c r="C3" s="17">
        <v>1897.28</v>
      </c>
      <c r="D3" s="17">
        <v>1814.36</v>
      </c>
      <c r="E3" s="17">
        <v>1883.95</v>
      </c>
      <c r="F3" s="17">
        <v>1883.95</v>
      </c>
      <c r="G3" s="99">
        <v>71595810000</v>
      </c>
    </row>
    <row r="4" spans="1:12" x14ac:dyDescent="0.3">
      <c r="A4" s="98">
        <v>41760</v>
      </c>
      <c r="B4" s="17">
        <v>1884.39</v>
      </c>
      <c r="C4" s="17">
        <v>1924.03</v>
      </c>
      <c r="D4" s="17">
        <v>1859.79</v>
      </c>
      <c r="E4" s="17">
        <v>1923.57</v>
      </c>
      <c r="F4" s="17">
        <v>1923.57</v>
      </c>
      <c r="G4" s="99">
        <v>63623630000</v>
      </c>
    </row>
    <row r="5" spans="1:12" x14ac:dyDescent="0.3">
      <c r="A5" s="98">
        <v>41791</v>
      </c>
      <c r="B5" s="17">
        <v>1923.87</v>
      </c>
      <c r="C5" s="17">
        <v>1968.17</v>
      </c>
      <c r="D5" s="17">
        <v>1915.98</v>
      </c>
      <c r="E5" s="17">
        <v>1960.23</v>
      </c>
      <c r="F5" s="17">
        <v>1960.23</v>
      </c>
      <c r="G5" s="99">
        <v>63283380000</v>
      </c>
    </row>
    <row r="6" spans="1:12" x14ac:dyDescent="0.3">
      <c r="A6" s="98">
        <v>41821</v>
      </c>
      <c r="B6" s="17">
        <v>1962.29</v>
      </c>
      <c r="C6" s="17">
        <v>1991.39</v>
      </c>
      <c r="D6" s="17">
        <v>1930.67</v>
      </c>
      <c r="E6" s="17">
        <v>1930.67</v>
      </c>
      <c r="F6" s="17">
        <v>1930.67</v>
      </c>
      <c r="G6" s="99">
        <v>66524690000</v>
      </c>
    </row>
    <row r="7" spans="1:12" x14ac:dyDescent="0.3">
      <c r="A7" s="98">
        <v>41852</v>
      </c>
      <c r="B7" s="17">
        <v>1929.8</v>
      </c>
      <c r="C7" s="17">
        <v>2005.04</v>
      </c>
      <c r="D7" s="17">
        <v>1904.78</v>
      </c>
      <c r="E7" s="17">
        <v>2003.37</v>
      </c>
      <c r="F7" s="17">
        <v>2003.37</v>
      </c>
      <c r="G7" s="99">
        <v>58131140000</v>
      </c>
    </row>
    <row r="8" spans="1:12" x14ac:dyDescent="0.3">
      <c r="A8" s="98">
        <v>41883</v>
      </c>
      <c r="B8" s="17">
        <v>2004.07</v>
      </c>
      <c r="C8" s="17">
        <v>2019.26</v>
      </c>
      <c r="D8" s="17">
        <v>1964.04</v>
      </c>
      <c r="E8" s="17">
        <v>1972.29</v>
      </c>
      <c r="F8" s="17">
        <v>1972.29</v>
      </c>
      <c r="G8" s="99">
        <v>66706000000</v>
      </c>
      <c r="J8" s="106"/>
      <c r="K8" s="106"/>
      <c r="L8" s="106"/>
    </row>
    <row r="9" spans="1:12" x14ac:dyDescent="0.3">
      <c r="A9" s="98">
        <v>41913</v>
      </c>
      <c r="B9" s="17">
        <v>1971.44</v>
      </c>
      <c r="C9" s="17">
        <v>2018.19</v>
      </c>
      <c r="D9" s="17">
        <v>1820.66</v>
      </c>
      <c r="E9" s="17">
        <v>2018.05</v>
      </c>
      <c r="F9" s="17">
        <v>2018.05</v>
      </c>
      <c r="G9" s="99">
        <v>93714040000</v>
      </c>
    </row>
    <row r="10" spans="1:12" x14ac:dyDescent="0.3">
      <c r="A10" s="98">
        <v>41944</v>
      </c>
      <c r="B10" s="17">
        <v>2018.21</v>
      </c>
      <c r="C10" s="17">
        <v>2075.7600000000002</v>
      </c>
      <c r="D10" s="17">
        <v>2001.01</v>
      </c>
      <c r="E10" s="17">
        <v>2067.56</v>
      </c>
      <c r="F10" s="17">
        <v>2067.56</v>
      </c>
      <c r="G10" s="99">
        <v>63600190000</v>
      </c>
    </row>
    <row r="11" spans="1:12" x14ac:dyDescent="0.3">
      <c r="A11" s="98">
        <v>41974</v>
      </c>
      <c r="B11" s="17">
        <v>2065.7800000000002</v>
      </c>
      <c r="C11" s="17">
        <v>2093.5500000000002</v>
      </c>
      <c r="D11" s="17">
        <v>1972.56</v>
      </c>
      <c r="E11" s="17">
        <v>2058.9</v>
      </c>
      <c r="F11" s="17">
        <v>2058.9</v>
      </c>
      <c r="G11" s="99">
        <v>80743820000</v>
      </c>
    </row>
    <row r="12" spans="1:12" x14ac:dyDescent="0.3">
      <c r="A12" s="98">
        <v>42005</v>
      </c>
      <c r="B12" s="17">
        <v>2058.9</v>
      </c>
      <c r="C12" s="17">
        <v>2072.36</v>
      </c>
      <c r="D12" s="17">
        <v>1988.12</v>
      </c>
      <c r="E12" s="17">
        <v>1994.99</v>
      </c>
      <c r="F12" s="17">
        <v>1994.99</v>
      </c>
      <c r="G12" s="99">
        <v>77330040000</v>
      </c>
    </row>
    <row r="13" spans="1:12" x14ac:dyDescent="0.3">
      <c r="A13" s="98">
        <v>42036</v>
      </c>
      <c r="B13" s="17">
        <v>1996.67</v>
      </c>
      <c r="C13" s="17">
        <v>2119.59</v>
      </c>
      <c r="D13" s="17">
        <v>1980.9</v>
      </c>
      <c r="E13" s="17">
        <v>2104.5</v>
      </c>
      <c r="F13" s="17">
        <v>2104.5</v>
      </c>
      <c r="G13" s="99">
        <v>68775560000</v>
      </c>
    </row>
    <row r="14" spans="1:12" x14ac:dyDescent="0.3">
      <c r="A14" s="98">
        <v>42064</v>
      </c>
      <c r="B14" s="17">
        <v>2105.23</v>
      </c>
      <c r="C14" s="17">
        <v>2117.52</v>
      </c>
      <c r="D14" s="17">
        <v>2039.69</v>
      </c>
      <c r="E14" s="17">
        <v>2067.89</v>
      </c>
      <c r="F14" s="17">
        <v>2067.89</v>
      </c>
      <c r="G14" s="99">
        <v>76675850000</v>
      </c>
    </row>
    <row r="15" spans="1:12" x14ac:dyDescent="0.3">
      <c r="A15" s="98">
        <v>42095</v>
      </c>
      <c r="B15" s="17">
        <v>2067.63</v>
      </c>
      <c r="C15" s="17">
        <v>2125.92</v>
      </c>
      <c r="D15" s="17">
        <v>2048.38</v>
      </c>
      <c r="E15" s="17">
        <v>2085.5100000000002</v>
      </c>
      <c r="F15" s="17">
        <v>2085.5100000000002</v>
      </c>
      <c r="G15" s="99">
        <v>72060940000</v>
      </c>
    </row>
    <row r="16" spans="1:12" x14ac:dyDescent="0.3">
      <c r="A16" s="98">
        <v>42125</v>
      </c>
      <c r="B16" s="17">
        <v>2087.38</v>
      </c>
      <c r="C16" s="17">
        <v>2134.7199999999998</v>
      </c>
      <c r="D16" s="17">
        <v>2067.9299999999998</v>
      </c>
      <c r="E16" s="17">
        <v>2107.39</v>
      </c>
      <c r="F16" s="17">
        <v>2107.39</v>
      </c>
      <c r="G16" s="99">
        <v>65187730000</v>
      </c>
    </row>
    <row r="17" spans="1:7" x14ac:dyDescent="0.3">
      <c r="A17" s="98">
        <v>42156</v>
      </c>
      <c r="B17" s="17">
        <v>2108.64</v>
      </c>
      <c r="C17" s="17">
        <v>2129.87</v>
      </c>
      <c r="D17" s="17">
        <v>2056.3200000000002</v>
      </c>
      <c r="E17" s="17">
        <v>2063.11</v>
      </c>
      <c r="F17" s="17">
        <v>2063.11</v>
      </c>
      <c r="G17" s="99">
        <v>73213980000</v>
      </c>
    </row>
    <row r="18" spans="1:7" x14ac:dyDescent="0.3">
      <c r="A18" s="98">
        <v>42186</v>
      </c>
      <c r="B18" s="17">
        <v>2067</v>
      </c>
      <c r="C18" s="17">
        <v>2132.8200000000002</v>
      </c>
      <c r="D18" s="17">
        <v>2044.02</v>
      </c>
      <c r="E18" s="17">
        <v>2103.84</v>
      </c>
      <c r="F18" s="17">
        <v>2103.84</v>
      </c>
      <c r="G18" s="99">
        <v>77920590000</v>
      </c>
    </row>
    <row r="19" spans="1:7" x14ac:dyDescent="0.3">
      <c r="A19" s="98">
        <v>42217</v>
      </c>
      <c r="B19" s="17">
        <v>2104.4899999999998</v>
      </c>
      <c r="C19" s="17">
        <v>2112.66</v>
      </c>
      <c r="D19" s="17">
        <v>1867.01</v>
      </c>
      <c r="E19" s="17">
        <v>1972.18</v>
      </c>
      <c r="F19" s="17">
        <v>1972.18</v>
      </c>
      <c r="G19" s="99">
        <v>84626790000</v>
      </c>
    </row>
    <row r="20" spans="1:7" x14ac:dyDescent="0.3">
      <c r="A20" s="98">
        <v>42248</v>
      </c>
      <c r="B20" s="17">
        <v>1970.09</v>
      </c>
      <c r="C20" s="17">
        <v>2020.86</v>
      </c>
      <c r="D20" s="17">
        <v>1871.91</v>
      </c>
      <c r="E20" s="17">
        <v>1920.03</v>
      </c>
      <c r="F20" s="17">
        <v>1920.03</v>
      </c>
      <c r="G20" s="99">
        <v>79989370000</v>
      </c>
    </row>
    <row r="21" spans="1:7" x14ac:dyDescent="0.3">
      <c r="A21" s="98">
        <v>42278</v>
      </c>
      <c r="B21" s="17">
        <v>1919.65</v>
      </c>
      <c r="C21" s="17">
        <v>2094.3200000000002</v>
      </c>
      <c r="D21" s="17">
        <v>1893.7</v>
      </c>
      <c r="E21" s="17">
        <v>2079.36</v>
      </c>
      <c r="F21" s="17">
        <v>2079.36</v>
      </c>
      <c r="G21" s="99">
        <v>85844900000</v>
      </c>
    </row>
    <row r="22" spans="1:7" x14ac:dyDescent="0.3">
      <c r="A22" s="98">
        <v>42309</v>
      </c>
      <c r="B22" s="17">
        <v>2080.7600000000002</v>
      </c>
      <c r="C22" s="17">
        <v>2116.48</v>
      </c>
      <c r="D22" s="17">
        <v>2019.39</v>
      </c>
      <c r="E22" s="17">
        <v>2080.41</v>
      </c>
      <c r="F22" s="17">
        <v>2080.41</v>
      </c>
      <c r="G22" s="99">
        <v>75943590000</v>
      </c>
    </row>
    <row r="23" spans="1:7" x14ac:dyDescent="0.3">
      <c r="A23" s="98">
        <v>42339</v>
      </c>
      <c r="B23" s="17">
        <v>2082.9299999999998</v>
      </c>
      <c r="C23" s="17">
        <v>2104.27</v>
      </c>
      <c r="D23" s="17">
        <v>1993.26</v>
      </c>
      <c r="E23" s="17">
        <v>2043.94</v>
      </c>
      <c r="F23" s="17">
        <v>2043.94</v>
      </c>
      <c r="G23" s="99">
        <v>83649260000</v>
      </c>
    </row>
    <row r="24" spans="1:7" x14ac:dyDescent="0.3">
      <c r="A24" s="98">
        <v>42370</v>
      </c>
      <c r="B24" s="17">
        <v>2038.2</v>
      </c>
      <c r="C24" s="17">
        <v>2038.2</v>
      </c>
      <c r="D24" s="17">
        <v>1812.29</v>
      </c>
      <c r="E24" s="17">
        <v>1940.24</v>
      </c>
      <c r="F24" s="17">
        <v>1940.24</v>
      </c>
      <c r="G24" s="99">
        <v>92409770000</v>
      </c>
    </row>
    <row r="25" spans="1:7" x14ac:dyDescent="0.3">
      <c r="A25" s="98">
        <v>42401</v>
      </c>
      <c r="B25" s="17">
        <v>1936.94</v>
      </c>
      <c r="C25" s="17">
        <v>1962.96</v>
      </c>
      <c r="D25" s="17">
        <v>1810.1</v>
      </c>
      <c r="E25" s="17">
        <v>1932.23</v>
      </c>
      <c r="F25" s="17">
        <v>1932.23</v>
      </c>
      <c r="G25" s="99">
        <v>93049560000</v>
      </c>
    </row>
    <row r="26" spans="1:7" x14ac:dyDescent="0.3">
      <c r="A26" s="98">
        <v>42430</v>
      </c>
      <c r="B26" s="17">
        <v>1937.09</v>
      </c>
      <c r="C26" s="17">
        <v>2072.21</v>
      </c>
      <c r="D26" s="17">
        <v>1937.09</v>
      </c>
      <c r="E26" s="17">
        <v>2059.7399999999998</v>
      </c>
      <c r="F26" s="17">
        <v>2059.7399999999998</v>
      </c>
      <c r="G26" s="99">
        <v>92639420000</v>
      </c>
    </row>
    <row r="27" spans="1:7" x14ac:dyDescent="0.3">
      <c r="A27" s="98">
        <v>42461</v>
      </c>
      <c r="B27" s="17">
        <v>2056.62</v>
      </c>
      <c r="C27" s="17">
        <v>2111.0500000000002</v>
      </c>
      <c r="D27" s="17">
        <v>2033.8</v>
      </c>
      <c r="E27" s="17">
        <v>2065.3000000000002</v>
      </c>
      <c r="F27" s="17">
        <v>2065.3000000000002</v>
      </c>
      <c r="G27" s="99">
        <v>81124990000</v>
      </c>
    </row>
    <row r="28" spans="1:7" x14ac:dyDescent="0.3">
      <c r="A28" s="98">
        <v>42491</v>
      </c>
      <c r="B28" s="17">
        <v>2067.17</v>
      </c>
      <c r="C28" s="17">
        <v>2103.48</v>
      </c>
      <c r="D28" s="17">
        <v>2025.91</v>
      </c>
      <c r="E28" s="17">
        <v>2096.9499999999998</v>
      </c>
      <c r="F28" s="17">
        <v>2096.9499999999998</v>
      </c>
      <c r="G28" s="99">
        <v>78883600000</v>
      </c>
    </row>
    <row r="29" spans="1:7" x14ac:dyDescent="0.3">
      <c r="A29" s="98">
        <v>42522</v>
      </c>
      <c r="B29" s="17">
        <v>2093.94</v>
      </c>
      <c r="C29" s="17">
        <v>2120.5500000000002</v>
      </c>
      <c r="D29" s="17">
        <v>1991.68</v>
      </c>
      <c r="E29" s="17">
        <v>2098.86</v>
      </c>
      <c r="F29" s="17">
        <v>2098.86</v>
      </c>
      <c r="G29" s="99">
        <v>86852700000</v>
      </c>
    </row>
    <row r="30" spans="1:7" x14ac:dyDescent="0.3">
      <c r="A30" s="98">
        <v>42552</v>
      </c>
      <c r="B30" s="17">
        <v>2099.34</v>
      </c>
      <c r="C30" s="17">
        <v>2177.09</v>
      </c>
      <c r="D30" s="17">
        <v>2074.02</v>
      </c>
      <c r="E30" s="17">
        <v>2173.6</v>
      </c>
      <c r="F30" s="17">
        <v>2173.6</v>
      </c>
      <c r="G30" s="99">
        <v>69530250000</v>
      </c>
    </row>
    <row r="31" spans="1:7" x14ac:dyDescent="0.3">
      <c r="A31" s="98">
        <v>42583</v>
      </c>
      <c r="B31" s="17">
        <v>2173.15</v>
      </c>
      <c r="C31" s="17">
        <v>2193.81</v>
      </c>
      <c r="D31" s="17">
        <v>2147.58</v>
      </c>
      <c r="E31" s="17">
        <v>2170.9499999999998</v>
      </c>
      <c r="F31" s="17">
        <v>2170.9499999999998</v>
      </c>
      <c r="G31" s="99">
        <v>75610310000</v>
      </c>
    </row>
    <row r="32" spans="1:7" x14ac:dyDescent="0.3">
      <c r="A32" s="98">
        <v>42614</v>
      </c>
      <c r="B32" s="17">
        <v>2171.33</v>
      </c>
      <c r="C32" s="17">
        <v>2187.87</v>
      </c>
      <c r="D32" s="17">
        <v>2119.12</v>
      </c>
      <c r="E32" s="17">
        <v>2168.27</v>
      </c>
      <c r="F32" s="17">
        <v>2168.27</v>
      </c>
      <c r="G32" s="99">
        <v>77023620000</v>
      </c>
    </row>
    <row r="33" spans="1:7" x14ac:dyDescent="0.3">
      <c r="A33" s="98">
        <v>42644</v>
      </c>
      <c r="B33" s="17">
        <v>2164.33</v>
      </c>
      <c r="C33" s="17">
        <v>2169.6</v>
      </c>
      <c r="D33" s="17">
        <v>2114.7199999999998</v>
      </c>
      <c r="E33" s="17">
        <v>2126.15</v>
      </c>
      <c r="F33" s="17">
        <v>2126.15</v>
      </c>
      <c r="G33" s="99">
        <v>72915530000</v>
      </c>
    </row>
    <row r="34" spans="1:7" x14ac:dyDescent="0.3">
      <c r="A34" s="98">
        <v>42675</v>
      </c>
      <c r="B34" s="17">
        <v>2128.6799999999998</v>
      </c>
      <c r="C34" s="17">
        <v>2214.1</v>
      </c>
      <c r="D34" s="17">
        <v>2083.79</v>
      </c>
      <c r="E34" s="17">
        <v>2198.81</v>
      </c>
      <c r="F34" s="17">
        <v>2198.81</v>
      </c>
      <c r="G34" s="99">
        <v>88445380000</v>
      </c>
    </row>
    <row r="35" spans="1:7" x14ac:dyDescent="0.3">
      <c r="A35" s="98">
        <v>42705</v>
      </c>
      <c r="B35" s="17">
        <v>2200.17</v>
      </c>
      <c r="C35" s="17">
        <v>2277.5300000000002</v>
      </c>
      <c r="D35" s="17">
        <v>2187.44</v>
      </c>
      <c r="E35" s="17">
        <v>2238.83</v>
      </c>
      <c r="F35" s="17">
        <v>2238.83</v>
      </c>
      <c r="G35" s="99">
        <v>75344550000</v>
      </c>
    </row>
    <row r="36" spans="1:7" x14ac:dyDescent="0.3">
      <c r="A36" s="98">
        <v>42736</v>
      </c>
      <c r="B36" s="17">
        <v>2251.5700000000002</v>
      </c>
      <c r="C36" s="17">
        <v>2300.9899999999998</v>
      </c>
      <c r="D36" s="17">
        <v>2245.13</v>
      </c>
      <c r="E36" s="17">
        <v>2278.87</v>
      </c>
      <c r="F36" s="17">
        <v>2278.87</v>
      </c>
      <c r="G36" s="99">
        <v>70576420000</v>
      </c>
    </row>
    <row r="37" spans="1:7" x14ac:dyDescent="0.3">
      <c r="A37" s="98">
        <v>42767</v>
      </c>
      <c r="B37" s="17">
        <v>2285.59</v>
      </c>
      <c r="C37" s="17">
        <v>2371.54</v>
      </c>
      <c r="D37" s="17">
        <v>2271.65</v>
      </c>
      <c r="E37" s="17">
        <v>2363.64</v>
      </c>
      <c r="F37" s="17">
        <v>2363.64</v>
      </c>
      <c r="G37" s="99">
        <v>69260940000</v>
      </c>
    </row>
    <row r="38" spans="1:7" x14ac:dyDescent="0.3">
      <c r="A38" s="98">
        <v>42795</v>
      </c>
      <c r="B38" s="17">
        <v>2380.13</v>
      </c>
      <c r="C38" s="17">
        <v>2400.98</v>
      </c>
      <c r="D38" s="17">
        <v>2322.25</v>
      </c>
      <c r="E38" s="17">
        <v>2362.7199999999998</v>
      </c>
      <c r="F38" s="17">
        <v>2362.7199999999998</v>
      </c>
      <c r="G38" s="99">
        <v>81664010000</v>
      </c>
    </row>
    <row r="39" spans="1:7" x14ac:dyDescent="0.3">
      <c r="A39" s="98">
        <v>42826</v>
      </c>
      <c r="B39" s="17">
        <v>2362.34</v>
      </c>
      <c r="C39" s="17">
        <v>2398.16</v>
      </c>
      <c r="D39" s="17">
        <v>2328.9499999999998</v>
      </c>
      <c r="E39" s="17">
        <v>2384.1999999999998</v>
      </c>
      <c r="F39" s="17">
        <v>2384.1999999999998</v>
      </c>
      <c r="G39" s="99">
        <v>65369860000</v>
      </c>
    </row>
    <row r="40" spans="1:7" x14ac:dyDescent="0.3">
      <c r="A40" s="98">
        <v>42856</v>
      </c>
      <c r="B40" s="17">
        <v>2388.5</v>
      </c>
      <c r="C40" s="17">
        <v>2418.71</v>
      </c>
      <c r="D40" s="17">
        <v>2352.7199999999998</v>
      </c>
      <c r="E40" s="17">
        <v>2411.8000000000002</v>
      </c>
      <c r="F40" s="17">
        <v>2411.8000000000002</v>
      </c>
      <c r="G40" s="99">
        <v>79719460000</v>
      </c>
    </row>
    <row r="41" spans="1:7" x14ac:dyDescent="0.3">
      <c r="A41" s="98">
        <v>42887</v>
      </c>
      <c r="B41" s="17">
        <v>2415.65</v>
      </c>
      <c r="C41" s="17">
        <v>2453.8200000000002</v>
      </c>
      <c r="D41" s="17">
        <v>2405.6999999999998</v>
      </c>
      <c r="E41" s="17">
        <v>2423.41</v>
      </c>
      <c r="F41" s="17">
        <v>2423.41</v>
      </c>
      <c r="G41" s="99">
        <v>81078810000</v>
      </c>
    </row>
    <row r="42" spans="1:7" x14ac:dyDescent="0.3">
      <c r="A42" s="98">
        <v>42917</v>
      </c>
      <c r="B42" s="17">
        <v>2431.39</v>
      </c>
      <c r="C42" s="17">
        <v>2484.04</v>
      </c>
      <c r="D42" s="17">
        <v>2407.6999999999998</v>
      </c>
      <c r="E42" s="17">
        <v>2470.3000000000002</v>
      </c>
      <c r="F42" s="17">
        <v>2470.3000000000002</v>
      </c>
      <c r="G42" s="99">
        <v>63348090000</v>
      </c>
    </row>
    <row r="43" spans="1:7" x14ac:dyDescent="0.3">
      <c r="A43" s="98">
        <v>42948</v>
      </c>
      <c r="B43" s="17">
        <v>2477.1</v>
      </c>
      <c r="C43" s="17">
        <v>2490.87</v>
      </c>
      <c r="D43" s="17">
        <v>2417.35</v>
      </c>
      <c r="E43" s="17">
        <v>2471.65</v>
      </c>
      <c r="F43" s="17">
        <v>2471.65</v>
      </c>
      <c r="G43" s="99">
        <v>70784900000</v>
      </c>
    </row>
    <row r="44" spans="1:7" x14ac:dyDescent="0.3">
      <c r="A44" s="98">
        <v>42979</v>
      </c>
      <c r="B44" s="17">
        <v>2474.42</v>
      </c>
      <c r="C44" s="17">
        <v>2519.44</v>
      </c>
      <c r="D44" s="17">
        <v>2446.5500000000002</v>
      </c>
      <c r="E44" s="17">
        <v>2519.36</v>
      </c>
      <c r="F44" s="17">
        <v>2519.36</v>
      </c>
      <c r="G44" s="99">
        <v>66624120000</v>
      </c>
    </row>
    <row r="45" spans="1:7" x14ac:dyDescent="0.3">
      <c r="A45" s="98">
        <v>43009</v>
      </c>
      <c r="B45" s="17">
        <v>2521.1999999999998</v>
      </c>
      <c r="C45" s="17">
        <v>2582.98</v>
      </c>
      <c r="D45" s="17">
        <v>2520.4</v>
      </c>
      <c r="E45" s="17">
        <v>2575.2600000000002</v>
      </c>
      <c r="F45" s="17">
        <v>2575.2600000000002</v>
      </c>
      <c r="G45" s="99">
        <v>71088550000</v>
      </c>
    </row>
    <row r="46" spans="1:7" x14ac:dyDescent="0.3">
      <c r="A46" s="98">
        <v>43040</v>
      </c>
      <c r="B46" s="17">
        <v>2583.21</v>
      </c>
      <c r="C46" s="17">
        <v>2657.74</v>
      </c>
      <c r="D46" s="17">
        <v>2557.4499999999998</v>
      </c>
      <c r="E46" s="17">
        <v>2647.58</v>
      </c>
      <c r="F46" s="17">
        <v>2647.58</v>
      </c>
      <c r="G46" s="99">
        <v>73416960000</v>
      </c>
    </row>
    <row r="47" spans="1:7" x14ac:dyDescent="0.3">
      <c r="A47" s="98">
        <v>43070</v>
      </c>
      <c r="B47" s="17">
        <v>2645.1</v>
      </c>
      <c r="C47" s="17">
        <v>2694.97</v>
      </c>
      <c r="D47" s="17">
        <v>2605.52</v>
      </c>
      <c r="E47" s="17">
        <v>2673.61</v>
      </c>
      <c r="F47" s="17">
        <v>2673.61</v>
      </c>
      <c r="G47" s="99">
        <v>65531700000</v>
      </c>
    </row>
    <row r="48" spans="1:7" x14ac:dyDescent="0.3">
      <c r="A48" s="98">
        <v>43101</v>
      </c>
      <c r="B48" s="17">
        <v>2683.73</v>
      </c>
      <c r="C48" s="17">
        <v>2872.87</v>
      </c>
      <c r="D48" s="17">
        <v>2682.36</v>
      </c>
      <c r="E48" s="17">
        <v>2823.81</v>
      </c>
      <c r="F48" s="17">
        <v>2823.81</v>
      </c>
      <c r="G48" s="99">
        <v>77318690000</v>
      </c>
    </row>
    <row r="49" spans="1:7" x14ac:dyDescent="0.3">
      <c r="A49" s="98">
        <v>43132</v>
      </c>
      <c r="B49" s="17">
        <v>2816.45</v>
      </c>
      <c r="C49" s="17">
        <v>2835.96</v>
      </c>
      <c r="D49" s="17">
        <v>2532.69</v>
      </c>
      <c r="E49" s="17">
        <v>2713.83</v>
      </c>
      <c r="F49" s="17">
        <v>2713.83</v>
      </c>
      <c r="G49" s="99">
        <v>79933970000</v>
      </c>
    </row>
    <row r="50" spans="1:7" x14ac:dyDescent="0.3">
      <c r="A50" s="98">
        <v>43160</v>
      </c>
      <c r="B50" s="17">
        <v>2715.22</v>
      </c>
      <c r="C50" s="17">
        <v>2801.9</v>
      </c>
      <c r="D50" s="17">
        <v>2585.89</v>
      </c>
      <c r="E50" s="17">
        <v>2640.87</v>
      </c>
      <c r="F50" s="17">
        <v>2640.87</v>
      </c>
      <c r="G50" s="99">
        <v>76803890000</v>
      </c>
    </row>
    <row r="51" spans="1:7" x14ac:dyDescent="0.3">
      <c r="A51" s="98">
        <v>43191</v>
      </c>
      <c r="B51" s="17">
        <v>2633.45</v>
      </c>
      <c r="C51" s="17">
        <v>2717.49</v>
      </c>
      <c r="D51" s="17">
        <v>2553.8000000000002</v>
      </c>
      <c r="E51" s="17">
        <v>2648.05</v>
      </c>
      <c r="F51" s="17">
        <v>2648.05</v>
      </c>
      <c r="G51" s="99">
        <v>70194700000</v>
      </c>
    </row>
    <row r="52" spans="1:7" x14ac:dyDescent="0.3">
      <c r="A52" s="98">
        <v>43221</v>
      </c>
      <c r="B52" s="17">
        <v>2642.96</v>
      </c>
      <c r="C52" s="17">
        <v>2742.24</v>
      </c>
      <c r="D52" s="17">
        <v>2594.62</v>
      </c>
      <c r="E52" s="17">
        <v>2705.27</v>
      </c>
      <c r="F52" s="17">
        <v>2705.27</v>
      </c>
      <c r="G52" s="99">
        <v>76011820000</v>
      </c>
    </row>
    <row r="53" spans="1:7" x14ac:dyDescent="0.3">
      <c r="A53" s="98">
        <v>43252</v>
      </c>
      <c r="B53" s="17">
        <v>2718.7</v>
      </c>
      <c r="C53" s="17">
        <v>2791.47</v>
      </c>
      <c r="D53" s="17">
        <v>2691.99</v>
      </c>
      <c r="E53" s="17">
        <v>2718.37</v>
      </c>
      <c r="F53" s="17">
        <v>2718.37</v>
      </c>
      <c r="G53" s="99">
        <v>77891360000</v>
      </c>
    </row>
    <row r="54" spans="1:7" x14ac:dyDescent="0.3">
      <c r="A54" s="98">
        <v>43282</v>
      </c>
      <c r="B54" s="17">
        <v>2704.95</v>
      </c>
      <c r="C54" s="17">
        <v>2848.03</v>
      </c>
      <c r="D54" s="17">
        <v>2698.95</v>
      </c>
      <c r="E54" s="17">
        <v>2816.29</v>
      </c>
      <c r="F54" s="17">
        <v>2816.29</v>
      </c>
      <c r="G54" s="99">
        <v>64898300000</v>
      </c>
    </row>
    <row r="55" spans="1:7" x14ac:dyDescent="0.3">
      <c r="A55" s="98">
        <v>43313</v>
      </c>
      <c r="B55" s="17">
        <v>2821.17</v>
      </c>
      <c r="C55" s="17">
        <v>2916.5</v>
      </c>
      <c r="D55" s="17">
        <v>2796.34</v>
      </c>
      <c r="E55" s="17">
        <v>2901.52</v>
      </c>
      <c r="F55" s="17">
        <v>2901.52</v>
      </c>
      <c r="G55" s="99">
        <v>69523070000</v>
      </c>
    </row>
    <row r="56" spans="1:7" x14ac:dyDescent="0.3">
      <c r="A56" s="98">
        <v>43344</v>
      </c>
      <c r="B56" s="17">
        <v>2896.96</v>
      </c>
      <c r="C56" s="17">
        <v>2940.91</v>
      </c>
      <c r="D56" s="17">
        <v>2864.12</v>
      </c>
      <c r="E56" s="17">
        <v>2913.98</v>
      </c>
      <c r="F56" s="17">
        <v>2913.98</v>
      </c>
      <c r="G56" s="99">
        <v>63031510000</v>
      </c>
    </row>
    <row r="57" spans="1:7" x14ac:dyDescent="0.3">
      <c r="A57" s="98">
        <v>43374</v>
      </c>
      <c r="B57" s="17">
        <v>2926.29</v>
      </c>
      <c r="C57" s="17">
        <v>2939.86</v>
      </c>
      <c r="D57" s="17">
        <v>2603.54</v>
      </c>
      <c r="E57" s="17">
        <v>2711.74</v>
      </c>
      <c r="F57" s="17">
        <v>2711.74</v>
      </c>
      <c r="G57" s="99">
        <v>91930980000</v>
      </c>
    </row>
    <row r="58" spans="1:7" x14ac:dyDescent="0.3">
      <c r="A58" s="98">
        <v>43405</v>
      </c>
      <c r="B58" s="17">
        <v>2717.58</v>
      </c>
      <c r="C58" s="17">
        <v>2815.15</v>
      </c>
      <c r="D58" s="17">
        <v>2631.09</v>
      </c>
      <c r="E58" s="17">
        <v>2760.17</v>
      </c>
      <c r="F58" s="17">
        <v>2760.17</v>
      </c>
      <c r="G58" s="99">
        <v>80620020000</v>
      </c>
    </row>
    <row r="59" spans="1:7" x14ac:dyDescent="0.3">
      <c r="A59" s="98">
        <v>43435</v>
      </c>
      <c r="B59" s="17">
        <v>2790.5</v>
      </c>
      <c r="C59" s="17">
        <v>2800.18</v>
      </c>
      <c r="D59" s="17">
        <v>2346.58</v>
      </c>
      <c r="E59" s="17">
        <v>2506.85</v>
      </c>
      <c r="F59" s="17">
        <v>2506.85</v>
      </c>
      <c r="G59" s="99">
        <v>84162180000</v>
      </c>
    </row>
    <row r="60" spans="1:7" x14ac:dyDescent="0.3">
      <c r="A60" s="98">
        <v>43466</v>
      </c>
      <c r="B60" s="17">
        <v>2476.96</v>
      </c>
      <c r="C60" s="17">
        <v>2708.95</v>
      </c>
      <c r="D60" s="17">
        <v>2443.96</v>
      </c>
      <c r="E60" s="17">
        <v>2704.1</v>
      </c>
      <c r="F60" s="17">
        <v>2704.1</v>
      </c>
      <c r="G60" s="99">
        <v>80859870000</v>
      </c>
    </row>
    <row r="61" spans="1:7" x14ac:dyDescent="0.3">
      <c r="A61" s="98">
        <v>43497</v>
      </c>
      <c r="B61" s="17">
        <v>2702.32</v>
      </c>
      <c r="C61" s="17">
        <v>2813.49</v>
      </c>
      <c r="D61" s="17">
        <v>2681.83</v>
      </c>
      <c r="E61" s="17">
        <v>2784.49</v>
      </c>
      <c r="F61" s="17">
        <v>2784.49</v>
      </c>
      <c r="G61" s="99">
        <v>70638770000</v>
      </c>
    </row>
    <row r="62" spans="1:7" x14ac:dyDescent="0.3">
      <c r="A62" s="98">
        <v>43525</v>
      </c>
      <c r="B62" s="17">
        <v>2798.22</v>
      </c>
      <c r="C62" s="17">
        <v>2860.31</v>
      </c>
      <c r="D62" s="17">
        <v>2722.27</v>
      </c>
      <c r="E62" s="17">
        <v>2834.4</v>
      </c>
      <c r="F62" s="17">
        <v>2834.4</v>
      </c>
      <c r="G62" s="99">
        <v>79159660000</v>
      </c>
    </row>
    <row r="63" spans="1:7" x14ac:dyDescent="0.3">
      <c r="A63" s="98">
        <v>43556</v>
      </c>
      <c r="B63" s="17">
        <v>2848.63</v>
      </c>
      <c r="C63" s="17">
        <v>2949.52</v>
      </c>
      <c r="D63" s="17">
        <v>2848.63</v>
      </c>
      <c r="E63" s="17">
        <v>2945.83</v>
      </c>
      <c r="F63" s="17">
        <v>2945.83</v>
      </c>
      <c r="G63" s="99">
        <v>70090370000</v>
      </c>
    </row>
    <row r="64" spans="1:7" x14ac:dyDescent="0.3">
      <c r="A64" s="98">
        <v>43586</v>
      </c>
      <c r="B64" s="17">
        <v>2952.33</v>
      </c>
      <c r="C64" s="17">
        <v>2954.13</v>
      </c>
      <c r="D64" s="17">
        <v>2750.52</v>
      </c>
      <c r="E64" s="17">
        <v>2752.06</v>
      </c>
      <c r="F64" s="17">
        <v>2752.06</v>
      </c>
      <c r="G64" s="99">
        <v>77250740000</v>
      </c>
    </row>
    <row r="65" spans="1:7" x14ac:dyDescent="0.3">
      <c r="A65" s="98">
        <v>43617</v>
      </c>
      <c r="B65" s="17">
        <v>2751.53</v>
      </c>
      <c r="C65" s="17">
        <v>2964.15</v>
      </c>
      <c r="D65" s="17">
        <v>2728.81</v>
      </c>
      <c r="E65" s="17">
        <v>2941.76</v>
      </c>
      <c r="F65" s="17">
        <v>2941.76</v>
      </c>
      <c r="G65" s="99">
        <v>71250630000</v>
      </c>
    </row>
    <row r="66" spans="1:7" x14ac:dyDescent="0.3">
      <c r="A66" s="98">
        <v>43647</v>
      </c>
      <c r="B66" s="17">
        <v>2971.41</v>
      </c>
      <c r="C66" s="17">
        <v>3027.98</v>
      </c>
      <c r="D66" s="17">
        <v>2952.22</v>
      </c>
      <c r="E66" s="17">
        <v>2980.38</v>
      </c>
      <c r="F66" s="17">
        <v>2980.38</v>
      </c>
      <c r="G66" s="99">
        <v>70599470000</v>
      </c>
    </row>
    <row r="67" spans="1:7" x14ac:dyDescent="0.3">
      <c r="A67" s="98">
        <v>43678</v>
      </c>
      <c r="B67" s="17">
        <v>2980.32</v>
      </c>
      <c r="C67" s="17">
        <v>3013.59</v>
      </c>
      <c r="D67" s="17">
        <v>2822.12</v>
      </c>
      <c r="E67" s="17">
        <v>2926.46</v>
      </c>
      <c r="F67" s="17">
        <v>2926.46</v>
      </c>
      <c r="G67" s="99">
        <v>80269220000</v>
      </c>
    </row>
    <row r="68" spans="1:7" x14ac:dyDescent="0.3">
      <c r="A68" s="98">
        <v>43709</v>
      </c>
      <c r="B68" s="17">
        <v>2909.01</v>
      </c>
      <c r="C68" s="17">
        <v>3021.99</v>
      </c>
      <c r="D68" s="17">
        <v>2891.85</v>
      </c>
      <c r="E68" s="17">
        <v>2976.74</v>
      </c>
      <c r="F68" s="17">
        <v>2976.74</v>
      </c>
      <c r="G68" s="99">
        <v>74178980000</v>
      </c>
    </row>
    <row r="69" spans="1:7" x14ac:dyDescent="0.3">
      <c r="A69" s="98">
        <v>43739</v>
      </c>
      <c r="B69" s="17">
        <v>2983.69</v>
      </c>
      <c r="C69" s="17">
        <v>3050.1</v>
      </c>
      <c r="D69" s="17">
        <v>2855.94</v>
      </c>
      <c r="E69" s="17">
        <v>3037.56</v>
      </c>
      <c r="F69" s="17">
        <v>3037.56</v>
      </c>
      <c r="G69" s="99">
        <v>77720640000</v>
      </c>
    </row>
    <row r="70" spans="1:7" x14ac:dyDescent="0.3">
      <c r="A70" s="98">
        <v>43770</v>
      </c>
      <c r="B70" s="17">
        <v>3050.72</v>
      </c>
      <c r="C70" s="17">
        <v>3154.26</v>
      </c>
      <c r="D70" s="17">
        <v>3050.72</v>
      </c>
      <c r="E70" s="17">
        <v>3140.98</v>
      </c>
      <c r="F70" s="17">
        <v>3140.98</v>
      </c>
      <c r="G70" s="99">
        <v>72410620000</v>
      </c>
    </row>
    <row r="71" spans="1:7" x14ac:dyDescent="0.3">
      <c r="A71" s="98">
        <v>43800</v>
      </c>
      <c r="B71" s="17">
        <v>3143.85</v>
      </c>
      <c r="C71" s="17">
        <v>3247.93</v>
      </c>
      <c r="D71" s="17">
        <v>3070.33</v>
      </c>
      <c r="E71" s="17">
        <v>3230.78</v>
      </c>
      <c r="F71" s="17">
        <v>3230.78</v>
      </c>
      <c r="G71" s="99">
        <v>72325540000</v>
      </c>
    </row>
    <row r="72" spans="1:7" x14ac:dyDescent="0.3">
      <c r="A72" s="98">
        <v>43831</v>
      </c>
      <c r="B72" s="17">
        <v>3244.67</v>
      </c>
      <c r="C72" s="17">
        <v>3337.77</v>
      </c>
      <c r="D72" s="17">
        <v>3214.64</v>
      </c>
      <c r="E72" s="17">
        <v>3225.52</v>
      </c>
      <c r="F72" s="17">
        <v>3225.52</v>
      </c>
      <c r="G72" s="99">
        <v>77287980000</v>
      </c>
    </row>
    <row r="73" spans="1:7" x14ac:dyDescent="0.3">
      <c r="A73" s="98">
        <v>43862</v>
      </c>
      <c r="B73" s="17">
        <v>3235.66</v>
      </c>
      <c r="C73" s="17">
        <v>3393.52</v>
      </c>
      <c r="D73" s="17">
        <v>2855.84</v>
      </c>
      <c r="E73" s="17">
        <v>2954.22</v>
      </c>
      <c r="F73" s="17">
        <v>2954.22</v>
      </c>
      <c r="G73" s="99">
        <v>84436590000</v>
      </c>
    </row>
    <row r="74" spans="1:7" x14ac:dyDescent="0.3">
      <c r="A74" s="98">
        <v>43891</v>
      </c>
      <c r="B74" s="17">
        <v>2974.28</v>
      </c>
      <c r="C74" s="17">
        <v>3136.72</v>
      </c>
      <c r="D74" s="17">
        <v>2191.86</v>
      </c>
      <c r="E74" s="17">
        <v>2584.59</v>
      </c>
      <c r="F74" s="17">
        <v>2584.59</v>
      </c>
      <c r="G74" s="99">
        <v>162185380000</v>
      </c>
    </row>
    <row r="75" spans="1:7" x14ac:dyDescent="0.3">
      <c r="A75" s="98">
        <v>43922</v>
      </c>
      <c r="B75" s="17">
        <v>2498.08</v>
      </c>
      <c r="C75" s="17">
        <v>2954.86</v>
      </c>
      <c r="D75" s="17">
        <v>2447.4899999999998</v>
      </c>
      <c r="E75" s="17">
        <v>2912.43</v>
      </c>
      <c r="F75" s="17">
        <v>2912.43</v>
      </c>
      <c r="G75" s="99">
        <v>123608160000</v>
      </c>
    </row>
    <row r="76" spans="1:7" x14ac:dyDescent="0.3">
      <c r="A76" s="98">
        <v>43952</v>
      </c>
      <c r="B76" s="17">
        <v>2869.09</v>
      </c>
      <c r="C76" s="17">
        <v>3068.67</v>
      </c>
      <c r="D76" s="17">
        <v>2766.64</v>
      </c>
      <c r="E76" s="17">
        <v>3044.31</v>
      </c>
      <c r="F76" s="17">
        <v>3044.31</v>
      </c>
      <c r="G76" s="99">
        <v>107135190000</v>
      </c>
    </row>
    <row r="77" spans="1:7" x14ac:dyDescent="0.3">
      <c r="A77" s="98">
        <v>43983</v>
      </c>
      <c r="B77" s="17">
        <v>3038.78</v>
      </c>
      <c r="C77" s="17">
        <v>3233.13</v>
      </c>
      <c r="D77" s="17">
        <v>2965.66</v>
      </c>
      <c r="E77" s="17">
        <v>3100.29</v>
      </c>
      <c r="F77" s="17">
        <v>3100.29</v>
      </c>
      <c r="G77" s="99">
        <v>131458880000</v>
      </c>
    </row>
    <row r="78" spans="1:7" x14ac:dyDescent="0.3">
      <c r="A78" s="98">
        <v>44013</v>
      </c>
      <c r="B78" s="17">
        <v>3105.92</v>
      </c>
      <c r="C78" s="17">
        <v>3279.99</v>
      </c>
      <c r="D78" s="17">
        <v>3101.17</v>
      </c>
      <c r="E78" s="17">
        <v>3271.12</v>
      </c>
      <c r="F78" s="17">
        <v>3271.12</v>
      </c>
      <c r="G78" s="99">
        <v>96928130000</v>
      </c>
    </row>
    <row r="79" spans="1:7" x14ac:dyDescent="0.3">
      <c r="A79" s="98">
        <v>44044</v>
      </c>
      <c r="B79" s="17">
        <v>3288.26</v>
      </c>
      <c r="C79" s="17">
        <v>3514.77</v>
      </c>
      <c r="D79" s="17">
        <v>3284.53</v>
      </c>
      <c r="E79" s="17">
        <v>3500.31</v>
      </c>
      <c r="F79" s="17">
        <v>3500.31</v>
      </c>
      <c r="G79" s="99">
        <v>82466520000</v>
      </c>
    </row>
    <row r="80" spans="1:7" x14ac:dyDescent="0.3">
      <c r="A80" s="98">
        <v>44075</v>
      </c>
      <c r="B80" s="17">
        <v>3507.44</v>
      </c>
      <c r="C80" s="17">
        <v>3588.11</v>
      </c>
      <c r="D80" s="17">
        <v>3209.45</v>
      </c>
      <c r="E80" s="17">
        <v>3363</v>
      </c>
      <c r="F80" s="17">
        <v>3363</v>
      </c>
      <c r="G80" s="99">
        <v>92310780000</v>
      </c>
    </row>
    <row r="81" spans="1:7" x14ac:dyDescent="0.3">
      <c r="A81" s="98">
        <v>44105</v>
      </c>
      <c r="B81" s="17">
        <v>3385.87</v>
      </c>
      <c r="C81" s="17">
        <v>3549.85</v>
      </c>
      <c r="D81" s="17">
        <v>3233.94</v>
      </c>
      <c r="E81" s="17">
        <v>3269.96</v>
      </c>
      <c r="F81" s="17">
        <v>3269.96</v>
      </c>
      <c r="G81" s="99">
        <v>89938980000</v>
      </c>
    </row>
    <row r="82" spans="1:7" x14ac:dyDescent="0.3">
      <c r="A82" s="98">
        <v>44136</v>
      </c>
      <c r="B82" s="17">
        <v>3296.2</v>
      </c>
      <c r="C82" s="17">
        <v>3645.99</v>
      </c>
      <c r="D82" s="17">
        <v>3279.74</v>
      </c>
      <c r="E82" s="17">
        <v>3621.63</v>
      </c>
      <c r="F82" s="17">
        <v>3621.63</v>
      </c>
      <c r="G82" s="99">
        <v>101247180000</v>
      </c>
    </row>
    <row r="83" spans="1:7" x14ac:dyDescent="0.3">
      <c r="A83" s="98">
        <v>44166</v>
      </c>
      <c r="B83" s="17">
        <v>3645.87</v>
      </c>
      <c r="C83" s="17">
        <v>3760.2</v>
      </c>
      <c r="D83" s="17">
        <v>3633.4</v>
      </c>
      <c r="E83" s="17">
        <v>3756.07</v>
      </c>
      <c r="F83" s="17">
        <v>3756.07</v>
      </c>
      <c r="G83" s="99">
        <v>96375680000</v>
      </c>
    </row>
    <row r="84" spans="1:7" x14ac:dyDescent="0.3">
      <c r="A84" s="98">
        <v>44197</v>
      </c>
      <c r="B84" s="17">
        <v>3764.61</v>
      </c>
      <c r="C84" s="17">
        <v>3870.9</v>
      </c>
      <c r="D84" s="17">
        <v>3662.71</v>
      </c>
      <c r="E84" s="17">
        <v>3714.24</v>
      </c>
      <c r="F84" s="17">
        <v>3714.24</v>
      </c>
      <c r="G84" s="99">
        <v>106117800000</v>
      </c>
    </row>
    <row r="85" spans="1:7" x14ac:dyDescent="0.3">
      <c r="A85" s="98">
        <v>44228</v>
      </c>
      <c r="B85" s="17">
        <v>3731.17</v>
      </c>
      <c r="C85" s="17">
        <v>3950.43</v>
      </c>
      <c r="D85" s="17">
        <v>3725.62</v>
      </c>
      <c r="E85" s="17">
        <v>3811.15</v>
      </c>
      <c r="F85" s="17">
        <v>3811.15</v>
      </c>
      <c r="G85" s="99">
        <v>99082320000</v>
      </c>
    </row>
    <row r="86" spans="1:7" x14ac:dyDescent="0.3">
      <c r="A86" s="98">
        <v>44256</v>
      </c>
      <c r="B86" s="17">
        <v>3842.51</v>
      </c>
      <c r="C86" s="17">
        <v>3994.41</v>
      </c>
      <c r="D86" s="17">
        <v>3723.34</v>
      </c>
      <c r="E86" s="17">
        <v>3972.89</v>
      </c>
      <c r="F86" s="17">
        <v>3972.89</v>
      </c>
      <c r="G86" s="99">
        <v>122371150000</v>
      </c>
    </row>
    <row r="87" spans="1:7" x14ac:dyDescent="0.3">
      <c r="A87" s="98">
        <v>44287</v>
      </c>
      <c r="B87" s="17">
        <v>3992.78</v>
      </c>
      <c r="C87" s="17">
        <v>4218.78</v>
      </c>
      <c r="D87" s="17">
        <v>3992.78</v>
      </c>
      <c r="E87" s="17">
        <v>4181.17</v>
      </c>
      <c r="F87" s="17">
        <v>4181.17</v>
      </c>
      <c r="G87" s="99">
        <v>83124090000</v>
      </c>
    </row>
    <row r="88" spans="1:7" x14ac:dyDescent="0.3">
      <c r="A88" s="98">
        <v>44317</v>
      </c>
      <c r="B88" s="17">
        <v>4191.9799999999996</v>
      </c>
      <c r="C88" s="17">
        <v>4238.04</v>
      </c>
      <c r="D88" s="17">
        <v>4056.88</v>
      </c>
      <c r="E88" s="17">
        <v>4204.1099999999997</v>
      </c>
      <c r="F88" s="17">
        <v>4204.1099999999997</v>
      </c>
      <c r="G88" s="99">
        <v>88321860000</v>
      </c>
    </row>
    <row r="89" spans="1:7" x14ac:dyDescent="0.3">
      <c r="A89" s="98">
        <v>44348</v>
      </c>
      <c r="B89" s="17">
        <v>4216.5200000000004</v>
      </c>
      <c r="C89" s="17">
        <v>4302.43</v>
      </c>
      <c r="D89" s="17">
        <v>4164.3999999999996</v>
      </c>
      <c r="E89" s="17">
        <v>4297.5</v>
      </c>
      <c r="F89" s="17">
        <v>4297.5</v>
      </c>
      <c r="G89" s="99">
        <v>102544180000</v>
      </c>
    </row>
    <row r="90" spans="1:7" x14ac:dyDescent="0.3">
      <c r="A90" s="98">
        <v>44378</v>
      </c>
      <c r="B90" s="17">
        <v>4300.7299999999996</v>
      </c>
      <c r="C90" s="17">
        <v>4429.97</v>
      </c>
      <c r="D90" s="17">
        <v>4233.13</v>
      </c>
      <c r="E90" s="17">
        <v>4395.26</v>
      </c>
      <c r="F90" s="17">
        <v>4395.26</v>
      </c>
      <c r="G90" s="99">
        <v>84255620000</v>
      </c>
    </row>
    <row r="91" spans="1:7" x14ac:dyDescent="0.3">
      <c r="A91" s="98">
        <v>44409</v>
      </c>
      <c r="B91" s="17">
        <v>4406.8599999999997</v>
      </c>
      <c r="C91" s="17">
        <v>4537.3599999999997</v>
      </c>
      <c r="D91" s="17">
        <v>4367.7299999999996</v>
      </c>
      <c r="E91" s="17">
        <v>4522.68</v>
      </c>
      <c r="F91" s="17">
        <v>4522.68</v>
      </c>
      <c r="G91" s="99">
        <v>80500760000</v>
      </c>
    </row>
    <row r="92" spans="1:7" x14ac:dyDescent="0.3">
      <c r="A92" s="98">
        <v>44440</v>
      </c>
      <c r="B92" s="17">
        <v>4528.8</v>
      </c>
      <c r="C92" s="17">
        <v>4545.8500000000004</v>
      </c>
      <c r="D92" s="17">
        <v>4305.91</v>
      </c>
      <c r="E92" s="17">
        <v>4307.54</v>
      </c>
      <c r="F92" s="17">
        <v>4307.54</v>
      </c>
      <c r="G92" s="99">
        <v>85528860000</v>
      </c>
    </row>
    <row r="93" spans="1:7" x14ac:dyDescent="0.3">
      <c r="A93" s="98">
        <v>44470</v>
      </c>
      <c r="B93" s="17">
        <v>4317.16</v>
      </c>
      <c r="C93" s="17">
        <v>4608.08</v>
      </c>
      <c r="D93" s="17">
        <v>4278.9399999999996</v>
      </c>
      <c r="E93" s="17">
        <v>4605.38</v>
      </c>
      <c r="F93" s="17">
        <v>4605.38</v>
      </c>
      <c r="G93" s="99">
        <v>80253600000</v>
      </c>
    </row>
    <row r="94" spans="1:7" x14ac:dyDescent="0.3">
      <c r="A94" s="98">
        <v>44501</v>
      </c>
      <c r="B94" s="17">
        <v>4610.62</v>
      </c>
      <c r="C94" s="17">
        <v>4743.83</v>
      </c>
      <c r="D94" s="17">
        <v>4560</v>
      </c>
      <c r="E94" s="17">
        <v>4567</v>
      </c>
      <c r="F94" s="17">
        <v>4567</v>
      </c>
      <c r="G94" s="99">
        <v>88268840000</v>
      </c>
    </row>
    <row r="95" spans="1:7" x14ac:dyDescent="0.3">
      <c r="A95" s="98">
        <v>44531</v>
      </c>
      <c r="B95" s="17">
        <v>4602.82</v>
      </c>
      <c r="C95" s="17">
        <v>4808.93</v>
      </c>
      <c r="D95" s="17">
        <v>4495.12</v>
      </c>
      <c r="E95" s="17">
        <v>4766.18</v>
      </c>
      <c r="F95" s="17">
        <v>4766.18</v>
      </c>
      <c r="G95" s="99">
        <v>92750180000</v>
      </c>
    </row>
    <row r="96" spans="1:7" x14ac:dyDescent="0.3">
      <c r="A96" s="98">
        <v>44562</v>
      </c>
      <c r="B96" s="17">
        <v>4778.1400000000003</v>
      </c>
      <c r="C96" s="17">
        <v>4818.62</v>
      </c>
      <c r="D96" s="17">
        <v>4222.62</v>
      </c>
      <c r="E96" s="17">
        <v>4515.55</v>
      </c>
      <c r="F96" s="17">
        <v>4515.55</v>
      </c>
      <c r="G96" s="99">
        <v>95562890000</v>
      </c>
    </row>
    <row r="97" spans="1:7" x14ac:dyDescent="0.3">
      <c r="A97" s="98">
        <v>44593</v>
      </c>
      <c r="B97" s="17">
        <v>4519.57</v>
      </c>
      <c r="C97" s="17">
        <v>4595.3100000000004</v>
      </c>
      <c r="D97" s="17">
        <v>4114.6499999999996</v>
      </c>
      <c r="E97" s="17">
        <v>4373.9399999999996</v>
      </c>
      <c r="F97" s="17">
        <v>4373.9399999999996</v>
      </c>
      <c r="G97" s="99">
        <v>92667710000</v>
      </c>
    </row>
    <row r="98" spans="1:7" x14ac:dyDescent="0.3">
      <c r="A98" s="98">
        <v>44621</v>
      </c>
      <c r="B98" s="17">
        <v>4363.1400000000003</v>
      </c>
      <c r="C98" s="17">
        <v>4637.3</v>
      </c>
      <c r="D98" s="17">
        <v>4157.87</v>
      </c>
      <c r="E98" s="17">
        <v>4530.41</v>
      </c>
      <c r="F98" s="17">
        <v>4530.41</v>
      </c>
      <c r="G98" s="99">
        <v>123546260000</v>
      </c>
    </row>
    <row r="99" spans="1:7" x14ac:dyDescent="0.3">
      <c r="A99" s="98">
        <v>44652</v>
      </c>
      <c r="B99" s="17">
        <v>4540.32</v>
      </c>
      <c r="C99" s="17">
        <v>4593.45</v>
      </c>
      <c r="D99" s="17">
        <v>4124.28</v>
      </c>
      <c r="E99" s="17">
        <v>4131.93</v>
      </c>
      <c r="F99" s="17">
        <v>4131.93</v>
      </c>
      <c r="G99" s="99">
        <v>90367840000</v>
      </c>
    </row>
    <row r="100" spans="1:7" x14ac:dyDescent="0.3">
      <c r="A100" s="98">
        <v>44682</v>
      </c>
      <c r="B100" s="17">
        <v>4130.6099999999997</v>
      </c>
      <c r="C100" s="17">
        <v>4307.66</v>
      </c>
      <c r="D100" s="17">
        <v>3810.32</v>
      </c>
      <c r="E100" s="17">
        <v>4132.1499999999996</v>
      </c>
      <c r="F100" s="17">
        <v>4132.1499999999996</v>
      </c>
      <c r="G100" s="99">
        <v>108860390000</v>
      </c>
    </row>
    <row r="101" spans="1:7" x14ac:dyDescent="0.3">
      <c r="A101" s="98">
        <v>44713</v>
      </c>
      <c r="B101" s="17">
        <v>4149.78</v>
      </c>
      <c r="C101" s="17">
        <v>4177.51</v>
      </c>
      <c r="D101" s="17">
        <v>3636.87</v>
      </c>
      <c r="E101" s="17">
        <v>3785.38</v>
      </c>
      <c r="F101" s="17">
        <v>3785.38</v>
      </c>
      <c r="G101" s="99">
        <v>106116710000</v>
      </c>
    </row>
    <row r="102" spans="1:7" x14ac:dyDescent="0.3">
      <c r="A102" s="98">
        <v>44743</v>
      </c>
      <c r="B102" s="17">
        <v>3781</v>
      </c>
      <c r="C102" s="17">
        <v>4140.1499999999996</v>
      </c>
      <c r="D102" s="17">
        <v>3721.56</v>
      </c>
      <c r="E102" s="17">
        <v>4130.29</v>
      </c>
      <c r="F102" s="17">
        <v>4130.29</v>
      </c>
      <c r="G102" s="99">
        <v>81688320000</v>
      </c>
    </row>
    <row r="103" spans="1:7" x14ac:dyDescent="0.3">
      <c r="A103" s="98">
        <v>44774</v>
      </c>
      <c r="B103" s="17">
        <v>4112.38</v>
      </c>
      <c r="C103" s="17">
        <v>4325.28</v>
      </c>
      <c r="D103" s="17">
        <v>3954.53</v>
      </c>
      <c r="E103" s="17">
        <v>3955</v>
      </c>
      <c r="F103" s="17">
        <v>3955</v>
      </c>
      <c r="G103" s="99">
        <v>92252350000</v>
      </c>
    </row>
    <row r="104" spans="1:7" x14ac:dyDescent="0.3">
      <c r="A104" s="98">
        <v>44805</v>
      </c>
      <c r="B104" s="17">
        <v>3936.73</v>
      </c>
      <c r="C104" s="17">
        <v>4119.28</v>
      </c>
      <c r="D104" s="17">
        <v>3584.13</v>
      </c>
      <c r="E104" s="17">
        <v>3585.62</v>
      </c>
      <c r="F104" s="17">
        <v>3585.62</v>
      </c>
      <c r="G104" s="99">
        <v>94241020000</v>
      </c>
    </row>
    <row r="105" spans="1:7" x14ac:dyDescent="0.3">
      <c r="A105" s="98">
        <v>44835</v>
      </c>
      <c r="B105" s="17">
        <v>3609.78</v>
      </c>
      <c r="C105" s="17">
        <v>3905.42</v>
      </c>
      <c r="D105" s="17">
        <v>3491.58</v>
      </c>
      <c r="E105" s="17">
        <v>3871.98</v>
      </c>
      <c r="F105" s="17">
        <v>3871.98</v>
      </c>
      <c r="G105" s="99">
        <v>95823760000</v>
      </c>
    </row>
    <row r="106" spans="1:7" x14ac:dyDescent="0.3">
      <c r="A106" s="98">
        <v>44866</v>
      </c>
      <c r="B106" s="17">
        <v>3901.79</v>
      </c>
      <c r="C106" s="17">
        <v>4080.11</v>
      </c>
      <c r="D106" s="17">
        <v>3698.15</v>
      </c>
      <c r="E106" s="17">
        <v>4080.11</v>
      </c>
      <c r="F106" s="17">
        <v>4080.11</v>
      </c>
      <c r="G106" s="99">
        <v>92671910000</v>
      </c>
    </row>
    <row r="107" spans="1:7" x14ac:dyDescent="0.3">
      <c r="A107" s="98">
        <v>44896</v>
      </c>
      <c r="B107" s="17">
        <v>4087.14</v>
      </c>
      <c r="C107" s="17">
        <v>4100.96</v>
      </c>
      <c r="D107" s="17">
        <v>3764.49</v>
      </c>
      <c r="E107" s="17">
        <v>3839.5</v>
      </c>
      <c r="F107" s="17">
        <v>3839.5</v>
      </c>
      <c r="G107" s="99">
        <v>85249330000</v>
      </c>
    </row>
    <row r="108" spans="1:7" x14ac:dyDescent="0.3">
      <c r="A108" s="98">
        <v>44927</v>
      </c>
      <c r="B108" s="17">
        <v>3853.29</v>
      </c>
      <c r="C108" s="17">
        <v>4094.21</v>
      </c>
      <c r="D108" s="17">
        <v>3794.33</v>
      </c>
      <c r="E108" s="17">
        <v>4076.6</v>
      </c>
      <c r="F108" s="17">
        <v>4076.6</v>
      </c>
      <c r="G108" s="99">
        <v>80763810000</v>
      </c>
    </row>
    <row r="109" spans="1:7" x14ac:dyDescent="0.3">
      <c r="A109" s="98">
        <v>44958</v>
      </c>
      <c r="B109" s="17">
        <v>4070.07</v>
      </c>
      <c r="C109" s="17">
        <v>4195.4399999999996</v>
      </c>
      <c r="D109" s="17">
        <v>3943.08</v>
      </c>
      <c r="E109" s="17">
        <v>3970.15</v>
      </c>
      <c r="F109" s="17">
        <v>3970.15</v>
      </c>
      <c r="G109" s="99">
        <v>80392280000</v>
      </c>
    </row>
    <row r="110" spans="1:7" x14ac:dyDescent="0.3">
      <c r="A110" s="98">
        <v>44986</v>
      </c>
      <c r="B110" s="17">
        <v>3963.34</v>
      </c>
      <c r="C110" s="17">
        <v>4110.75</v>
      </c>
      <c r="D110" s="17">
        <v>3808.86</v>
      </c>
      <c r="E110" s="17">
        <v>4109.3100000000004</v>
      </c>
      <c r="F110" s="17">
        <v>4109.3100000000004</v>
      </c>
      <c r="G110" s="99">
        <v>113094800000</v>
      </c>
    </row>
    <row r="111" spans="1:7" x14ac:dyDescent="0.3">
      <c r="A111" s="98">
        <v>45017</v>
      </c>
      <c r="B111" s="17">
        <v>4102.2</v>
      </c>
      <c r="C111" s="17">
        <v>4170.0600000000004</v>
      </c>
      <c r="D111" s="17">
        <v>4049.35</v>
      </c>
      <c r="E111" s="17">
        <v>4169.4799999999996</v>
      </c>
      <c r="F111" s="17">
        <v>4169.4799999999996</v>
      </c>
      <c r="G111" s="99">
        <v>70861260000</v>
      </c>
    </row>
    <row r="112" spans="1:7" x14ac:dyDescent="0.3">
      <c r="A112" s="98">
        <v>45047</v>
      </c>
      <c r="B112" s="17">
        <v>4166.79</v>
      </c>
      <c r="C112" s="17">
        <v>4231.1000000000004</v>
      </c>
      <c r="D112" s="17">
        <v>4048.28</v>
      </c>
      <c r="E112" s="17">
        <v>4179.83</v>
      </c>
      <c r="F112" s="17">
        <v>4179.83</v>
      </c>
      <c r="G112" s="99">
        <v>88929200000</v>
      </c>
    </row>
    <row r="113" spans="1:7" x14ac:dyDescent="0.3">
      <c r="A113" s="98">
        <v>45078</v>
      </c>
      <c r="B113" s="17">
        <v>4183.03</v>
      </c>
      <c r="C113" s="17">
        <v>4458.4799999999996</v>
      </c>
      <c r="D113" s="17">
        <v>4171.6400000000003</v>
      </c>
      <c r="E113" s="17">
        <v>4450.38</v>
      </c>
      <c r="F113" s="17">
        <v>4450.38</v>
      </c>
      <c r="G113" s="99">
        <v>87983140000</v>
      </c>
    </row>
    <row r="114" spans="1:7" x14ac:dyDescent="0.3">
      <c r="A114" s="98">
        <v>45108</v>
      </c>
      <c r="B114" s="17">
        <v>4450.4799999999996</v>
      </c>
      <c r="C114" s="17">
        <v>4607.07</v>
      </c>
      <c r="D114" s="17">
        <v>4385.05</v>
      </c>
      <c r="E114" s="17">
        <v>4588.96</v>
      </c>
      <c r="F114" s="17">
        <v>4588.96</v>
      </c>
      <c r="G114" s="99">
        <v>75063200000</v>
      </c>
    </row>
    <row r="115" spans="1:7" x14ac:dyDescent="0.3">
      <c r="A115" s="98">
        <v>45139</v>
      </c>
      <c r="B115" s="17">
        <v>4578.83</v>
      </c>
      <c r="C115" s="17">
        <v>4584.62</v>
      </c>
      <c r="D115" s="17">
        <v>4335.3100000000004</v>
      </c>
      <c r="E115" s="17">
        <v>4507.66</v>
      </c>
      <c r="F115" s="17">
        <v>4507.66</v>
      </c>
      <c r="G115" s="99">
        <v>86840820000</v>
      </c>
    </row>
    <row r="116" spans="1:7" x14ac:dyDescent="0.3">
      <c r="A116" s="98">
        <v>45170</v>
      </c>
      <c r="B116" s="17">
        <v>4530.6000000000004</v>
      </c>
      <c r="C116" s="17">
        <v>4541.25</v>
      </c>
      <c r="D116" s="17">
        <v>4238.63</v>
      </c>
      <c r="E116" s="17">
        <v>4288.05</v>
      </c>
      <c r="F116" s="17">
        <v>4288.05</v>
      </c>
      <c r="G116" s="99">
        <v>73482980000</v>
      </c>
    </row>
    <row r="117" spans="1:7" x14ac:dyDescent="0.3">
      <c r="A117" s="98">
        <v>45200</v>
      </c>
      <c r="B117" s="17">
        <v>4284.5200000000004</v>
      </c>
      <c r="C117" s="17">
        <v>4393.57</v>
      </c>
      <c r="D117" s="17">
        <v>4103.78</v>
      </c>
      <c r="E117" s="17">
        <v>4193.8</v>
      </c>
      <c r="F117" s="17">
        <v>4193.8</v>
      </c>
      <c r="G117" s="99">
        <v>83519460000</v>
      </c>
    </row>
    <row r="118" spans="1:7" x14ac:dyDescent="0.3">
      <c r="A118" s="98">
        <v>45231</v>
      </c>
      <c r="B118" s="17">
        <v>4201.2700000000004</v>
      </c>
      <c r="C118" s="17">
        <v>4587.6400000000003</v>
      </c>
      <c r="D118" s="17">
        <v>4197.74</v>
      </c>
      <c r="E118" s="17">
        <v>4567.8</v>
      </c>
      <c r="F118" s="17">
        <v>4567.8</v>
      </c>
      <c r="G118" s="99">
        <v>80970570000</v>
      </c>
    </row>
    <row r="119" spans="1:7" x14ac:dyDescent="0.3">
      <c r="A119" s="98">
        <v>45261</v>
      </c>
      <c r="B119" s="17">
        <v>4559.43</v>
      </c>
      <c r="C119" s="17">
        <v>4793.3</v>
      </c>
      <c r="D119" s="17">
        <v>4546.5</v>
      </c>
      <c r="E119" s="17">
        <v>4769.83</v>
      </c>
      <c r="F119" s="17">
        <v>4769.83</v>
      </c>
      <c r="G119" s="99">
        <v>81530670000</v>
      </c>
    </row>
    <row r="120" spans="1:7" x14ac:dyDescent="0.3">
      <c r="A120" s="98">
        <v>45292</v>
      </c>
      <c r="B120" s="17">
        <v>4745.2</v>
      </c>
      <c r="C120" s="17">
        <v>4931.09</v>
      </c>
      <c r="D120" s="17">
        <v>4682.1099999999997</v>
      </c>
      <c r="E120" s="17">
        <v>4845.6499999999996</v>
      </c>
      <c r="F120" s="17">
        <v>4845.6499999999996</v>
      </c>
      <c r="G120" s="99">
        <v>81737880000</v>
      </c>
    </row>
    <row r="121" spans="1:7" x14ac:dyDescent="0.3">
      <c r="A121" s="98">
        <v>45323</v>
      </c>
      <c r="B121" s="17">
        <v>4861.1099999999997</v>
      </c>
      <c r="C121" s="17">
        <v>5111.0600000000004</v>
      </c>
      <c r="D121" s="17">
        <v>4853.5200000000004</v>
      </c>
      <c r="E121" s="17">
        <v>5096.2700000000004</v>
      </c>
      <c r="F121" s="17">
        <v>5096.2700000000004</v>
      </c>
      <c r="G121" s="99">
        <v>82066930000</v>
      </c>
    </row>
    <row r="122" spans="1:7" x14ac:dyDescent="0.3">
      <c r="A122" s="100">
        <v>45352</v>
      </c>
      <c r="B122" s="36">
        <v>5098.51</v>
      </c>
      <c r="C122" s="36">
        <v>5264.85</v>
      </c>
      <c r="D122" s="36">
        <v>5056.82</v>
      </c>
      <c r="E122" s="36">
        <v>5254.35</v>
      </c>
      <c r="F122" s="36">
        <v>5254.35</v>
      </c>
      <c r="G122" s="101">
        <v>86299510000</v>
      </c>
    </row>
  </sheetData>
  <sortState xmlns:xlrd2="http://schemas.microsoft.com/office/spreadsheetml/2017/richdata2" ref="A3:G122">
    <sortCondition ref="A3:A122"/>
  </sortState>
  <mergeCells count="1">
    <mergeCell ref="A1:G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55458-34C6-4DCF-ACBA-27D7FA4F46C0}">
  <dimension ref="A1:G122"/>
  <sheetViews>
    <sheetView workbookViewId="0">
      <selection sqref="A1:G1"/>
    </sheetView>
  </sheetViews>
  <sheetFormatPr defaultRowHeight="14.4" x14ac:dyDescent="0.3"/>
  <cols>
    <col min="1" max="1" width="11.44140625" customWidth="1"/>
    <col min="2" max="2" width="10.33203125" customWidth="1"/>
    <col min="3" max="3" width="9.44140625" customWidth="1"/>
    <col min="5" max="5" width="9.33203125" customWidth="1"/>
    <col min="6" max="6" width="11.88671875" customWidth="1"/>
    <col min="7" max="7" width="12.33203125" customWidth="1"/>
  </cols>
  <sheetData>
    <row r="1" spans="1:7" ht="22.2" customHeight="1" thickBot="1" x14ac:dyDescent="0.35">
      <c r="A1" s="161" t="s">
        <v>129</v>
      </c>
      <c r="B1" s="162"/>
      <c r="C1" s="162"/>
      <c r="D1" s="162"/>
      <c r="E1" s="162"/>
      <c r="F1" s="162"/>
      <c r="G1" s="163"/>
    </row>
    <row r="2" spans="1:7" x14ac:dyDescent="0.3">
      <c r="A2" t="s">
        <v>0</v>
      </c>
      <c r="B2" t="s">
        <v>1</v>
      </c>
      <c r="C2" t="s">
        <v>2</v>
      </c>
      <c r="D2" t="s">
        <v>3</v>
      </c>
      <c r="E2" t="s">
        <v>4</v>
      </c>
      <c r="F2" t="s">
        <v>5</v>
      </c>
      <c r="G2" t="s">
        <v>6</v>
      </c>
    </row>
    <row r="3" spans="1:7" x14ac:dyDescent="0.3">
      <c r="A3" s="1">
        <v>41730</v>
      </c>
      <c r="B3">
        <v>13.934666999999999</v>
      </c>
      <c r="C3">
        <v>15.715332999999999</v>
      </c>
      <c r="D3">
        <v>12.288</v>
      </c>
      <c r="E3">
        <v>13.859332999999999</v>
      </c>
      <c r="F3">
        <v>13.859332999999999</v>
      </c>
      <c r="G3">
        <v>2478117000</v>
      </c>
    </row>
    <row r="4" spans="1:7" x14ac:dyDescent="0.3">
      <c r="A4" s="1">
        <v>41760</v>
      </c>
      <c r="B4">
        <v>13.805332999999999</v>
      </c>
      <c r="C4">
        <v>14.577332999999999</v>
      </c>
      <c r="D4">
        <v>11.814667</v>
      </c>
      <c r="E4">
        <v>13.851333</v>
      </c>
      <c r="F4">
        <v>13.851333</v>
      </c>
      <c r="G4">
        <v>2022151500</v>
      </c>
    </row>
    <row r="5" spans="1:7" x14ac:dyDescent="0.3">
      <c r="A5" s="1">
        <v>41791</v>
      </c>
      <c r="B5">
        <v>13.821999999999999</v>
      </c>
      <c r="C5">
        <v>16.299334000000002</v>
      </c>
      <c r="D5">
        <v>13.283333000000001</v>
      </c>
      <c r="E5">
        <v>16.004000000000001</v>
      </c>
      <c r="F5">
        <v>16.004000000000001</v>
      </c>
      <c r="G5">
        <v>1850440500</v>
      </c>
    </row>
    <row r="6" spans="1:7" x14ac:dyDescent="0.3">
      <c r="A6" s="1">
        <v>41821</v>
      </c>
      <c r="B6">
        <v>16.164000000000001</v>
      </c>
      <c r="C6">
        <v>16.229334000000001</v>
      </c>
      <c r="D6">
        <v>14.24</v>
      </c>
      <c r="E6">
        <v>14.886666999999999</v>
      </c>
      <c r="F6">
        <v>14.886666999999999</v>
      </c>
      <c r="G6">
        <v>1619290500</v>
      </c>
    </row>
    <row r="7" spans="1:7" x14ac:dyDescent="0.3">
      <c r="A7" s="1">
        <v>41852</v>
      </c>
      <c r="B7">
        <v>15.072666999999999</v>
      </c>
      <c r="C7">
        <v>18.133333</v>
      </c>
      <c r="D7">
        <v>15.066667000000001</v>
      </c>
      <c r="E7">
        <v>17.98</v>
      </c>
      <c r="F7">
        <v>17.98</v>
      </c>
      <c r="G7">
        <v>1722708000</v>
      </c>
    </row>
    <row r="8" spans="1:7" x14ac:dyDescent="0.3">
      <c r="A8" s="1">
        <v>41883</v>
      </c>
      <c r="B8">
        <v>18.366667</v>
      </c>
      <c r="C8">
        <v>19.427999</v>
      </c>
      <c r="D8">
        <v>16.007999000000002</v>
      </c>
      <c r="E8">
        <v>16.178667000000001</v>
      </c>
      <c r="F8">
        <v>16.178667000000001</v>
      </c>
      <c r="G8">
        <v>1992724500</v>
      </c>
    </row>
    <row r="9" spans="1:7" x14ac:dyDescent="0.3">
      <c r="A9" s="1">
        <v>41913</v>
      </c>
      <c r="B9">
        <v>16.146667000000001</v>
      </c>
      <c r="C9">
        <v>17.702667000000002</v>
      </c>
      <c r="D9">
        <v>14.488</v>
      </c>
      <c r="E9">
        <v>16.113333000000001</v>
      </c>
      <c r="F9">
        <v>16.113333000000001</v>
      </c>
      <c r="G9">
        <v>2280787500</v>
      </c>
    </row>
    <row r="10" spans="1:7" x14ac:dyDescent="0.3">
      <c r="A10" s="1">
        <v>41944</v>
      </c>
      <c r="B10">
        <v>16.200001</v>
      </c>
      <c r="C10">
        <v>17.332666</v>
      </c>
      <c r="D10">
        <v>15.233333</v>
      </c>
      <c r="E10">
        <v>16.301331999999999</v>
      </c>
      <c r="F10">
        <v>16.301331999999999</v>
      </c>
      <c r="G10">
        <v>1615827000</v>
      </c>
    </row>
    <row r="11" spans="1:7" x14ac:dyDescent="0.3">
      <c r="A11" s="1">
        <v>41974</v>
      </c>
      <c r="B11">
        <v>16.077332999999999</v>
      </c>
      <c r="C11">
        <v>16.164667000000001</v>
      </c>
      <c r="D11">
        <v>12.843332999999999</v>
      </c>
      <c r="E11">
        <v>14.827332999999999</v>
      </c>
      <c r="F11">
        <v>14.827332999999999</v>
      </c>
      <c r="G11">
        <v>1904193000</v>
      </c>
    </row>
    <row r="12" spans="1:7" x14ac:dyDescent="0.3">
      <c r="A12" s="1">
        <v>42005</v>
      </c>
      <c r="B12">
        <v>14.858000000000001</v>
      </c>
      <c r="C12">
        <v>14.883333</v>
      </c>
      <c r="D12">
        <v>12.333333</v>
      </c>
      <c r="E12">
        <v>13.573333</v>
      </c>
      <c r="F12">
        <v>13.573333</v>
      </c>
      <c r="G12">
        <v>1353076500</v>
      </c>
    </row>
    <row r="13" spans="1:7" x14ac:dyDescent="0.3">
      <c r="A13" s="1">
        <v>42036</v>
      </c>
      <c r="B13">
        <v>13.598000000000001</v>
      </c>
      <c r="C13">
        <v>15.032</v>
      </c>
      <c r="D13">
        <v>12.885332999999999</v>
      </c>
      <c r="E13">
        <v>13.555999999999999</v>
      </c>
      <c r="F13">
        <v>13.555999999999999</v>
      </c>
      <c r="G13">
        <v>1600762500</v>
      </c>
    </row>
    <row r="14" spans="1:7" x14ac:dyDescent="0.3">
      <c r="A14" s="1">
        <v>42064</v>
      </c>
      <c r="B14">
        <v>13.513332999999999</v>
      </c>
      <c r="C14">
        <v>13.746</v>
      </c>
      <c r="D14">
        <v>12.093332999999999</v>
      </c>
      <c r="E14">
        <v>12.584667</v>
      </c>
      <c r="F14">
        <v>12.584667</v>
      </c>
      <c r="G14">
        <v>1844851500</v>
      </c>
    </row>
    <row r="15" spans="1:7" x14ac:dyDescent="0.3">
      <c r="A15" s="1">
        <v>42095</v>
      </c>
      <c r="B15">
        <v>12.58</v>
      </c>
      <c r="C15">
        <v>15.916667</v>
      </c>
      <c r="D15">
        <v>12.403333</v>
      </c>
      <c r="E15">
        <v>15.07</v>
      </c>
      <c r="F15">
        <v>15.07</v>
      </c>
      <c r="G15">
        <v>1484176500</v>
      </c>
    </row>
    <row r="16" spans="1:7" x14ac:dyDescent="0.3">
      <c r="A16" s="1">
        <v>42125</v>
      </c>
      <c r="B16">
        <v>15.329333</v>
      </c>
      <c r="C16">
        <v>16.858000000000001</v>
      </c>
      <c r="D16">
        <v>14.683332999999999</v>
      </c>
      <c r="E16">
        <v>16.719999000000001</v>
      </c>
      <c r="F16">
        <v>16.719999000000001</v>
      </c>
      <c r="G16">
        <v>1336917000</v>
      </c>
    </row>
    <row r="17" spans="1:7" x14ac:dyDescent="0.3">
      <c r="A17" s="1">
        <v>42156</v>
      </c>
      <c r="B17">
        <v>16.760667999999999</v>
      </c>
      <c r="C17">
        <v>18.094000000000001</v>
      </c>
      <c r="D17">
        <v>16.378668000000001</v>
      </c>
      <c r="E17">
        <v>17.884001000000001</v>
      </c>
      <c r="F17">
        <v>17.884001000000001</v>
      </c>
      <c r="G17">
        <v>982096500</v>
      </c>
    </row>
    <row r="18" spans="1:7" x14ac:dyDescent="0.3">
      <c r="A18" s="1">
        <v>42186</v>
      </c>
      <c r="B18">
        <v>18.073999000000001</v>
      </c>
      <c r="C18">
        <v>19.110001</v>
      </c>
      <c r="D18">
        <v>16.719334</v>
      </c>
      <c r="E18">
        <v>17.743334000000001</v>
      </c>
      <c r="F18">
        <v>17.743334000000001</v>
      </c>
      <c r="G18">
        <v>1200915000</v>
      </c>
    </row>
    <row r="19" spans="1:7" x14ac:dyDescent="0.3">
      <c r="A19" s="1">
        <v>42217</v>
      </c>
      <c r="B19">
        <v>17.752666000000001</v>
      </c>
      <c r="C19">
        <v>18.066668</v>
      </c>
      <c r="D19">
        <v>13</v>
      </c>
      <c r="E19">
        <v>16.603999999999999</v>
      </c>
      <c r="F19">
        <v>16.603999999999999</v>
      </c>
      <c r="G19">
        <v>1728961500</v>
      </c>
    </row>
    <row r="20" spans="1:7" x14ac:dyDescent="0.3">
      <c r="A20" s="1">
        <v>42248</v>
      </c>
      <c r="B20">
        <v>16.022666999999998</v>
      </c>
      <c r="C20">
        <v>18.104668</v>
      </c>
      <c r="D20">
        <v>15.798</v>
      </c>
      <c r="E20">
        <v>16.559999000000001</v>
      </c>
      <c r="F20">
        <v>16.559999000000001</v>
      </c>
      <c r="G20">
        <v>1204321500</v>
      </c>
    </row>
    <row r="21" spans="1:7" x14ac:dyDescent="0.3">
      <c r="A21" s="1">
        <v>42278</v>
      </c>
      <c r="B21">
        <v>16.500668000000001</v>
      </c>
      <c r="C21">
        <v>16.655999999999999</v>
      </c>
      <c r="D21">
        <v>13.466666999999999</v>
      </c>
      <c r="E21">
        <v>13.795332999999999</v>
      </c>
      <c r="F21">
        <v>13.795332999999999</v>
      </c>
      <c r="G21">
        <v>1512180000</v>
      </c>
    </row>
    <row r="22" spans="1:7" x14ac:dyDescent="0.3">
      <c r="A22" s="1">
        <v>42309</v>
      </c>
      <c r="B22">
        <v>13.928000000000001</v>
      </c>
      <c r="C22">
        <v>15.638667</v>
      </c>
      <c r="D22">
        <v>13.72</v>
      </c>
      <c r="E22">
        <v>15.350667</v>
      </c>
      <c r="F22">
        <v>15.350667</v>
      </c>
      <c r="G22">
        <v>1177326000</v>
      </c>
    </row>
    <row r="23" spans="1:7" x14ac:dyDescent="0.3">
      <c r="A23" s="1">
        <v>42339</v>
      </c>
      <c r="B23">
        <v>15.404</v>
      </c>
      <c r="C23">
        <v>16.242000999999998</v>
      </c>
      <c r="D23">
        <v>14.324667</v>
      </c>
      <c r="E23">
        <v>16.000668000000001</v>
      </c>
      <c r="F23">
        <v>16.000668000000001</v>
      </c>
      <c r="G23">
        <v>897682500</v>
      </c>
    </row>
    <row r="24" spans="1:7" x14ac:dyDescent="0.3">
      <c r="A24" s="1">
        <v>42370</v>
      </c>
      <c r="B24">
        <v>15.381333</v>
      </c>
      <c r="C24">
        <v>15.425333</v>
      </c>
      <c r="D24">
        <v>12.160667</v>
      </c>
      <c r="E24">
        <v>12.746667</v>
      </c>
      <c r="F24">
        <v>12.746667</v>
      </c>
      <c r="G24">
        <v>1188708000</v>
      </c>
    </row>
    <row r="25" spans="1:7" x14ac:dyDescent="0.3">
      <c r="A25" s="1">
        <v>42401</v>
      </c>
      <c r="B25">
        <v>12.584</v>
      </c>
      <c r="C25">
        <v>13.301333</v>
      </c>
      <c r="D25">
        <v>9.4033329999999999</v>
      </c>
      <c r="E25">
        <v>12.795332999999999</v>
      </c>
      <c r="F25">
        <v>12.795332999999999</v>
      </c>
      <c r="G25">
        <v>2005587000</v>
      </c>
    </row>
    <row r="26" spans="1:7" x14ac:dyDescent="0.3">
      <c r="A26" s="1">
        <v>42430</v>
      </c>
      <c r="B26">
        <v>12.95</v>
      </c>
      <c r="C26">
        <v>15.992000000000001</v>
      </c>
      <c r="D26">
        <v>12.1</v>
      </c>
      <c r="E26">
        <v>15.318</v>
      </c>
      <c r="F26">
        <v>15.318</v>
      </c>
      <c r="G26">
        <v>1543830000</v>
      </c>
    </row>
    <row r="27" spans="1:7" x14ac:dyDescent="0.3">
      <c r="A27" s="1">
        <v>42461</v>
      </c>
      <c r="B27">
        <v>16.322001</v>
      </c>
      <c r="C27">
        <v>17.955998999999998</v>
      </c>
      <c r="D27">
        <v>15.55</v>
      </c>
      <c r="E27">
        <v>16.050667000000001</v>
      </c>
      <c r="F27">
        <v>16.050667000000001</v>
      </c>
      <c r="G27">
        <v>2032609500</v>
      </c>
    </row>
    <row r="28" spans="1:7" x14ac:dyDescent="0.3">
      <c r="A28" s="1">
        <v>42491</v>
      </c>
      <c r="B28">
        <v>16.100000000000001</v>
      </c>
      <c r="C28">
        <v>16.212667</v>
      </c>
      <c r="D28">
        <v>13.577332999999999</v>
      </c>
      <c r="E28">
        <v>14.882</v>
      </c>
      <c r="F28">
        <v>14.882</v>
      </c>
      <c r="G28">
        <v>1549612500</v>
      </c>
    </row>
    <row r="29" spans="1:7" x14ac:dyDescent="0.3">
      <c r="A29" s="1">
        <v>42522</v>
      </c>
      <c r="B29">
        <v>14.765333</v>
      </c>
      <c r="C29">
        <v>16.056667000000001</v>
      </c>
      <c r="D29">
        <v>12.524667000000001</v>
      </c>
      <c r="E29">
        <v>14.151999999999999</v>
      </c>
      <c r="F29">
        <v>14.151999999999999</v>
      </c>
      <c r="G29">
        <v>1825092000</v>
      </c>
    </row>
    <row r="30" spans="1:7" x14ac:dyDescent="0.3">
      <c r="A30" s="1">
        <v>42552</v>
      </c>
      <c r="B30">
        <v>13.742667000000001</v>
      </c>
      <c r="C30">
        <v>15.685333</v>
      </c>
      <c r="D30">
        <v>13.733333</v>
      </c>
      <c r="E30">
        <v>15.652666999999999</v>
      </c>
      <c r="F30">
        <v>15.652666999999999</v>
      </c>
      <c r="G30">
        <v>1110958500</v>
      </c>
    </row>
    <row r="31" spans="1:7" x14ac:dyDescent="0.3">
      <c r="A31" s="1">
        <v>42583</v>
      </c>
      <c r="B31">
        <v>15.7</v>
      </c>
      <c r="C31">
        <v>15.775333</v>
      </c>
      <c r="D31">
        <v>13.91</v>
      </c>
      <c r="E31">
        <v>14.134</v>
      </c>
      <c r="F31">
        <v>14.134</v>
      </c>
      <c r="G31">
        <v>934366500</v>
      </c>
    </row>
    <row r="32" spans="1:7" x14ac:dyDescent="0.3">
      <c r="A32" s="1">
        <v>42614</v>
      </c>
      <c r="B32">
        <v>13.933999999999999</v>
      </c>
      <c r="C32">
        <v>14.073333</v>
      </c>
      <c r="D32">
        <v>12.896667000000001</v>
      </c>
      <c r="E32">
        <v>13.602</v>
      </c>
      <c r="F32">
        <v>13.602</v>
      </c>
      <c r="G32">
        <v>1059478500</v>
      </c>
    </row>
    <row r="33" spans="1:7" x14ac:dyDescent="0.3">
      <c r="A33" s="1">
        <v>42644</v>
      </c>
      <c r="B33">
        <v>14.153333</v>
      </c>
      <c r="C33">
        <v>14.378</v>
      </c>
      <c r="D33">
        <v>12.8</v>
      </c>
      <c r="E33">
        <v>13.182</v>
      </c>
      <c r="F33">
        <v>13.182</v>
      </c>
      <c r="G33">
        <v>1381992000</v>
      </c>
    </row>
    <row r="34" spans="1:7" x14ac:dyDescent="0.3">
      <c r="A34" s="1">
        <v>42675</v>
      </c>
      <c r="B34">
        <v>13.202667</v>
      </c>
      <c r="C34">
        <v>13.29</v>
      </c>
      <c r="D34">
        <v>11.879333000000001</v>
      </c>
      <c r="E34">
        <v>12.626666999999999</v>
      </c>
      <c r="F34">
        <v>12.626666999999999</v>
      </c>
      <c r="G34">
        <v>1483290000</v>
      </c>
    </row>
    <row r="35" spans="1:7" x14ac:dyDescent="0.3">
      <c r="A35" s="1">
        <v>42705</v>
      </c>
      <c r="B35">
        <v>12.55</v>
      </c>
      <c r="C35">
        <v>14.92</v>
      </c>
      <c r="D35">
        <v>12</v>
      </c>
      <c r="E35">
        <v>14.246</v>
      </c>
      <c r="F35">
        <v>14.246</v>
      </c>
      <c r="G35">
        <v>1319901000</v>
      </c>
    </row>
    <row r="36" spans="1:7" x14ac:dyDescent="0.3">
      <c r="A36" s="1">
        <v>42736</v>
      </c>
      <c r="B36">
        <v>14.324</v>
      </c>
      <c r="C36">
        <v>17.230667</v>
      </c>
      <c r="D36">
        <v>14.064</v>
      </c>
      <c r="E36">
        <v>16.795334</v>
      </c>
      <c r="F36">
        <v>16.795334</v>
      </c>
      <c r="G36">
        <v>1510194000</v>
      </c>
    </row>
    <row r="37" spans="1:7" x14ac:dyDescent="0.3">
      <c r="A37" s="1">
        <v>42767</v>
      </c>
      <c r="B37">
        <v>16.870000999999998</v>
      </c>
      <c r="C37">
        <v>19.159331999999999</v>
      </c>
      <c r="D37">
        <v>16.134001000000001</v>
      </c>
      <c r="E37">
        <v>16.666</v>
      </c>
      <c r="F37">
        <v>16.666</v>
      </c>
      <c r="G37">
        <v>1793100000</v>
      </c>
    </row>
    <row r="38" spans="1:7" x14ac:dyDescent="0.3">
      <c r="A38" s="1">
        <v>42795</v>
      </c>
      <c r="B38">
        <v>16.945333000000002</v>
      </c>
      <c r="C38">
        <v>18.799999</v>
      </c>
      <c r="D38">
        <v>16.185333</v>
      </c>
      <c r="E38">
        <v>18.553332999999999</v>
      </c>
      <c r="F38">
        <v>18.553332999999999</v>
      </c>
      <c r="G38">
        <v>1605529500</v>
      </c>
    </row>
    <row r="39" spans="1:7" x14ac:dyDescent="0.3">
      <c r="A39" s="1">
        <v>42826</v>
      </c>
      <c r="B39">
        <v>19.126667000000001</v>
      </c>
      <c r="C39">
        <v>20.986668000000002</v>
      </c>
      <c r="D39">
        <v>18.972000000000001</v>
      </c>
      <c r="E39">
        <v>20.937999999999999</v>
      </c>
      <c r="F39">
        <v>20.937999999999999</v>
      </c>
      <c r="G39">
        <v>1754259000</v>
      </c>
    </row>
    <row r="40" spans="1:7" x14ac:dyDescent="0.3">
      <c r="A40" s="1">
        <v>42856</v>
      </c>
      <c r="B40">
        <v>20.992000999999998</v>
      </c>
      <c r="C40">
        <v>22.859332999999999</v>
      </c>
      <c r="D40">
        <v>19.384001000000001</v>
      </c>
      <c r="E40">
        <v>22.733999000000001</v>
      </c>
      <c r="F40">
        <v>22.733999000000001</v>
      </c>
      <c r="G40">
        <v>2220694500</v>
      </c>
    </row>
    <row r="41" spans="1:7" x14ac:dyDescent="0.3">
      <c r="A41" s="1">
        <v>42887</v>
      </c>
      <c r="B41">
        <v>22.933332</v>
      </c>
      <c r="C41">
        <v>25.799334000000002</v>
      </c>
      <c r="D41">
        <v>22.280666</v>
      </c>
      <c r="E41">
        <v>24.107332</v>
      </c>
      <c r="F41">
        <v>24.107332</v>
      </c>
      <c r="G41">
        <v>2789266500</v>
      </c>
    </row>
    <row r="42" spans="1:7" x14ac:dyDescent="0.3">
      <c r="A42" s="1">
        <v>42917</v>
      </c>
      <c r="B42">
        <v>24.682666999999999</v>
      </c>
      <c r="C42">
        <v>24.756665999999999</v>
      </c>
      <c r="D42">
        <v>20.208667999999999</v>
      </c>
      <c r="E42">
        <v>21.564667</v>
      </c>
      <c r="F42">
        <v>21.564667</v>
      </c>
      <c r="G42">
        <v>2724600000</v>
      </c>
    </row>
    <row r="43" spans="1:7" x14ac:dyDescent="0.3">
      <c r="A43" s="1">
        <v>42948</v>
      </c>
      <c r="B43">
        <v>21.533332999999999</v>
      </c>
      <c r="C43">
        <v>24.666668000000001</v>
      </c>
      <c r="D43">
        <v>20.747999</v>
      </c>
      <c r="E43">
        <v>23.726666999999999</v>
      </c>
      <c r="F43">
        <v>23.726666999999999</v>
      </c>
      <c r="G43">
        <v>2054124000</v>
      </c>
    </row>
    <row r="44" spans="1:7" x14ac:dyDescent="0.3">
      <c r="A44" s="1">
        <v>42979</v>
      </c>
      <c r="B44">
        <v>23.741333000000001</v>
      </c>
      <c r="C44">
        <v>25.974001000000001</v>
      </c>
      <c r="D44">
        <v>22.360001</v>
      </c>
      <c r="E44">
        <v>22.74</v>
      </c>
      <c r="F44">
        <v>22.74</v>
      </c>
      <c r="G44">
        <v>1672690500</v>
      </c>
    </row>
    <row r="45" spans="1:7" x14ac:dyDescent="0.3">
      <c r="A45" s="1">
        <v>43009</v>
      </c>
      <c r="B45">
        <v>22.834667</v>
      </c>
      <c r="C45">
        <v>24.200001</v>
      </c>
      <c r="D45">
        <v>21.110665999999998</v>
      </c>
      <c r="E45">
        <v>22.101998999999999</v>
      </c>
      <c r="F45">
        <v>22.101998999999999</v>
      </c>
      <c r="G45">
        <v>1845550500</v>
      </c>
    </row>
    <row r="46" spans="1:7" x14ac:dyDescent="0.3">
      <c r="A46" s="1">
        <v>43040</v>
      </c>
      <c r="B46">
        <v>22.15</v>
      </c>
      <c r="C46">
        <v>22.173999999999999</v>
      </c>
      <c r="D46">
        <v>19.508666999999999</v>
      </c>
      <c r="E46">
        <v>20.59</v>
      </c>
      <c r="F46">
        <v>20.59</v>
      </c>
      <c r="G46">
        <v>2232192000</v>
      </c>
    </row>
    <row r="47" spans="1:7" x14ac:dyDescent="0.3">
      <c r="A47" s="1">
        <v>43070</v>
      </c>
      <c r="B47">
        <v>20.362666999999998</v>
      </c>
      <c r="C47">
        <v>23.162666000000002</v>
      </c>
      <c r="D47">
        <v>20</v>
      </c>
      <c r="E47">
        <v>20.756665999999999</v>
      </c>
      <c r="F47">
        <v>20.756665999999999</v>
      </c>
      <c r="G47">
        <v>1648270500</v>
      </c>
    </row>
    <row r="48" spans="1:7" x14ac:dyDescent="0.3">
      <c r="A48" s="1">
        <v>43101</v>
      </c>
      <c r="B48">
        <v>20.799999</v>
      </c>
      <c r="C48">
        <v>24.033332999999999</v>
      </c>
      <c r="D48">
        <v>20.378668000000001</v>
      </c>
      <c r="E48">
        <v>23.620667000000001</v>
      </c>
      <c r="F48">
        <v>23.620667000000001</v>
      </c>
      <c r="G48">
        <v>1864072500</v>
      </c>
    </row>
    <row r="49" spans="1:7" x14ac:dyDescent="0.3">
      <c r="A49" s="1">
        <v>43132</v>
      </c>
      <c r="B49">
        <v>23.4</v>
      </c>
      <c r="C49">
        <v>23.999331999999999</v>
      </c>
      <c r="D49">
        <v>19.650666999999999</v>
      </c>
      <c r="E49">
        <v>22.870667000000001</v>
      </c>
      <c r="F49">
        <v>22.870667000000001</v>
      </c>
      <c r="G49">
        <v>1637850000</v>
      </c>
    </row>
    <row r="50" spans="1:7" x14ac:dyDescent="0.3">
      <c r="A50" s="1">
        <v>43160</v>
      </c>
      <c r="B50">
        <v>23.000668000000001</v>
      </c>
      <c r="C50">
        <v>23.244667</v>
      </c>
      <c r="D50">
        <v>16.547332999999998</v>
      </c>
      <c r="E50">
        <v>17.742000999999998</v>
      </c>
      <c r="F50">
        <v>17.742000999999998</v>
      </c>
      <c r="G50">
        <v>2359027500</v>
      </c>
    </row>
    <row r="51" spans="1:7" x14ac:dyDescent="0.3">
      <c r="A51" s="1">
        <v>43191</v>
      </c>
      <c r="B51">
        <v>17.084</v>
      </c>
      <c r="C51">
        <v>20.633333</v>
      </c>
      <c r="D51">
        <v>16.306000000000001</v>
      </c>
      <c r="E51">
        <v>19.593332</v>
      </c>
      <c r="F51">
        <v>19.593332</v>
      </c>
      <c r="G51">
        <v>2854662000</v>
      </c>
    </row>
    <row r="52" spans="1:7" x14ac:dyDescent="0.3">
      <c r="A52" s="1">
        <v>43221</v>
      </c>
      <c r="B52">
        <v>19.567333000000001</v>
      </c>
      <c r="C52">
        <v>20.865998999999999</v>
      </c>
      <c r="D52">
        <v>18.228000999999999</v>
      </c>
      <c r="E52">
        <v>18.981999999999999</v>
      </c>
      <c r="F52">
        <v>18.981999999999999</v>
      </c>
      <c r="G52">
        <v>2333671500</v>
      </c>
    </row>
    <row r="53" spans="1:7" x14ac:dyDescent="0.3">
      <c r="A53" s="1">
        <v>43252</v>
      </c>
      <c r="B53">
        <v>19.057333</v>
      </c>
      <c r="C53">
        <v>24.915333</v>
      </c>
      <c r="D53">
        <v>18.922667000000001</v>
      </c>
      <c r="E53">
        <v>22.863333000000001</v>
      </c>
      <c r="F53">
        <v>22.863333000000001</v>
      </c>
      <c r="G53">
        <v>3201376500</v>
      </c>
    </row>
    <row r="54" spans="1:7" x14ac:dyDescent="0.3">
      <c r="A54" s="1">
        <v>43282</v>
      </c>
      <c r="B54">
        <v>24.004667000000001</v>
      </c>
      <c r="C54">
        <v>24.318666</v>
      </c>
      <c r="D54">
        <v>19.075333000000001</v>
      </c>
      <c r="E54">
        <v>19.875999</v>
      </c>
      <c r="F54">
        <v>19.875999</v>
      </c>
      <c r="G54">
        <v>2584923000</v>
      </c>
    </row>
    <row r="55" spans="1:7" x14ac:dyDescent="0.3">
      <c r="A55" s="1">
        <v>43313</v>
      </c>
      <c r="B55">
        <v>19.865998999999999</v>
      </c>
      <c r="C55">
        <v>25.830666999999998</v>
      </c>
      <c r="D55">
        <v>19.213332999999999</v>
      </c>
      <c r="E55">
        <v>20.110665999999998</v>
      </c>
      <c r="F55">
        <v>20.110665999999998</v>
      </c>
      <c r="G55">
        <v>4160403000</v>
      </c>
    </row>
    <row r="56" spans="1:7" x14ac:dyDescent="0.3">
      <c r="A56" s="1">
        <v>43344</v>
      </c>
      <c r="B56">
        <v>19.795999999999999</v>
      </c>
      <c r="C56">
        <v>20.997333999999999</v>
      </c>
      <c r="D56">
        <v>16.816668</v>
      </c>
      <c r="E56">
        <v>17.651333000000001</v>
      </c>
      <c r="F56">
        <v>17.651333000000001</v>
      </c>
      <c r="G56">
        <v>2941131000</v>
      </c>
    </row>
    <row r="57" spans="1:7" x14ac:dyDescent="0.3">
      <c r="A57" s="1">
        <v>43374</v>
      </c>
      <c r="B57">
        <v>20.384665999999999</v>
      </c>
      <c r="C57">
        <v>23.143999000000001</v>
      </c>
      <c r="D57">
        <v>16.518000000000001</v>
      </c>
      <c r="E57">
        <v>22.488001000000001</v>
      </c>
      <c r="F57">
        <v>22.488001000000001</v>
      </c>
      <c r="G57">
        <v>4295410500</v>
      </c>
    </row>
    <row r="58" spans="1:7" x14ac:dyDescent="0.3">
      <c r="A58" s="1">
        <v>43405</v>
      </c>
      <c r="B58">
        <v>22.550667000000001</v>
      </c>
      <c r="C58">
        <v>24.450001</v>
      </c>
      <c r="D58">
        <v>21.666668000000001</v>
      </c>
      <c r="E58">
        <v>23.365334000000001</v>
      </c>
      <c r="F58">
        <v>23.365334000000001</v>
      </c>
      <c r="G58">
        <v>1995286500</v>
      </c>
    </row>
    <row r="59" spans="1:7" x14ac:dyDescent="0.3">
      <c r="A59" s="1">
        <v>43435</v>
      </c>
      <c r="B59">
        <v>24</v>
      </c>
      <c r="C59">
        <v>25.299334000000002</v>
      </c>
      <c r="D59">
        <v>19.606000999999999</v>
      </c>
      <c r="E59">
        <v>22.186665999999999</v>
      </c>
      <c r="F59">
        <v>22.186665999999999</v>
      </c>
      <c r="G59">
        <v>2196768000</v>
      </c>
    </row>
    <row r="60" spans="1:7" x14ac:dyDescent="0.3">
      <c r="A60" s="1">
        <v>43466</v>
      </c>
      <c r="B60">
        <v>20.406668</v>
      </c>
      <c r="C60">
        <v>23.466667000000001</v>
      </c>
      <c r="D60">
        <v>18.618668</v>
      </c>
      <c r="E60">
        <v>20.468</v>
      </c>
      <c r="F60">
        <v>20.468</v>
      </c>
      <c r="G60">
        <v>2634781500</v>
      </c>
    </row>
    <row r="61" spans="1:7" x14ac:dyDescent="0.3">
      <c r="A61" s="1">
        <v>43497</v>
      </c>
      <c r="B61">
        <v>20.361333999999999</v>
      </c>
      <c r="C61">
        <v>21.615998999999999</v>
      </c>
      <c r="D61">
        <v>19.251332999999999</v>
      </c>
      <c r="E61">
        <v>21.325333000000001</v>
      </c>
      <c r="F61">
        <v>21.325333000000001</v>
      </c>
      <c r="G61">
        <v>1928251500</v>
      </c>
    </row>
    <row r="62" spans="1:7" x14ac:dyDescent="0.3">
      <c r="A62" s="1">
        <v>43525</v>
      </c>
      <c r="B62">
        <v>20.462667</v>
      </c>
      <c r="C62">
        <v>20.475332000000002</v>
      </c>
      <c r="D62">
        <v>16.964001</v>
      </c>
      <c r="E62">
        <v>18.657333000000001</v>
      </c>
      <c r="F62">
        <v>18.657333000000001</v>
      </c>
      <c r="G62">
        <v>3206902500</v>
      </c>
    </row>
    <row r="63" spans="1:7" x14ac:dyDescent="0.3">
      <c r="A63" s="1">
        <v>43556</v>
      </c>
      <c r="B63">
        <v>18.841332999999999</v>
      </c>
      <c r="C63">
        <v>19.744667</v>
      </c>
      <c r="D63">
        <v>15.408666999999999</v>
      </c>
      <c r="E63">
        <v>15.912667000000001</v>
      </c>
      <c r="F63">
        <v>15.912667000000001</v>
      </c>
      <c r="G63">
        <v>3461209500</v>
      </c>
    </row>
    <row r="64" spans="1:7" x14ac:dyDescent="0.3">
      <c r="A64" s="1">
        <v>43586</v>
      </c>
      <c r="B64">
        <v>15.923333</v>
      </c>
      <c r="C64">
        <v>17.223333</v>
      </c>
      <c r="D64">
        <v>12.273332999999999</v>
      </c>
      <c r="E64">
        <v>12.343999999999999</v>
      </c>
      <c r="F64">
        <v>12.343999999999999</v>
      </c>
      <c r="G64">
        <v>4238982000</v>
      </c>
    </row>
    <row r="65" spans="1:7" x14ac:dyDescent="0.3">
      <c r="A65" s="1">
        <v>43617</v>
      </c>
      <c r="B65">
        <v>12.367333</v>
      </c>
      <c r="C65">
        <v>15.649333</v>
      </c>
      <c r="D65">
        <v>11.799333000000001</v>
      </c>
      <c r="E65">
        <v>14.897333</v>
      </c>
      <c r="F65">
        <v>14.897333</v>
      </c>
      <c r="G65">
        <v>3224559000</v>
      </c>
    </row>
    <row r="66" spans="1:7" x14ac:dyDescent="0.3">
      <c r="A66" s="1">
        <v>43647</v>
      </c>
      <c r="B66">
        <v>15.347333000000001</v>
      </c>
      <c r="C66">
        <v>17.738001000000001</v>
      </c>
      <c r="D66">
        <v>14.814667</v>
      </c>
      <c r="E66">
        <v>16.107332</v>
      </c>
      <c r="F66">
        <v>16.107332</v>
      </c>
      <c r="G66">
        <v>2990050500</v>
      </c>
    </row>
    <row r="67" spans="1:7" x14ac:dyDescent="0.3">
      <c r="A67" s="1">
        <v>43678</v>
      </c>
      <c r="B67">
        <v>16.176666000000001</v>
      </c>
      <c r="C67">
        <v>16.300667000000001</v>
      </c>
      <c r="D67">
        <v>14.066667000000001</v>
      </c>
      <c r="E67">
        <v>15.040666999999999</v>
      </c>
      <c r="F67">
        <v>15.040666999999999</v>
      </c>
      <c r="G67">
        <v>2006859000</v>
      </c>
    </row>
    <row r="68" spans="1:7" x14ac:dyDescent="0.3">
      <c r="A68" s="1">
        <v>43709</v>
      </c>
      <c r="B68">
        <v>14.938667000000001</v>
      </c>
      <c r="C68">
        <v>16.899999999999999</v>
      </c>
      <c r="D68">
        <v>14.557333</v>
      </c>
      <c r="E68">
        <v>16.058001000000001</v>
      </c>
      <c r="F68">
        <v>16.058001000000001</v>
      </c>
      <c r="G68">
        <v>2036629500</v>
      </c>
    </row>
    <row r="69" spans="1:7" x14ac:dyDescent="0.3">
      <c r="A69" s="1">
        <v>43739</v>
      </c>
      <c r="B69">
        <v>16.100000000000001</v>
      </c>
      <c r="C69">
        <v>22.722667999999999</v>
      </c>
      <c r="D69">
        <v>14.952</v>
      </c>
      <c r="E69">
        <v>20.994667</v>
      </c>
      <c r="F69">
        <v>20.994667</v>
      </c>
      <c r="G69">
        <v>3419739000</v>
      </c>
    </row>
    <row r="70" spans="1:7" x14ac:dyDescent="0.3">
      <c r="A70" s="1">
        <v>43770</v>
      </c>
      <c r="B70">
        <v>21.087999</v>
      </c>
      <c r="C70">
        <v>24.08</v>
      </c>
      <c r="D70">
        <v>20.617332000000001</v>
      </c>
      <c r="E70">
        <v>21.995999999999999</v>
      </c>
      <c r="F70">
        <v>21.995999999999999</v>
      </c>
      <c r="G70">
        <v>2366562000</v>
      </c>
    </row>
    <row r="71" spans="1:7" x14ac:dyDescent="0.3">
      <c r="A71" s="1">
        <v>43800</v>
      </c>
      <c r="B71">
        <v>21.959999</v>
      </c>
      <c r="C71">
        <v>29.020665999999999</v>
      </c>
      <c r="D71">
        <v>21.816668</v>
      </c>
      <c r="E71">
        <v>27.888666000000001</v>
      </c>
      <c r="F71">
        <v>27.888666000000001</v>
      </c>
      <c r="G71">
        <v>3106200000</v>
      </c>
    </row>
    <row r="72" spans="1:7" x14ac:dyDescent="0.3">
      <c r="A72" s="1">
        <v>43831</v>
      </c>
      <c r="B72">
        <v>28.299999</v>
      </c>
      <c r="C72">
        <v>43.533332999999999</v>
      </c>
      <c r="D72">
        <v>28.114000000000001</v>
      </c>
      <c r="E72">
        <v>43.371333999999997</v>
      </c>
      <c r="F72">
        <v>43.371333999999997</v>
      </c>
      <c r="G72">
        <v>6108277500</v>
      </c>
    </row>
    <row r="73" spans="1:7" x14ac:dyDescent="0.3">
      <c r="A73" s="1">
        <v>43862</v>
      </c>
      <c r="B73">
        <v>44.912666000000002</v>
      </c>
      <c r="C73">
        <v>64.599334999999996</v>
      </c>
      <c r="D73">
        <v>40.768002000000003</v>
      </c>
      <c r="E73">
        <v>44.532665000000001</v>
      </c>
      <c r="F73">
        <v>44.532665000000001</v>
      </c>
      <c r="G73">
        <v>7088802000</v>
      </c>
    </row>
    <row r="74" spans="1:7" x14ac:dyDescent="0.3">
      <c r="A74" s="1">
        <v>43891</v>
      </c>
      <c r="B74">
        <v>47.417332000000002</v>
      </c>
      <c r="C74">
        <v>53.798667999999999</v>
      </c>
      <c r="D74">
        <v>23.367332000000001</v>
      </c>
      <c r="E74">
        <v>34.933334000000002</v>
      </c>
      <c r="F74">
        <v>34.933334000000002</v>
      </c>
      <c r="G74">
        <v>6314025000</v>
      </c>
    </row>
    <row r="75" spans="1:7" x14ac:dyDescent="0.3">
      <c r="A75" s="1">
        <v>43922</v>
      </c>
      <c r="B75">
        <v>33.599997999999999</v>
      </c>
      <c r="C75">
        <v>57.987999000000002</v>
      </c>
      <c r="D75">
        <v>29.76</v>
      </c>
      <c r="E75">
        <v>52.125332</v>
      </c>
      <c r="F75">
        <v>52.125332</v>
      </c>
      <c r="G75">
        <v>5722162500</v>
      </c>
    </row>
    <row r="76" spans="1:7" x14ac:dyDescent="0.3">
      <c r="A76" s="1">
        <v>43952</v>
      </c>
      <c r="B76">
        <v>50.333331999999999</v>
      </c>
      <c r="C76">
        <v>56.219334000000003</v>
      </c>
      <c r="D76">
        <v>45.535998999999997</v>
      </c>
      <c r="E76">
        <v>55.666668000000001</v>
      </c>
      <c r="F76">
        <v>55.666668000000001</v>
      </c>
      <c r="G76">
        <v>4090554000</v>
      </c>
    </row>
    <row r="77" spans="1:7" x14ac:dyDescent="0.3">
      <c r="A77" s="1">
        <v>43983</v>
      </c>
      <c r="B77">
        <v>57.200001</v>
      </c>
      <c r="C77">
        <v>72.512664999999998</v>
      </c>
      <c r="D77">
        <v>56.939999</v>
      </c>
      <c r="E77">
        <v>71.987335000000002</v>
      </c>
      <c r="F77">
        <v>71.987335000000002</v>
      </c>
      <c r="G77">
        <v>3836590500</v>
      </c>
    </row>
    <row r="78" spans="1:7" x14ac:dyDescent="0.3">
      <c r="A78" s="1">
        <v>44013</v>
      </c>
      <c r="B78">
        <v>72.199996999999996</v>
      </c>
      <c r="C78">
        <v>119.666</v>
      </c>
      <c r="D78">
        <v>72.033332999999999</v>
      </c>
      <c r="E78">
        <v>95.384003000000007</v>
      </c>
      <c r="F78">
        <v>95.384003000000007</v>
      </c>
      <c r="G78">
        <v>5679502500</v>
      </c>
    </row>
    <row r="79" spans="1:7" x14ac:dyDescent="0.3">
      <c r="A79" s="1">
        <v>44044</v>
      </c>
      <c r="B79">
        <v>96.613335000000006</v>
      </c>
      <c r="C79">
        <v>166.71333300000001</v>
      </c>
      <c r="D79">
        <v>91</v>
      </c>
      <c r="E79">
        <v>166.106674</v>
      </c>
      <c r="F79">
        <v>166.106674</v>
      </c>
      <c r="G79">
        <v>4672135200</v>
      </c>
    </row>
    <row r="80" spans="1:7" x14ac:dyDescent="0.3">
      <c r="A80" s="1">
        <v>44075</v>
      </c>
      <c r="B80">
        <v>167.38000500000001</v>
      </c>
      <c r="C80">
        <v>167.49667400000001</v>
      </c>
      <c r="D80">
        <v>109.959999</v>
      </c>
      <c r="E80">
        <v>143.00332599999999</v>
      </c>
      <c r="F80">
        <v>143.00332599999999</v>
      </c>
      <c r="G80">
        <v>5208854400</v>
      </c>
    </row>
    <row r="81" spans="1:7" x14ac:dyDescent="0.3">
      <c r="A81" s="1">
        <v>44105</v>
      </c>
      <c r="B81">
        <v>146.91999799999999</v>
      </c>
      <c r="C81">
        <v>155.300003</v>
      </c>
      <c r="D81">
        <v>126.370003</v>
      </c>
      <c r="E81">
        <v>129.346664</v>
      </c>
      <c r="F81">
        <v>129.346664</v>
      </c>
      <c r="G81">
        <v>2500999200</v>
      </c>
    </row>
    <row r="82" spans="1:7" x14ac:dyDescent="0.3">
      <c r="A82" s="1">
        <v>44136</v>
      </c>
      <c r="B82">
        <v>131.33332799999999</v>
      </c>
      <c r="C82">
        <v>202.60000600000001</v>
      </c>
      <c r="D82">
        <v>130.76666299999999</v>
      </c>
      <c r="E82">
        <v>189.199997</v>
      </c>
      <c r="F82">
        <v>189.199997</v>
      </c>
      <c r="G82">
        <v>2347796400</v>
      </c>
    </row>
    <row r="83" spans="1:7" x14ac:dyDescent="0.3">
      <c r="A83" s="1">
        <v>44166</v>
      </c>
      <c r="B83">
        <v>199.19667100000001</v>
      </c>
      <c r="C83">
        <v>239.57333399999999</v>
      </c>
      <c r="D83">
        <v>180.403336</v>
      </c>
      <c r="E83">
        <v>235.22332800000001</v>
      </c>
      <c r="F83">
        <v>235.22332800000001</v>
      </c>
      <c r="G83">
        <v>3589038000</v>
      </c>
    </row>
    <row r="84" spans="1:7" x14ac:dyDescent="0.3">
      <c r="A84" s="1">
        <v>44197</v>
      </c>
      <c r="B84">
        <v>239.820007</v>
      </c>
      <c r="C84">
        <v>300.133331</v>
      </c>
      <c r="D84">
        <v>239.06333900000001</v>
      </c>
      <c r="E84">
        <v>264.51001000000002</v>
      </c>
      <c r="F84">
        <v>264.51001000000002</v>
      </c>
      <c r="G84">
        <v>2117084400</v>
      </c>
    </row>
    <row r="85" spans="1:7" x14ac:dyDescent="0.3">
      <c r="A85" s="1">
        <v>44228</v>
      </c>
      <c r="B85">
        <v>271.42999300000002</v>
      </c>
      <c r="C85">
        <v>293.5</v>
      </c>
      <c r="D85">
        <v>206.33332799999999</v>
      </c>
      <c r="E85">
        <v>225.16667200000001</v>
      </c>
      <c r="F85">
        <v>225.16667200000001</v>
      </c>
      <c r="G85">
        <v>1568573700</v>
      </c>
    </row>
    <row r="86" spans="1:7" x14ac:dyDescent="0.3">
      <c r="A86" s="1">
        <v>44256</v>
      </c>
      <c r="B86">
        <v>230.03666699999999</v>
      </c>
      <c r="C86">
        <v>240.36999499999999</v>
      </c>
      <c r="D86">
        <v>179.83000200000001</v>
      </c>
      <c r="E86">
        <v>222.643326</v>
      </c>
      <c r="F86">
        <v>222.643326</v>
      </c>
      <c r="G86">
        <v>2827357200</v>
      </c>
    </row>
    <row r="87" spans="1:7" x14ac:dyDescent="0.3">
      <c r="A87" s="1">
        <v>44287</v>
      </c>
      <c r="B87">
        <v>229.45666499999999</v>
      </c>
      <c r="C87">
        <v>260.26333599999998</v>
      </c>
      <c r="D87">
        <v>219.80667099999999</v>
      </c>
      <c r="E87">
        <v>236.479996</v>
      </c>
      <c r="F87">
        <v>236.479996</v>
      </c>
      <c r="G87">
        <v>2035619100</v>
      </c>
    </row>
    <row r="88" spans="1:7" x14ac:dyDescent="0.3">
      <c r="A88" s="1">
        <v>44317</v>
      </c>
      <c r="B88">
        <v>234.60000600000001</v>
      </c>
      <c r="C88">
        <v>235.33332799999999</v>
      </c>
      <c r="D88">
        <v>182.32666</v>
      </c>
      <c r="E88">
        <v>208.40666200000001</v>
      </c>
      <c r="F88">
        <v>208.40666200000001</v>
      </c>
      <c r="G88">
        <v>1875527400</v>
      </c>
    </row>
    <row r="89" spans="1:7" x14ac:dyDescent="0.3">
      <c r="A89" s="1">
        <v>44348</v>
      </c>
      <c r="B89">
        <v>209.26666299999999</v>
      </c>
      <c r="C89">
        <v>232.53999300000001</v>
      </c>
      <c r="D89">
        <v>190.40666200000001</v>
      </c>
      <c r="E89">
        <v>226.566666</v>
      </c>
      <c r="F89">
        <v>226.566666</v>
      </c>
      <c r="G89">
        <v>1559765700</v>
      </c>
    </row>
    <row r="90" spans="1:7" x14ac:dyDescent="0.3">
      <c r="A90" s="1">
        <v>44378</v>
      </c>
      <c r="B90">
        <v>227.97332800000001</v>
      </c>
      <c r="C90">
        <v>233.33332799999999</v>
      </c>
      <c r="D90">
        <v>206.820007</v>
      </c>
      <c r="E90">
        <v>229.066666</v>
      </c>
      <c r="F90">
        <v>229.066666</v>
      </c>
      <c r="G90">
        <v>1345349400</v>
      </c>
    </row>
    <row r="91" spans="1:7" x14ac:dyDescent="0.3">
      <c r="A91" s="1">
        <v>44409</v>
      </c>
      <c r="B91">
        <v>233.33332799999999</v>
      </c>
      <c r="C91">
        <v>246.796661</v>
      </c>
      <c r="D91">
        <v>216.279999</v>
      </c>
      <c r="E91">
        <v>245.240005</v>
      </c>
      <c r="F91">
        <v>245.240005</v>
      </c>
      <c r="G91">
        <v>1143974700</v>
      </c>
    </row>
    <row r="92" spans="1:7" x14ac:dyDescent="0.3">
      <c r="A92" s="1">
        <v>44440</v>
      </c>
      <c r="B92">
        <v>244.69332900000001</v>
      </c>
      <c r="C92">
        <v>266.33334400000001</v>
      </c>
      <c r="D92">
        <v>236.28334000000001</v>
      </c>
      <c r="E92">
        <v>258.49334700000003</v>
      </c>
      <c r="F92">
        <v>258.49334700000003</v>
      </c>
      <c r="G92">
        <v>1170513900</v>
      </c>
    </row>
    <row r="93" spans="1:7" x14ac:dyDescent="0.3">
      <c r="A93" s="1">
        <v>44470</v>
      </c>
      <c r="B93">
        <v>259.46667500000001</v>
      </c>
      <c r="C93">
        <v>371.73666400000002</v>
      </c>
      <c r="D93">
        <v>254.529999</v>
      </c>
      <c r="E93">
        <v>371.33334400000001</v>
      </c>
      <c r="F93">
        <v>371.33334400000001</v>
      </c>
      <c r="G93">
        <v>1586803800</v>
      </c>
    </row>
    <row r="94" spans="1:7" x14ac:dyDescent="0.3">
      <c r="A94" s="1">
        <v>44501</v>
      </c>
      <c r="B94">
        <v>381.66665599999999</v>
      </c>
      <c r="C94">
        <v>414.49667399999998</v>
      </c>
      <c r="D94">
        <v>326.20001200000002</v>
      </c>
      <c r="E94">
        <v>381.58667000000003</v>
      </c>
      <c r="F94">
        <v>381.58667000000003</v>
      </c>
      <c r="G94">
        <v>1947334500</v>
      </c>
    </row>
    <row r="95" spans="1:7" x14ac:dyDescent="0.3">
      <c r="A95" s="1">
        <v>44531</v>
      </c>
      <c r="B95">
        <v>386.89999399999999</v>
      </c>
      <c r="C95">
        <v>390.94665500000002</v>
      </c>
      <c r="D95">
        <v>295.37332199999997</v>
      </c>
      <c r="E95">
        <v>352.26001000000002</v>
      </c>
      <c r="F95">
        <v>352.26001000000002</v>
      </c>
      <c r="G95">
        <v>1530167700</v>
      </c>
    </row>
    <row r="96" spans="1:7" x14ac:dyDescent="0.3">
      <c r="A96" s="1">
        <v>44562</v>
      </c>
      <c r="B96">
        <v>382.58334400000001</v>
      </c>
      <c r="C96">
        <v>402.66665599999999</v>
      </c>
      <c r="D96">
        <v>264.00332600000002</v>
      </c>
      <c r="E96">
        <v>312.23998999999998</v>
      </c>
      <c r="F96">
        <v>312.23998999999998</v>
      </c>
      <c r="G96">
        <v>1916006400</v>
      </c>
    </row>
    <row r="97" spans="1:7" x14ac:dyDescent="0.3">
      <c r="A97" s="1">
        <v>44593</v>
      </c>
      <c r="B97">
        <v>311.73666400000002</v>
      </c>
      <c r="C97">
        <v>315.92334</v>
      </c>
      <c r="D97">
        <v>233.33332799999999</v>
      </c>
      <c r="E97">
        <v>290.14334100000002</v>
      </c>
      <c r="F97">
        <v>290.14334100000002</v>
      </c>
      <c r="G97">
        <v>1391126700</v>
      </c>
    </row>
    <row r="98" spans="1:7" x14ac:dyDescent="0.3">
      <c r="A98" s="1">
        <v>44621</v>
      </c>
      <c r="B98">
        <v>289.89334100000002</v>
      </c>
      <c r="C98">
        <v>371.58999599999999</v>
      </c>
      <c r="D98">
        <v>252.01333600000001</v>
      </c>
      <c r="E98">
        <v>359.20001200000002</v>
      </c>
      <c r="F98">
        <v>359.20001200000002</v>
      </c>
      <c r="G98">
        <v>1729272900</v>
      </c>
    </row>
    <row r="99" spans="1:7" x14ac:dyDescent="0.3">
      <c r="A99" s="1">
        <v>44652</v>
      </c>
      <c r="B99">
        <v>360.383331</v>
      </c>
      <c r="C99">
        <v>384.290009</v>
      </c>
      <c r="D99">
        <v>273.89999399999999</v>
      </c>
      <c r="E99">
        <v>290.25332600000002</v>
      </c>
      <c r="F99">
        <v>290.25332600000002</v>
      </c>
      <c r="G99">
        <v>1520959800</v>
      </c>
    </row>
    <row r="100" spans="1:7" x14ac:dyDescent="0.3">
      <c r="A100" s="1">
        <v>44682</v>
      </c>
      <c r="B100">
        <v>286.92334</v>
      </c>
      <c r="C100">
        <v>318.5</v>
      </c>
      <c r="D100">
        <v>206.856674</v>
      </c>
      <c r="E100">
        <v>252.75332599999999</v>
      </c>
      <c r="F100">
        <v>252.75332599999999</v>
      </c>
      <c r="G100">
        <v>1948221600</v>
      </c>
    </row>
    <row r="101" spans="1:7" x14ac:dyDescent="0.3">
      <c r="A101" s="1">
        <v>44713</v>
      </c>
      <c r="B101">
        <v>251.720001</v>
      </c>
      <c r="C101">
        <v>264.209991</v>
      </c>
      <c r="D101">
        <v>208.69332900000001</v>
      </c>
      <c r="E101">
        <v>224.47332800000001</v>
      </c>
      <c r="F101">
        <v>224.47332800000001</v>
      </c>
      <c r="G101">
        <v>2011227900</v>
      </c>
    </row>
    <row r="102" spans="1:7" x14ac:dyDescent="0.3">
      <c r="A102" s="1">
        <v>44743</v>
      </c>
      <c r="B102">
        <v>227</v>
      </c>
      <c r="C102">
        <v>298.32000699999998</v>
      </c>
      <c r="D102">
        <v>216.16667200000001</v>
      </c>
      <c r="E102">
        <v>297.14999399999999</v>
      </c>
      <c r="F102">
        <v>297.14999399999999</v>
      </c>
      <c r="G102">
        <v>1744884000</v>
      </c>
    </row>
    <row r="103" spans="1:7" x14ac:dyDescent="0.3">
      <c r="A103" s="1">
        <v>44774</v>
      </c>
      <c r="B103">
        <v>301.27667200000002</v>
      </c>
      <c r="C103">
        <v>314.66665599999999</v>
      </c>
      <c r="D103">
        <v>271.80999800000001</v>
      </c>
      <c r="E103">
        <v>275.60998499999999</v>
      </c>
      <c r="F103">
        <v>275.60998499999999</v>
      </c>
      <c r="G103">
        <v>1695263200</v>
      </c>
    </row>
    <row r="104" spans="1:7" x14ac:dyDescent="0.3">
      <c r="A104" s="1">
        <v>44805</v>
      </c>
      <c r="B104">
        <v>272.57998700000002</v>
      </c>
      <c r="C104">
        <v>313.79998799999998</v>
      </c>
      <c r="D104">
        <v>262.47000100000002</v>
      </c>
      <c r="E104">
        <v>265.25</v>
      </c>
      <c r="F104">
        <v>265.25</v>
      </c>
      <c r="G104">
        <v>1299271000</v>
      </c>
    </row>
    <row r="105" spans="1:7" x14ac:dyDescent="0.3">
      <c r="A105" s="1">
        <v>44835</v>
      </c>
      <c r="B105">
        <v>254.5</v>
      </c>
      <c r="C105">
        <v>257.5</v>
      </c>
      <c r="D105">
        <v>198.58999600000001</v>
      </c>
      <c r="E105">
        <v>227.53999300000001</v>
      </c>
      <c r="F105">
        <v>227.53999300000001</v>
      </c>
      <c r="G105">
        <v>1735263100</v>
      </c>
    </row>
    <row r="106" spans="1:7" x14ac:dyDescent="0.3">
      <c r="A106" s="1">
        <v>44866</v>
      </c>
      <c r="B106">
        <v>234.050003</v>
      </c>
      <c r="C106">
        <v>237.39999399999999</v>
      </c>
      <c r="D106">
        <v>166.19000199999999</v>
      </c>
      <c r="E106">
        <v>194.699997</v>
      </c>
      <c r="F106">
        <v>194.699997</v>
      </c>
      <c r="G106">
        <v>1885275300</v>
      </c>
    </row>
    <row r="107" spans="1:7" x14ac:dyDescent="0.3">
      <c r="A107" s="1">
        <v>44896</v>
      </c>
      <c r="B107">
        <v>197.08000200000001</v>
      </c>
      <c r="C107">
        <v>198.91999799999999</v>
      </c>
      <c r="D107">
        <v>108.239998</v>
      </c>
      <c r="E107">
        <v>123.18</v>
      </c>
      <c r="F107">
        <v>123.18</v>
      </c>
      <c r="G107">
        <v>2944247700</v>
      </c>
    </row>
    <row r="108" spans="1:7" x14ac:dyDescent="0.3">
      <c r="A108" s="1">
        <v>44927</v>
      </c>
      <c r="B108">
        <v>118.470001</v>
      </c>
      <c r="C108">
        <v>180.679993</v>
      </c>
      <c r="D108">
        <v>101.80999799999999</v>
      </c>
      <c r="E108">
        <v>173.220001</v>
      </c>
      <c r="F108">
        <v>173.220001</v>
      </c>
      <c r="G108">
        <v>3897499400</v>
      </c>
    </row>
    <row r="109" spans="1:7" x14ac:dyDescent="0.3">
      <c r="A109" s="1">
        <v>44958</v>
      </c>
      <c r="B109">
        <v>173.88999899999999</v>
      </c>
      <c r="C109">
        <v>217.64999399999999</v>
      </c>
      <c r="D109">
        <v>169.929993</v>
      </c>
      <c r="E109">
        <v>205.71000699999999</v>
      </c>
      <c r="F109">
        <v>205.71000699999999</v>
      </c>
      <c r="G109">
        <v>3624845100</v>
      </c>
    </row>
    <row r="110" spans="1:7" x14ac:dyDescent="0.3">
      <c r="A110" s="1">
        <v>44986</v>
      </c>
      <c r="B110">
        <v>206.21000699999999</v>
      </c>
      <c r="C110">
        <v>207.78999300000001</v>
      </c>
      <c r="D110">
        <v>163.91000399999999</v>
      </c>
      <c r="E110">
        <v>207.46000699999999</v>
      </c>
      <c r="F110">
        <v>207.46000699999999</v>
      </c>
      <c r="G110">
        <v>3311619900</v>
      </c>
    </row>
    <row r="111" spans="1:7" x14ac:dyDescent="0.3">
      <c r="A111" s="1">
        <v>45017</v>
      </c>
      <c r="B111">
        <v>199.91000399999999</v>
      </c>
      <c r="C111">
        <v>202.69000199999999</v>
      </c>
      <c r="D111">
        <v>152.36999499999999</v>
      </c>
      <c r="E111">
        <v>164.30999800000001</v>
      </c>
      <c r="F111">
        <v>164.30999800000001</v>
      </c>
      <c r="G111">
        <v>2505176300</v>
      </c>
    </row>
    <row r="112" spans="1:7" x14ac:dyDescent="0.3">
      <c r="A112" s="1">
        <v>45047</v>
      </c>
      <c r="B112">
        <v>163.16999799999999</v>
      </c>
      <c r="C112">
        <v>204.479996</v>
      </c>
      <c r="D112">
        <v>158.83000200000001</v>
      </c>
      <c r="E112">
        <v>203.929993</v>
      </c>
      <c r="F112">
        <v>203.929993</v>
      </c>
      <c r="G112">
        <v>2681994800</v>
      </c>
    </row>
    <row r="113" spans="1:7" x14ac:dyDescent="0.3">
      <c r="A113" s="1">
        <v>45078</v>
      </c>
      <c r="B113">
        <v>202.58999600000001</v>
      </c>
      <c r="C113">
        <v>276.98998999999998</v>
      </c>
      <c r="D113">
        <v>199.36999499999999</v>
      </c>
      <c r="E113">
        <v>261.76998900000001</v>
      </c>
      <c r="F113">
        <v>261.76998900000001</v>
      </c>
      <c r="G113">
        <v>3440477900</v>
      </c>
    </row>
    <row r="114" spans="1:7" x14ac:dyDescent="0.3">
      <c r="A114" s="1">
        <v>45108</v>
      </c>
      <c r="B114">
        <v>276.48998999999998</v>
      </c>
      <c r="C114">
        <v>299.290009</v>
      </c>
      <c r="D114">
        <v>254.11999499999999</v>
      </c>
      <c r="E114">
        <v>267.42999300000002</v>
      </c>
      <c r="F114">
        <v>267.42999300000002</v>
      </c>
      <c r="G114">
        <v>2392089000</v>
      </c>
    </row>
    <row r="115" spans="1:7" x14ac:dyDescent="0.3">
      <c r="A115" s="1">
        <v>45139</v>
      </c>
      <c r="B115">
        <v>266.26001000000002</v>
      </c>
      <c r="C115">
        <v>266.47000100000002</v>
      </c>
      <c r="D115">
        <v>212.36000100000001</v>
      </c>
      <c r="E115">
        <v>258.07998700000002</v>
      </c>
      <c r="F115">
        <v>258.07998700000002</v>
      </c>
      <c r="G115">
        <v>2501580900</v>
      </c>
    </row>
    <row r="116" spans="1:7" x14ac:dyDescent="0.3">
      <c r="A116" s="1">
        <v>45170</v>
      </c>
      <c r="B116">
        <v>257.26001000000002</v>
      </c>
      <c r="C116">
        <v>278.98001099999999</v>
      </c>
      <c r="D116">
        <v>234.58000200000001</v>
      </c>
      <c r="E116">
        <v>250.220001</v>
      </c>
      <c r="F116">
        <v>250.220001</v>
      </c>
      <c r="G116">
        <v>2439306100</v>
      </c>
    </row>
    <row r="117" spans="1:7" x14ac:dyDescent="0.3">
      <c r="A117" s="1">
        <v>45200</v>
      </c>
      <c r="B117">
        <v>244.80999800000001</v>
      </c>
      <c r="C117">
        <v>268.94000199999999</v>
      </c>
      <c r="D117">
        <v>194.070007</v>
      </c>
      <c r="E117">
        <v>200.83999600000001</v>
      </c>
      <c r="F117">
        <v>200.83999600000001</v>
      </c>
      <c r="G117">
        <v>2590570100</v>
      </c>
    </row>
    <row r="118" spans="1:7" x14ac:dyDescent="0.3">
      <c r="A118" s="1">
        <v>45231</v>
      </c>
      <c r="B118">
        <v>204.03999300000001</v>
      </c>
      <c r="C118">
        <v>252.75</v>
      </c>
      <c r="D118">
        <v>197.85000600000001</v>
      </c>
      <c r="E118">
        <v>240.08000200000001</v>
      </c>
      <c r="F118">
        <v>240.08000200000001</v>
      </c>
      <c r="G118">
        <v>2650798400</v>
      </c>
    </row>
    <row r="119" spans="1:7" x14ac:dyDescent="0.3">
      <c r="A119" s="1">
        <v>45261</v>
      </c>
      <c r="B119">
        <v>233.13999899999999</v>
      </c>
      <c r="C119">
        <v>265.13000499999998</v>
      </c>
      <c r="D119">
        <v>228.199997</v>
      </c>
      <c r="E119">
        <v>248.479996</v>
      </c>
      <c r="F119">
        <v>248.479996</v>
      </c>
      <c r="G119">
        <v>2294598400</v>
      </c>
    </row>
    <row r="120" spans="1:7" x14ac:dyDescent="0.3">
      <c r="A120" s="1">
        <v>45292</v>
      </c>
      <c r="B120">
        <v>250.08000200000001</v>
      </c>
      <c r="C120">
        <v>251.25</v>
      </c>
      <c r="D120">
        <v>180.05999800000001</v>
      </c>
      <c r="E120">
        <v>187.28999300000001</v>
      </c>
      <c r="F120">
        <v>187.28999300000001</v>
      </c>
      <c r="G120">
        <v>2343784600</v>
      </c>
    </row>
    <row r="121" spans="1:7" x14ac:dyDescent="0.3">
      <c r="A121" s="1">
        <v>45323</v>
      </c>
      <c r="B121">
        <v>188.5</v>
      </c>
      <c r="C121">
        <v>205.60000600000001</v>
      </c>
      <c r="D121">
        <v>175.009995</v>
      </c>
      <c r="E121">
        <v>201.88000500000001</v>
      </c>
      <c r="F121">
        <v>201.88000500000001</v>
      </c>
      <c r="G121">
        <v>2019907700</v>
      </c>
    </row>
    <row r="122" spans="1:7" x14ac:dyDescent="0.3">
      <c r="A122" s="1">
        <v>45352</v>
      </c>
      <c r="B122">
        <v>200.520004</v>
      </c>
      <c r="C122">
        <v>204.520004</v>
      </c>
      <c r="D122">
        <v>160.509995</v>
      </c>
      <c r="E122">
        <v>175.78999300000001</v>
      </c>
      <c r="F122">
        <v>175.78999300000001</v>
      </c>
      <c r="G122">
        <v>1898904200</v>
      </c>
    </row>
  </sheetData>
  <mergeCells count="1">
    <mergeCell ref="A1:G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AA6A-9193-4739-B793-B5CA679C572D}">
  <dimension ref="A1:I2518"/>
  <sheetViews>
    <sheetView workbookViewId="0">
      <selection sqref="A1:E1"/>
    </sheetView>
  </sheetViews>
  <sheetFormatPr defaultRowHeight="14.4" x14ac:dyDescent="0.3"/>
  <cols>
    <col min="1" max="1" width="16.44140625" bestFit="1" customWidth="1"/>
    <col min="2" max="2" width="10.33203125" customWidth="1"/>
    <col min="3" max="3" width="10.33203125" bestFit="1" customWidth="1"/>
    <col min="4" max="4" width="15.109375" customWidth="1"/>
    <col min="5" max="5" width="11" customWidth="1"/>
    <col min="7" max="7" width="15.21875" customWidth="1"/>
    <col min="8" max="8" width="15.5546875" customWidth="1"/>
  </cols>
  <sheetData>
    <row r="1" spans="1:9" ht="21" customHeight="1" x14ac:dyDescent="0.3">
      <c r="A1" s="111" t="s">
        <v>74</v>
      </c>
      <c r="B1" s="111" t="s">
        <v>72</v>
      </c>
      <c r="C1" s="111" t="s">
        <v>0</v>
      </c>
      <c r="D1" s="111" t="s">
        <v>73</v>
      </c>
      <c r="E1" s="112" t="s">
        <v>75</v>
      </c>
      <c r="G1" s="57" t="s">
        <v>138</v>
      </c>
      <c r="H1" s="58" t="s">
        <v>136</v>
      </c>
    </row>
    <row r="2" spans="1:9" x14ac:dyDescent="0.3">
      <c r="A2">
        <v>13.859332999999999</v>
      </c>
      <c r="B2" s="2"/>
      <c r="C2" s="1">
        <v>41730</v>
      </c>
      <c r="D2" s="113">
        <v>1883.95</v>
      </c>
      <c r="E2" s="107"/>
      <c r="G2" s="59" t="s">
        <v>76</v>
      </c>
      <c r="H2" s="60">
        <f>SLOPE(B3:B121,E3:E121)</f>
        <v>1.8669105002734403</v>
      </c>
      <c r="I2" t="s">
        <v>77</v>
      </c>
    </row>
    <row r="3" spans="1:9" x14ac:dyDescent="0.3">
      <c r="A3">
        <v>13.851333</v>
      </c>
      <c r="B3" s="2">
        <f>A3/A2</f>
        <v>0.99942277164420545</v>
      </c>
      <c r="C3" s="1">
        <v>41760</v>
      </c>
      <c r="D3" s="113">
        <v>1923.57</v>
      </c>
      <c r="E3" s="108">
        <f>D3/D2</f>
        <v>1.0210302821200137</v>
      </c>
      <c r="G3" s="61"/>
      <c r="H3" s="60"/>
      <c r="I3" s="18"/>
    </row>
    <row r="4" spans="1:9" x14ac:dyDescent="0.3">
      <c r="A4">
        <v>16.004000000000001</v>
      </c>
      <c r="B4" s="2">
        <f t="shared" ref="B4:B67" si="0">A4/A3</f>
        <v>1.155412262487661</v>
      </c>
      <c r="C4" s="1">
        <v>41791</v>
      </c>
      <c r="D4" s="113">
        <v>1960.23</v>
      </c>
      <c r="E4" s="108">
        <f t="shared" ref="E4:E67" si="1">D4/D3</f>
        <v>1.0190583134484319</v>
      </c>
      <c r="G4" s="61" t="s">
        <v>78</v>
      </c>
      <c r="H4" s="62">
        <f>GEOMEAN(E3:E121)-1</f>
        <v>8.6564596165390473E-3</v>
      </c>
    </row>
    <row r="5" spans="1:9" x14ac:dyDescent="0.3">
      <c r="A5">
        <v>14.886666999999999</v>
      </c>
      <c r="B5" s="2">
        <f t="shared" si="0"/>
        <v>0.93018414146463368</v>
      </c>
      <c r="C5" s="1">
        <v>41821</v>
      </c>
      <c r="D5" s="113">
        <v>1930.67</v>
      </c>
      <c r="E5" s="108">
        <f t="shared" si="1"/>
        <v>0.98492013692270808</v>
      </c>
      <c r="G5" s="61"/>
      <c r="H5" s="63"/>
    </row>
    <row r="6" spans="1:9" x14ac:dyDescent="0.3">
      <c r="A6">
        <v>17.98</v>
      </c>
      <c r="B6" s="2">
        <f t="shared" si="0"/>
        <v>1.2077921807480481</v>
      </c>
      <c r="C6" s="1">
        <v>41852</v>
      </c>
      <c r="D6" s="113">
        <v>2003.37</v>
      </c>
      <c r="E6" s="108">
        <f t="shared" si="1"/>
        <v>1.0376553217276903</v>
      </c>
      <c r="G6" s="61" t="s">
        <v>137</v>
      </c>
      <c r="H6" s="62">
        <f>EFFECT(H4*12,12)</f>
        <v>0.10896870357971644</v>
      </c>
    </row>
    <row r="7" spans="1:9" x14ac:dyDescent="0.3">
      <c r="A7">
        <v>16.178667000000001</v>
      </c>
      <c r="B7" s="2">
        <f t="shared" si="0"/>
        <v>0.89981462736373752</v>
      </c>
      <c r="C7" s="1">
        <v>41883</v>
      </c>
      <c r="D7" s="113">
        <v>1972.29</v>
      </c>
      <c r="E7" s="108">
        <f t="shared" si="1"/>
        <v>0.98448614085266328</v>
      </c>
      <c r="G7" s="64"/>
      <c r="H7" s="65"/>
    </row>
    <row r="8" spans="1:9" x14ac:dyDescent="0.3">
      <c r="A8">
        <v>16.113333000000001</v>
      </c>
      <c r="B8" s="2">
        <f t="shared" si="0"/>
        <v>0.99596171921951293</v>
      </c>
      <c r="C8" s="1">
        <v>41913</v>
      </c>
      <c r="D8" s="113">
        <v>2018.05</v>
      </c>
      <c r="E8" s="108">
        <f t="shared" si="1"/>
        <v>1.0232014561753089</v>
      </c>
      <c r="G8" s="66" t="s">
        <v>139</v>
      </c>
      <c r="H8" s="62">
        <v>4.36E-2</v>
      </c>
    </row>
    <row r="9" spans="1:9" x14ac:dyDescent="0.3">
      <c r="A9">
        <v>16.301331999999999</v>
      </c>
      <c r="B9" s="2">
        <f t="shared" si="0"/>
        <v>1.0116672944076808</v>
      </c>
      <c r="C9" s="1">
        <v>41944</v>
      </c>
      <c r="D9" s="113">
        <v>2067.56</v>
      </c>
      <c r="E9" s="108">
        <f t="shared" si="1"/>
        <v>1.024533584400783</v>
      </c>
      <c r="G9" s="64"/>
      <c r="H9" s="65"/>
    </row>
    <row r="10" spans="1:9" x14ac:dyDescent="0.3">
      <c r="A10">
        <v>14.827332999999999</v>
      </c>
      <c r="B10" s="2">
        <f t="shared" si="0"/>
        <v>0.90957800258285648</v>
      </c>
      <c r="C10" s="1">
        <v>41974</v>
      </c>
      <c r="D10" s="113">
        <v>2058.9</v>
      </c>
      <c r="E10" s="108">
        <f t="shared" si="1"/>
        <v>0.99581148793747221</v>
      </c>
      <c r="G10" s="67" t="s">
        <v>104</v>
      </c>
      <c r="H10" s="65" t="s">
        <v>105</v>
      </c>
    </row>
    <row r="11" spans="1:9" ht="27.6" customHeight="1" x14ac:dyDescent="0.3">
      <c r="A11">
        <v>13.573333</v>
      </c>
      <c r="B11" s="2">
        <f t="shared" si="0"/>
        <v>0.91542646273608341</v>
      </c>
      <c r="C11" s="1">
        <v>42005</v>
      </c>
      <c r="D11" s="113">
        <v>1994.99</v>
      </c>
      <c r="E11" s="108">
        <f t="shared" si="1"/>
        <v>0.96895915294574764</v>
      </c>
      <c r="G11" s="69" t="s">
        <v>104</v>
      </c>
      <c r="H11" s="68">
        <f>H8+(H2*(H6-H8))</f>
        <v>0.16563751910223465</v>
      </c>
    </row>
    <row r="12" spans="1:9" x14ac:dyDescent="0.3">
      <c r="A12">
        <v>13.555999999999999</v>
      </c>
      <c r="B12" s="2">
        <f t="shared" si="0"/>
        <v>0.99872301077414072</v>
      </c>
      <c r="C12" s="1">
        <v>42036</v>
      </c>
      <c r="D12" s="113">
        <v>2104.5</v>
      </c>
      <c r="E12" s="108">
        <f t="shared" si="1"/>
        <v>1.0548925057268457</v>
      </c>
    </row>
    <row r="13" spans="1:9" x14ac:dyDescent="0.3">
      <c r="A13">
        <v>12.584667</v>
      </c>
      <c r="B13" s="2">
        <f t="shared" si="0"/>
        <v>0.9283466361758631</v>
      </c>
      <c r="C13" s="1">
        <v>42064</v>
      </c>
      <c r="D13" s="113">
        <v>2067.89</v>
      </c>
      <c r="E13" s="108">
        <f t="shared" si="1"/>
        <v>0.98260394392967443</v>
      </c>
    </row>
    <row r="14" spans="1:9" x14ac:dyDescent="0.3">
      <c r="A14">
        <v>15.07</v>
      </c>
      <c r="B14" s="2">
        <f t="shared" si="0"/>
        <v>1.197488976069053</v>
      </c>
      <c r="C14" s="1">
        <v>42095</v>
      </c>
      <c r="D14" s="113">
        <v>2085.5100000000002</v>
      </c>
      <c r="E14" s="108">
        <f t="shared" si="1"/>
        <v>1.0085207627098154</v>
      </c>
    </row>
    <row r="15" spans="1:9" x14ac:dyDescent="0.3">
      <c r="A15">
        <v>16.719999000000001</v>
      </c>
      <c r="B15" s="2">
        <f t="shared" si="0"/>
        <v>1.1094889847378899</v>
      </c>
      <c r="C15" s="1">
        <v>42125</v>
      </c>
      <c r="D15" s="113">
        <v>2107.39</v>
      </c>
      <c r="E15" s="108">
        <f t="shared" si="1"/>
        <v>1.0104914385450081</v>
      </c>
    </row>
    <row r="16" spans="1:9" x14ac:dyDescent="0.3">
      <c r="A16">
        <v>17.884001000000001</v>
      </c>
      <c r="B16" s="2">
        <f t="shared" si="0"/>
        <v>1.0696173486613247</v>
      </c>
      <c r="C16" s="1">
        <v>42156</v>
      </c>
      <c r="D16" s="113">
        <v>2063.11</v>
      </c>
      <c r="E16" s="108">
        <f t="shared" si="1"/>
        <v>0.9789882271435284</v>
      </c>
    </row>
    <row r="17" spans="1:5" x14ac:dyDescent="0.3">
      <c r="A17">
        <v>17.743334000000001</v>
      </c>
      <c r="B17" s="2">
        <f t="shared" si="0"/>
        <v>0.99213447818527856</v>
      </c>
      <c r="C17" s="1">
        <v>42186</v>
      </c>
      <c r="D17" s="113">
        <v>2103.84</v>
      </c>
      <c r="E17" s="108">
        <f t="shared" si="1"/>
        <v>1.0197420399300086</v>
      </c>
    </row>
    <row r="18" spans="1:5" x14ac:dyDescent="0.3">
      <c r="A18">
        <v>16.603999999999999</v>
      </c>
      <c r="B18" s="2">
        <f t="shared" si="0"/>
        <v>0.93578805426308265</v>
      </c>
      <c r="C18" s="1">
        <v>42217</v>
      </c>
      <c r="D18" s="113">
        <v>1972.18</v>
      </c>
      <c r="E18" s="108">
        <f t="shared" si="1"/>
        <v>0.93741919537607421</v>
      </c>
    </row>
    <row r="19" spans="1:5" x14ac:dyDescent="0.3">
      <c r="A19">
        <v>16.559999000000001</v>
      </c>
      <c r="B19" s="2">
        <f t="shared" si="0"/>
        <v>0.99734997590941954</v>
      </c>
      <c r="C19" s="1">
        <v>42248</v>
      </c>
      <c r="D19" s="113">
        <v>1920.03</v>
      </c>
      <c r="E19" s="108">
        <f t="shared" si="1"/>
        <v>0.97355718037907291</v>
      </c>
    </row>
    <row r="20" spans="1:5" x14ac:dyDescent="0.3">
      <c r="A20">
        <v>13.795332999999999</v>
      </c>
      <c r="B20" s="2">
        <f t="shared" si="0"/>
        <v>0.83305155996688152</v>
      </c>
      <c r="C20" s="1">
        <v>42278</v>
      </c>
      <c r="D20" s="113">
        <v>2079.36</v>
      </c>
      <c r="E20" s="108">
        <f t="shared" si="1"/>
        <v>1.0829830783894003</v>
      </c>
    </row>
    <row r="21" spans="1:5" x14ac:dyDescent="0.3">
      <c r="A21">
        <v>15.350667</v>
      </c>
      <c r="B21" s="2">
        <f t="shared" si="0"/>
        <v>1.1127434908602787</v>
      </c>
      <c r="C21" s="1">
        <v>42309</v>
      </c>
      <c r="D21" s="113">
        <v>2080.41</v>
      </c>
      <c r="E21" s="108">
        <f t="shared" si="1"/>
        <v>1.0005049630655585</v>
      </c>
    </row>
    <row r="22" spans="1:5" x14ac:dyDescent="0.3">
      <c r="A22">
        <v>16.000668000000001</v>
      </c>
      <c r="B22" s="2">
        <f t="shared" si="0"/>
        <v>1.042343502077141</v>
      </c>
      <c r="C22" s="1">
        <v>42339</v>
      </c>
      <c r="D22" s="113">
        <v>2043.94</v>
      </c>
      <c r="E22" s="108">
        <f t="shared" si="1"/>
        <v>0.98246980162564124</v>
      </c>
    </row>
    <row r="23" spans="1:5" x14ac:dyDescent="0.3">
      <c r="A23">
        <v>12.746667</v>
      </c>
      <c r="B23" s="2">
        <f t="shared" si="0"/>
        <v>0.79663342805437876</v>
      </c>
      <c r="C23" s="1">
        <v>42370</v>
      </c>
      <c r="D23" s="113">
        <v>1940.24</v>
      </c>
      <c r="E23" s="108">
        <f t="shared" si="1"/>
        <v>0.94926465551826378</v>
      </c>
    </row>
    <row r="24" spans="1:5" x14ac:dyDescent="0.3">
      <c r="A24">
        <v>12.795332999999999</v>
      </c>
      <c r="B24" s="2">
        <f t="shared" si="0"/>
        <v>1.0038179392307023</v>
      </c>
      <c r="C24" s="1">
        <v>42401</v>
      </c>
      <c r="D24" s="113">
        <v>1932.23</v>
      </c>
      <c r="E24" s="108">
        <f t="shared" si="1"/>
        <v>0.99587164474498002</v>
      </c>
    </row>
    <row r="25" spans="1:5" x14ac:dyDescent="0.3">
      <c r="A25">
        <v>15.318</v>
      </c>
      <c r="B25" s="2">
        <f t="shared" si="0"/>
        <v>1.1971552440253022</v>
      </c>
      <c r="C25" s="1">
        <v>42430</v>
      </c>
      <c r="D25" s="113">
        <v>2059.7399999999998</v>
      </c>
      <c r="E25" s="108">
        <f t="shared" si="1"/>
        <v>1.0659911087189411</v>
      </c>
    </row>
    <row r="26" spans="1:5" x14ac:dyDescent="0.3">
      <c r="A26">
        <v>16.050667000000001</v>
      </c>
      <c r="B26" s="2">
        <f t="shared" si="0"/>
        <v>1.0478304608956783</v>
      </c>
      <c r="C26" s="1">
        <v>42461</v>
      </c>
      <c r="D26" s="113">
        <v>2065.3000000000002</v>
      </c>
      <c r="E26" s="108">
        <f t="shared" si="1"/>
        <v>1.0026993698233759</v>
      </c>
    </row>
    <row r="27" spans="1:5" x14ac:dyDescent="0.3">
      <c r="A27">
        <v>14.882</v>
      </c>
      <c r="B27" s="2">
        <f t="shared" si="0"/>
        <v>0.9271888825554726</v>
      </c>
      <c r="C27" s="1">
        <v>42491</v>
      </c>
      <c r="D27" s="113">
        <v>2096.9499999999998</v>
      </c>
      <c r="E27" s="108">
        <f t="shared" si="1"/>
        <v>1.0153246501718878</v>
      </c>
    </row>
    <row r="28" spans="1:5" x14ac:dyDescent="0.3">
      <c r="A28">
        <v>14.151999999999999</v>
      </c>
      <c r="B28" s="2">
        <f t="shared" si="0"/>
        <v>0.95094745329928765</v>
      </c>
      <c r="C28" s="1">
        <v>42522</v>
      </c>
      <c r="D28" s="113">
        <v>2098.86</v>
      </c>
      <c r="E28" s="108">
        <f t="shared" si="1"/>
        <v>1.0009108467059302</v>
      </c>
    </row>
    <row r="29" spans="1:5" x14ac:dyDescent="0.3">
      <c r="A29">
        <v>15.652666999999999</v>
      </c>
      <c r="B29" s="2">
        <f t="shared" si="0"/>
        <v>1.1060392170717919</v>
      </c>
      <c r="C29" s="1">
        <v>42552</v>
      </c>
      <c r="D29" s="113">
        <v>2173.6</v>
      </c>
      <c r="E29" s="108">
        <f t="shared" si="1"/>
        <v>1.0356098072286859</v>
      </c>
    </row>
    <row r="30" spans="1:5" x14ac:dyDescent="0.3">
      <c r="A30">
        <v>14.134</v>
      </c>
      <c r="B30" s="2">
        <f t="shared" si="0"/>
        <v>0.90297710926834396</v>
      </c>
      <c r="C30" s="1">
        <v>42583</v>
      </c>
      <c r="D30" s="113">
        <v>2170.9499999999998</v>
      </c>
      <c r="E30" s="108">
        <f t="shared" si="1"/>
        <v>0.99878082443871918</v>
      </c>
    </row>
    <row r="31" spans="1:5" x14ac:dyDescent="0.3">
      <c r="A31">
        <v>13.602</v>
      </c>
      <c r="B31" s="2">
        <f t="shared" si="0"/>
        <v>0.96236026602518754</v>
      </c>
      <c r="C31" s="1">
        <v>42614</v>
      </c>
      <c r="D31" s="113">
        <v>2168.27</v>
      </c>
      <c r="E31" s="108">
        <f t="shared" si="1"/>
        <v>0.99876551740021657</v>
      </c>
    </row>
    <row r="32" spans="1:5" x14ac:dyDescent="0.3">
      <c r="A32">
        <v>13.182</v>
      </c>
      <c r="B32" s="2">
        <f t="shared" si="0"/>
        <v>0.9691221879135421</v>
      </c>
      <c r="C32" s="1">
        <v>42644</v>
      </c>
      <c r="D32" s="113">
        <v>2126.15</v>
      </c>
      <c r="E32" s="108">
        <f t="shared" si="1"/>
        <v>0.98057437496252775</v>
      </c>
    </row>
    <row r="33" spans="1:5" x14ac:dyDescent="0.3">
      <c r="A33">
        <v>12.626666999999999</v>
      </c>
      <c r="B33" s="2">
        <f t="shared" si="0"/>
        <v>0.95787187073281743</v>
      </c>
      <c r="C33" s="1">
        <v>42675</v>
      </c>
      <c r="D33" s="113">
        <v>2198.81</v>
      </c>
      <c r="E33" s="108">
        <f t="shared" si="1"/>
        <v>1.0341744467699832</v>
      </c>
    </row>
    <row r="34" spans="1:5" x14ac:dyDescent="0.3">
      <c r="A34">
        <v>14.246</v>
      </c>
      <c r="B34" s="2">
        <f t="shared" si="0"/>
        <v>1.1282470663081556</v>
      </c>
      <c r="C34" s="1">
        <v>42705</v>
      </c>
      <c r="D34" s="113">
        <v>2238.83</v>
      </c>
      <c r="E34" s="108">
        <f t="shared" si="1"/>
        <v>1.018200754044233</v>
      </c>
    </row>
    <row r="35" spans="1:5" x14ac:dyDescent="0.3">
      <c r="A35">
        <v>16.795334</v>
      </c>
      <c r="B35" s="2">
        <f t="shared" si="0"/>
        <v>1.1789508634002528</v>
      </c>
      <c r="C35" s="1">
        <v>42736</v>
      </c>
      <c r="D35" s="113">
        <v>2278.87</v>
      </c>
      <c r="E35" s="108">
        <f t="shared" si="1"/>
        <v>1.0178843413747358</v>
      </c>
    </row>
    <row r="36" spans="1:5" x14ac:dyDescent="0.3">
      <c r="A36">
        <v>16.666</v>
      </c>
      <c r="B36" s="2">
        <f t="shared" si="0"/>
        <v>0.99229940887153534</v>
      </c>
      <c r="C36" s="1">
        <v>42767</v>
      </c>
      <c r="D36" s="113">
        <v>2363.64</v>
      </c>
      <c r="E36" s="108">
        <f t="shared" si="1"/>
        <v>1.0371982605414087</v>
      </c>
    </row>
    <row r="37" spans="1:5" x14ac:dyDescent="0.3">
      <c r="A37">
        <v>18.553332999999999</v>
      </c>
      <c r="B37" s="2">
        <f t="shared" si="0"/>
        <v>1.1132445097803911</v>
      </c>
      <c r="C37" s="1">
        <v>42795</v>
      </c>
      <c r="D37" s="113">
        <v>2362.7199999999998</v>
      </c>
      <c r="E37" s="108">
        <f t="shared" si="1"/>
        <v>0.99961076982958486</v>
      </c>
    </row>
    <row r="38" spans="1:5" x14ac:dyDescent="0.3">
      <c r="A38">
        <v>20.937999999999999</v>
      </c>
      <c r="B38" s="2">
        <f t="shared" si="0"/>
        <v>1.1285303831931439</v>
      </c>
      <c r="C38" s="1">
        <v>42826</v>
      </c>
      <c r="D38" s="113">
        <v>2384.1999999999998</v>
      </c>
      <c r="E38" s="108">
        <f t="shared" si="1"/>
        <v>1.009091216902553</v>
      </c>
    </row>
    <row r="39" spans="1:5" x14ac:dyDescent="0.3">
      <c r="A39">
        <v>22.733999000000001</v>
      </c>
      <c r="B39" s="2">
        <f t="shared" si="0"/>
        <v>1.0857770083102494</v>
      </c>
      <c r="C39" s="1">
        <v>42856</v>
      </c>
      <c r="D39" s="113">
        <v>2411.8000000000002</v>
      </c>
      <c r="E39" s="108">
        <f t="shared" si="1"/>
        <v>1.0115762100494927</v>
      </c>
    </row>
    <row r="40" spans="1:5" x14ac:dyDescent="0.3">
      <c r="A40">
        <v>24.107332</v>
      </c>
      <c r="B40" s="2">
        <f t="shared" si="0"/>
        <v>1.0604087736609824</v>
      </c>
      <c r="C40" s="1">
        <v>42887</v>
      </c>
      <c r="D40" s="113">
        <v>2423.41</v>
      </c>
      <c r="E40" s="108">
        <f t="shared" si="1"/>
        <v>1.0048138319927025</v>
      </c>
    </row>
    <row r="41" spans="1:5" x14ac:dyDescent="0.3">
      <c r="A41">
        <v>21.564667</v>
      </c>
      <c r="B41" s="2">
        <f t="shared" si="0"/>
        <v>0.89452731641975147</v>
      </c>
      <c r="C41" s="1">
        <v>42917</v>
      </c>
      <c r="D41" s="113">
        <v>2470.3000000000002</v>
      </c>
      <c r="E41" s="108">
        <f t="shared" si="1"/>
        <v>1.0193487688835154</v>
      </c>
    </row>
    <row r="42" spans="1:5" x14ac:dyDescent="0.3">
      <c r="A42">
        <v>23.726666999999999</v>
      </c>
      <c r="B42" s="2">
        <f t="shared" si="0"/>
        <v>1.1002565910245681</v>
      </c>
      <c r="C42" s="1">
        <v>42948</v>
      </c>
      <c r="D42" s="113">
        <v>2471.65</v>
      </c>
      <c r="E42" s="108">
        <f t="shared" si="1"/>
        <v>1.0005464923288669</v>
      </c>
    </row>
    <row r="43" spans="1:5" x14ac:dyDescent="0.3">
      <c r="A43">
        <v>22.74</v>
      </c>
      <c r="B43" s="2">
        <f t="shared" si="0"/>
        <v>0.95841527172779895</v>
      </c>
      <c r="C43" s="1">
        <v>42979</v>
      </c>
      <c r="D43" s="113">
        <v>2519.36</v>
      </c>
      <c r="E43" s="108">
        <f t="shared" si="1"/>
        <v>1.0193028948273422</v>
      </c>
    </row>
    <row r="44" spans="1:5" x14ac:dyDescent="0.3">
      <c r="A44">
        <v>22.101998999999999</v>
      </c>
      <c r="B44" s="2">
        <f t="shared" si="0"/>
        <v>0.97194366754617423</v>
      </c>
      <c r="C44" s="1">
        <v>43009</v>
      </c>
      <c r="D44" s="113">
        <v>2575.2600000000002</v>
      </c>
      <c r="E44" s="108">
        <f t="shared" si="1"/>
        <v>1.022188174774546</v>
      </c>
    </row>
    <row r="45" spans="1:5" x14ac:dyDescent="0.3">
      <c r="A45">
        <v>20.59</v>
      </c>
      <c r="B45" s="2">
        <f t="shared" si="0"/>
        <v>0.93158994351596891</v>
      </c>
      <c r="C45" s="1">
        <v>43040</v>
      </c>
      <c r="D45" s="113">
        <v>2647.58</v>
      </c>
      <c r="E45" s="108">
        <f t="shared" si="1"/>
        <v>1.0280826013684055</v>
      </c>
    </row>
    <row r="46" spans="1:5" x14ac:dyDescent="0.3">
      <c r="A46">
        <v>20.756665999999999</v>
      </c>
      <c r="B46" s="2">
        <f t="shared" si="0"/>
        <v>1.0080945118989801</v>
      </c>
      <c r="C46" s="1">
        <v>43070</v>
      </c>
      <c r="D46" s="113">
        <v>2673.61</v>
      </c>
      <c r="E46" s="108">
        <f t="shared" si="1"/>
        <v>1.0098316198188535</v>
      </c>
    </row>
    <row r="47" spans="1:5" x14ac:dyDescent="0.3">
      <c r="A47">
        <v>23.620667000000001</v>
      </c>
      <c r="B47" s="2">
        <f t="shared" si="0"/>
        <v>1.137979818146132</v>
      </c>
      <c r="C47" s="1">
        <v>43101</v>
      </c>
      <c r="D47" s="113">
        <v>2823.81</v>
      </c>
      <c r="E47" s="108">
        <f t="shared" si="1"/>
        <v>1.0561787246457037</v>
      </c>
    </row>
    <row r="48" spans="1:5" x14ac:dyDescent="0.3">
      <c r="A48">
        <v>22.870667000000001</v>
      </c>
      <c r="B48" s="2">
        <f t="shared" si="0"/>
        <v>0.96824814472851251</v>
      </c>
      <c r="C48" s="1">
        <v>43132</v>
      </c>
      <c r="D48" s="113">
        <v>2713.83</v>
      </c>
      <c r="E48" s="108">
        <f t="shared" si="1"/>
        <v>0.96105262039584816</v>
      </c>
    </row>
    <row r="49" spans="1:5" x14ac:dyDescent="0.3">
      <c r="A49">
        <v>17.742000999999998</v>
      </c>
      <c r="B49" s="2">
        <f t="shared" si="0"/>
        <v>0.77575354492284798</v>
      </c>
      <c r="C49" s="1">
        <v>43160</v>
      </c>
      <c r="D49" s="113">
        <v>2640.87</v>
      </c>
      <c r="E49" s="108">
        <f t="shared" si="1"/>
        <v>0.97311548623163568</v>
      </c>
    </row>
    <row r="50" spans="1:5" x14ac:dyDescent="0.3">
      <c r="A50">
        <v>19.593332</v>
      </c>
      <c r="B50" s="2">
        <f t="shared" si="0"/>
        <v>1.1043473619463782</v>
      </c>
      <c r="C50" s="1">
        <v>43191</v>
      </c>
      <c r="D50" s="113">
        <v>2648.05</v>
      </c>
      <c r="E50" s="108">
        <f t="shared" si="1"/>
        <v>1.0027188010011854</v>
      </c>
    </row>
    <row r="51" spans="1:5" x14ac:dyDescent="0.3">
      <c r="A51">
        <v>18.981999999999999</v>
      </c>
      <c r="B51" s="2">
        <f t="shared" si="0"/>
        <v>0.96879897712140028</v>
      </c>
      <c r="C51" s="1">
        <v>43221</v>
      </c>
      <c r="D51" s="113">
        <v>2705.27</v>
      </c>
      <c r="E51" s="108">
        <f t="shared" si="1"/>
        <v>1.0216083533165914</v>
      </c>
    </row>
    <row r="52" spans="1:5" x14ac:dyDescent="0.3">
      <c r="A52">
        <v>22.863333000000001</v>
      </c>
      <c r="B52" s="2">
        <f t="shared" si="0"/>
        <v>1.2044743967969656</v>
      </c>
      <c r="C52" s="1">
        <v>43252</v>
      </c>
      <c r="D52" s="113">
        <v>2718.37</v>
      </c>
      <c r="E52" s="108">
        <f t="shared" si="1"/>
        <v>1.0048424002040461</v>
      </c>
    </row>
    <row r="53" spans="1:5" x14ac:dyDescent="0.3">
      <c r="A53">
        <v>19.875999</v>
      </c>
      <c r="B53" s="2">
        <f t="shared" si="0"/>
        <v>0.8693395228071078</v>
      </c>
      <c r="C53" s="1">
        <v>43282</v>
      </c>
      <c r="D53" s="113">
        <v>2816.29</v>
      </c>
      <c r="E53" s="108">
        <f t="shared" si="1"/>
        <v>1.0360215864654188</v>
      </c>
    </row>
    <row r="54" spans="1:5" x14ac:dyDescent="0.3">
      <c r="A54">
        <v>20.110665999999998</v>
      </c>
      <c r="B54" s="2">
        <f t="shared" si="0"/>
        <v>1.0118065512078158</v>
      </c>
      <c r="C54" s="1">
        <v>43313</v>
      </c>
      <c r="D54" s="113">
        <v>2901.52</v>
      </c>
      <c r="E54" s="108">
        <f t="shared" si="1"/>
        <v>1.0302632186316041</v>
      </c>
    </row>
    <row r="55" spans="1:5" x14ac:dyDescent="0.3">
      <c r="A55">
        <v>17.651333000000001</v>
      </c>
      <c r="B55" s="2">
        <f t="shared" si="0"/>
        <v>0.87771001716203745</v>
      </c>
      <c r="C55" s="1">
        <v>43344</v>
      </c>
      <c r="D55" s="113">
        <v>2913.98</v>
      </c>
      <c r="E55" s="108">
        <f t="shared" si="1"/>
        <v>1.0042943009181395</v>
      </c>
    </row>
    <row r="56" spans="1:5" x14ac:dyDescent="0.3">
      <c r="A56">
        <v>22.488001000000001</v>
      </c>
      <c r="B56" s="2">
        <f t="shared" si="0"/>
        <v>1.2740114868378496</v>
      </c>
      <c r="C56" s="1">
        <v>43374</v>
      </c>
      <c r="D56" s="113">
        <v>2711.74</v>
      </c>
      <c r="E56" s="108">
        <f t="shared" si="1"/>
        <v>0.93059664102018536</v>
      </c>
    </row>
    <row r="57" spans="1:5" x14ac:dyDescent="0.3">
      <c r="A57">
        <v>23.365334000000001</v>
      </c>
      <c r="B57" s="2">
        <f t="shared" si="0"/>
        <v>1.0390133831815465</v>
      </c>
      <c r="C57" s="1">
        <v>43405</v>
      </c>
      <c r="D57" s="113">
        <v>2760.17</v>
      </c>
      <c r="E57" s="108">
        <f t="shared" si="1"/>
        <v>1.0178593817991402</v>
      </c>
    </row>
    <row r="58" spans="1:5" x14ac:dyDescent="0.3">
      <c r="A58">
        <v>22.186665999999999</v>
      </c>
      <c r="B58" s="2">
        <f t="shared" si="0"/>
        <v>0.94955484051715233</v>
      </c>
      <c r="C58" s="1">
        <v>43435</v>
      </c>
      <c r="D58" s="113">
        <v>2506.85</v>
      </c>
      <c r="E58" s="108">
        <f t="shared" si="1"/>
        <v>0.90822304423278266</v>
      </c>
    </row>
    <row r="59" spans="1:5" x14ac:dyDescent="0.3">
      <c r="A59">
        <v>20.468</v>
      </c>
      <c r="B59" s="2">
        <f t="shared" si="0"/>
        <v>0.92253608541274301</v>
      </c>
      <c r="C59" s="1">
        <v>43466</v>
      </c>
      <c r="D59" s="113">
        <v>2704.1</v>
      </c>
      <c r="E59" s="108">
        <f t="shared" si="1"/>
        <v>1.0786844047310369</v>
      </c>
    </row>
    <row r="60" spans="1:5" x14ac:dyDescent="0.3">
      <c r="A60">
        <v>21.325333000000001</v>
      </c>
      <c r="B60" s="2">
        <f t="shared" si="0"/>
        <v>1.0418865057650968</v>
      </c>
      <c r="C60" s="1">
        <v>43497</v>
      </c>
      <c r="D60" s="113">
        <v>2784.49</v>
      </c>
      <c r="E60" s="108">
        <f t="shared" si="1"/>
        <v>1.0297289301431161</v>
      </c>
    </row>
    <row r="61" spans="1:5" x14ac:dyDescent="0.3">
      <c r="A61">
        <v>18.657333000000001</v>
      </c>
      <c r="B61" s="2">
        <f t="shared" si="0"/>
        <v>0.8748905820134204</v>
      </c>
      <c r="C61" s="1">
        <v>43525</v>
      </c>
      <c r="D61" s="113">
        <v>2834.4</v>
      </c>
      <c r="E61" s="108">
        <f t="shared" si="1"/>
        <v>1.0179242877510783</v>
      </c>
    </row>
    <row r="62" spans="1:5" x14ac:dyDescent="0.3">
      <c r="A62">
        <v>15.912667000000001</v>
      </c>
      <c r="B62" s="2">
        <f t="shared" si="0"/>
        <v>0.85289076418371268</v>
      </c>
      <c r="C62" s="1">
        <v>43556</v>
      </c>
      <c r="D62" s="113">
        <v>2945.83</v>
      </c>
      <c r="E62" s="108">
        <f t="shared" si="1"/>
        <v>1.0393134349421393</v>
      </c>
    </row>
    <row r="63" spans="1:5" x14ac:dyDescent="0.3">
      <c r="A63">
        <v>12.343999999999999</v>
      </c>
      <c r="B63" s="2">
        <f t="shared" si="0"/>
        <v>0.7757341996787841</v>
      </c>
      <c r="C63" s="1">
        <v>43586</v>
      </c>
      <c r="D63" s="113">
        <v>2752.06</v>
      </c>
      <c r="E63" s="108">
        <f t="shared" si="1"/>
        <v>0.93422227351883846</v>
      </c>
    </row>
    <row r="64" spans="1:5" x14ac:dyDescent="0.3">
      <c r="A64">
        <v>14.897333</v>
      </c>
      <c r="B64" s="2">
        <f t="shared" si="0"/>
        <v>1.2068481043421906</v>
      </c>
      <c r="C64" s="1">
        <v>43617</v>
      </c>
      <c r="D64" s="113">
        <v>2941.76</v>
      </c>
      <c r="E64" s="108">
        <f t="shared" si="1"/>
        <v>1.068930183208215</v>
      </c>
    </row>
    <row r="65" spans="1:5" x14ac:dyDescent="0.3">
      <c r="A65">
        <v>16.107332</v>
      </c>
      <c r="B65" s="2">
        <f t="shared" si="0"/>
        <v>1.0812225248640142</v>
      </c>
      <c r="C65" s="1">
        <v>43647</v>
      </c>
      <c r="D65" s="113">
        <v>2980.38</v>
      </c>
      <c r="E65" s="108">
        <f t="shared" si="1"/>
        <v>1.0131281953660394</v>
      </c>
    </row>
    <row r="66" spans="1:5" x14ac:dyDescent="0.3">
      <c r="A66">
        <v>15.040666999999999</v>
      </c>
      <c r="B66" s="2">
        <f t="shared" si="0"/>
        <v>0.93377767342226503</v>
      </c>
      <c r="C66" s="1">
        <v>43678</v>
      </c>
      <c r="D66" s="113">
        <v>2926.46</v>
      </c>
      <c r="E66" s="108">
        <f t="shared" si="1"/>
        <v>0.98190834725773224</v>
      </c>
    </row>
    <row r="67" spans="1:5" x14ac:dyDescent="0.3">
      <c r="A67">
        <v>16.058001000000001</v>
      </c>
      <c r="B67" s="2">
        <f t="shared" si="0"/>
        <v>1.0676388886210966</v>
      </c>
      <c r="C67" s="1">
        <v>43709</v>
      </c>
      <c r="D67" s="113">
        <v>2976.74</v>
      </c>
      <c r="E67" s="108">
        <f t="shared" si="1"/>
        <v>1.0171811676906568</v>
      </c>
    </row>
    <row r="68" spans="1:5" x14ac:dyDescent="0.3">
      <c r="A68">
        <v>20.994667</v>
      </c>
      <c r="B68" s="2">
        <f t="shared" ref="B68:B121" si="2">A68/A67</f>
        <v>1.3074271822501442</v>
      </c>
      <c r="C68" s="1">
        <v>43739</v>
      </c>
      <c r="D68" s="113">
        <v>3037.56</v>
      </c>
      <c r="E68" s="108">
        <f t="shared" ref="E68:E121" si="3">D68/D67</f>
        <v>1.0204317474821449</v>
      </c>
    </row>
    <row r="69" spans="1:5" x14ac:dyDescent="0.3">
      <c r="A69">
        <v>21.995999999999999</v>
      </c>
      <c r="B69" s="2">
        <f t="shared" si="2"/>
        <v>1.0476946359758885</v>
      </c>
      <c r="C69" s="1">
        <v>43770</v>
      </c>
      <c r="D69" s="113">
        <v>3140.98</v>
      </c>
      <c r="E69" s="108">
        <f t="shared" si="3"/>
        <v>1.0340470640909152</v>
      </c>
    </row>
    <row r="70" spans="1:5" x14ac:dyDescent="0.3">
      <c r="A70">
        <v>27.888666000000001</v>
      </c>
      <c r="B70" s="2">
        <f t="shared" si="2"/>
        <v>1.2678971631205675</v>
      </c>
      <c r="C70" s="1">
        <v>43800</v>
      </c>
      <c r="D70" s="113">
        <v>3230.78</v>
      </c>
      <c r="E70" s="108">
        <f t="shared" si="3"/>
        <v>1.0285898031824463</v>
      </c>
    </row>
    <row r="71" spans="1:5" x14ac:dyDescent="0.3">
      <c r="A71">
        <v>43.371333999999997</v>
      </c>
      <c r="B71" s="2">
        <f t="shared" si="2"/>
        <v>1.5551598631501413</v>
      </c>
      <c r="C71" s="1">
        <v>43831</v>
      </c>
      <c r="D71" s="113">
        <v>3225.52</v>
      </c>
      <c r="E71" s="108">
        <f t="shared" si="3"/>
        <v>0.99837191018887073</v>
      </c>
    </row>
    <row r="72" spans="1:5" x14ac:dyDescent="0.3">
      <c r="A72">
        <v>44.532665000000001</v>
      </c>
      <c r="B72" s="2">
        <f t="shared" si="2"/>
        <v>1.0267764648419624</v>
      </c>
      <c r="C72" s="1">
        <v>43862</v>
      </c>
      <c r="D72" s="113">
        <v>2954.22</v>
      </c>
      <c r="E72" s="108">
        <f t="shared" si="3"/>
        <v>0.91588953099035186</v>
      </c>
    </row>
    <row r="73" spans="1:5" x14ac:dyDescent="0.3">
      <c r="A73">
        <v>34.933334000000002</v>
      </c>
      <c r="B73" s="2">
        <f t="shared" si="2"/>
        <v>0.78444292521006775</v>
      </c>
      <c r="C73" s="1">
        <v>43891</v>
      </c>
      <c r="D73" s="113">
        <v>2584.59</v>
      </c>
      <c r="E73" s="108">
        <f t="shared" si="3"/>
        <v>0.87488067916404344</v>
      </c>
    </row>
    <row r="74" spans="1:5" x14ac:dyDescent="0.3">
      <c r="A74">
        <v>52.125332</v>
      </c>
      <c r="B74" s="2">
        <f t="shared" si="2"/>
        <v>1.4921373379363103</v>
      </c>
      <c r="C74" s="1">
        <v>43922</v>
      </c>
      <c r="D74" s="113">
        <v>2912.43</v>
      </c>
      <c r="E74" s="108">
        <f t="shared" si="3"/>
        <v>1.1268441029331537</v>
      </c>
    </row>
    <row r="75" spans="1:5" x14ac:dyDescent="0.3">
      <c r="A75">
        <v>55.666668000000001</v>
      </c>
      <c r="B75" s="2">
        <f t="shared" si="2"/>
        <v>1.0679388670368566</v>
      </c>
      <c r="C75" s="1">
        <v>43952</v>
      </c>
      <c r="D75" s="113">
        <v>3044.31</v>
      </c>
      <c r="E75" s="108">
        <f t="shared" si="3"/>
        <v>1.0452817750126184</v>
      </c>
    </row>
    <row r="76" spans="1:5" x14ac:dyDescent="0.3">
      <c r="A76">
        <v>71.987335000000002</v>
      </c>
      <c r="B76" s="2">
        <f t="shared" si="2"/>
        <v>1.2931856277081286</v>
      </c>
      <c r="C76" s="1">
        <v>43983</v>
      </c>
      <c r="D76" s="113">
        <v>3100.29</v>
      </c>
      <c r="E76" s="108">
        <f t="shared" si="3"/>
        <v>1.0183884032835027</v>
      </c>
    </row>
    <row r="77" spans="1:5" x14ac:dyDescent="0.3">
      <c r="A77">
        <v>95.384003000000007</v>
      </c>
      <c r="B77" s="2">
        <f t="shared" si="2"/>
        <v>1.3250108925410282</v>
      </c>
      <c r="C77" s="1">
        <v>44013</v>
      </c>
      <c r="D77" s="113">
        <v>3271.12</v>
      </c>
      <c r="E77" s="108">
        <f t="shared" si="3"/>
        <v>1.0551012969754443</v>
      </c>
    </row>
    <row r="78" spans="1:5" x14ac:dyDescent="0.3">
      <c r="A78">
        <v>166.106674</v>
      </c>
      <c r="B78" s="2">
        <f t="shared" si="2"/>
        <v>1.7414521175002478</v>
      </c>
      <c r="C78" s="1">
        <v>44044</v>
      </c>
      <c r="D78" s="113">
        <v>3500.31</v>
      </c>
      <c r="E78" s="108">
        <f t="shared" si="3"/>
        <v>1.0700646873242192</v>
      </c>
    </row>
    <row r="79" spans="1:5" x14ac:dyDescent="0.3">
      <c r="A79">
        <v>143.00332599999999</v>
      </c>
      <c r="B79" s="2">
        <f t="shared" si="2"/>
        <v>0.86091258440344176</v>
      </c>
      <c r="C79" s="1">
        <v>44075</v>
      </c>
      <c r="D79" s="113">
        <v>3363</v>
      </c>
      <c r="E79" s="108">
        <f t="shared" si="3"/>
        <v>0.9607720459045056</v>
      </c>
    </row>
    <row r="80" spans="1:5" x14ac:dyDescent="0.3">
      <c r="A80">
        <v>129.346664</v>
      </c>
      <c r="B80" s="2">
        <f t="shared" si="2"/>
        <v>0.90450108831734455</v>
      </c>
      <c r="C80" s="1">
        <v>44105</v>
      </c>
      <c r="D80" s="113">
        <v>3269.96</v>
      </c>
      <c r="E80" s="108">
        <f t="shared" si="3"/>
        <v>0.9723342253939935</v>
      </c>
    </row>
    <row r="81" spans="1:5" x14ac:dyDescent="0.3">
      <c r="A81">
        <v>189.199997</v>
      </c>
      <c r="B81" s="2">
        <f t="shared" si="2"/>
        <v>1.4627358073958521</v>
      </c>
      <c r="C81" s="1">
        <v>44136</v>
      </c>
      <c r="D81" s="113">
        <v>3621.63</v>
      </c>
      <c r="E81" s="108">
        <f t="shared" si="3"/>
        <v>1.1075456580508631</v>
      </c>
    </row>
    <row r="82" spans="1:5" x14ac:dyDescent="0.3">
      <c r="A82">
        <v>235.22332800000001</v>
      </c>
      <c r="B82" s="2">
        <f t="shared" si="2"/>
        <v>1.2432522818697509</v>
      </c>
      <c r="C82" s="1">
        <v>44166</v>
      </c>
      <c r="D82" s="113">
        <v>3756.07</v>
      </c>
      <c r="E82" s="108">
        <f t="shared" si="3"/>
        <v>1.0371214066594323</v>
      </c>
    </row>
    <row r="83" spans="1:5" x14ac:dyDescent="0.3">
      <c r="A83">
        <v>264.51001000000002</v>
      </c>
      <c r="B83" s="2">
        <f t="shared" si="2"/>
        <v>1.1245058568340638</v>
      </c>
      <c r="C83" s="1">
        <v>44197</v>
      </c>
      <c r="D83" s="113">
        <v>3714.24</v>
      </c>
      <c r="E83" s="108">
        <f t="shared" si="3"/>
        <v>0.98886335984153639</v>
      </c>
    </row>
    <row r="84" spans="1:5" x14ac:dyDescent="0.3">
      <c r="A84">
        <v>225.16667200000001</v>
      </c>
      <c r="B84" s="2">
        <f t="shared" si="2"/>
        <v>0.85125954968585116</v>
      </c>
      <c r="C84" s="1">
        <v>44228</v>
      </c>
      <c r="D84" s="113">
        <v>3811.15</v>
      </c>
      <c r="E84" s="108">
        <f t="shared" si="3"/>
        <v>1.0260914749719998</v>
      </c>
    </row>
    <row r="85" spans="1:5" x14ac:dyDescent="0.3">
      <c r="A85">
        <v>222.643326</v>
      </c>
      <c r="B85" s="2">
        <f t="shared" si="2"/>
        <v>0.98879343031725409</v>
      </c>
      <c r="C85" s="1">
        <v>44256</v>
      </c>
      <c r="D85" s="113">
        <v>3972.89</v>
      </c>
      <c r="E85" s="108">
        <f t="shared" si="3"/>
        <v>1.0424386340081078</v>
      </c>
    </row>
    <row r="86" spans="1:5" x14ac:dyDescent="0.3">
      <c r="A86">
        <v>236.479996</v>
      </c>
      <c r="B86" s="2">
        <f t="shared" si="2"/>
        <v>1.0621472480158691</v>
      </c>
      <c r="C86" s="1">
        <v>44287</v>
      </c>
      <c r="D86" s="113">
        <v>4181.17</v>
      </c>
      <c r="E86" s="108">
        <f t="shared" si="3"/>
        <v>1.0524253125558474</v>
      </c>
    </row>
    <row r="87" spans="1:5" x14ac:dyDescent="0.3">
      <c r="A87">
        <v>208.40666200000001</v>
      </c>
      <c r="B87" s="2">
        <f t="shared" si="2"/>
        <v>0.88128664379713539</v>
      </c>
      <c r="C87" s="1">
        <v>44317</v>
      </c>
      <c r="D87" s="113">
        <v>4204.1099999999997</v>
      </c>
      <c r="E87" s="108">
        <f t="shared" si="3"/>
        <v>1.0054865025818132</v>
      </c>
    </row>
    <row r="88" spans="1:5" x14ac:dyDescent="0.3">
      <c r="A88">
        <v>226.566666</v>
      </c>
      <c r="B88" s="2">
        <f t="shared" si="2"/>
        <v>1.087137348805097</v>
      </c>
      <c r="C88" s="1">
        <v>44348</v>
      </c>
      <c r="D88" s="113">
        <v>4297.5</v>
      </c>
      <c r="E88" s="108">
        <f t="shared" si="3"/>
        <v>1.0222139763231695</v>
      </c>
    </row>
    <row r="89" spans="1:5" x14ac:dyDescent="0.3">
      <c r="A89">
        <v>229.066666</v>
      </c>
      <c r="B89" s="2">
        <f t="shared" si="2"/>
        <v>1.0110342798618046</v>
      </c>
      <c r="C89" s="1">
        <v>44378</v>
      </c>
      <c r="D89" s="113">
        <v>4395.26</v>
      </c>
      <c r="E89" s="108">
        <f t="shared" si="3"/>
        <v>1.0227481093659105</v>
      </c>
    </row>
    <row r="90" spans="1:5" x14ac:dyDescent="0.3">
      <c r="A90">
        <v>245.240005</v>
      </c>
      <c r="B90" s="2">
        <f t="shared" si="2"/>
        <v>1.0706053800075825</v>
      </c>
      <c r="C90" s="1">
        <v>44409</v>
      </c>
      <c r="D90" s="113">
        <v>4522.68</v>
      </c>
      <c r="E90" s="108">
        <f t="shared" si="3"/>
        <v>1.0289903213916811</v>
      </c>
    </row>
    <row r="91" spans="1:5" x14ac:dyDescent="0.3">
      <c r="A91">
        <v>258.49334700000003</v>
      </c>
      <c r="B91" s="2">
        <f t="shared" si="2"/>
        <v>1.0540423329382986</v>
      </c>
      <c r="C91" s="1">
        <v>44440</v>
      </c>
      <c r="D91" s="113">
        <v>4307.54</v>
      </c>
      <c r="E91" s="108">
        <f t="shared" si="3"/>
        <v>0.95243085957883367</v>
      </c>
    </row>
    <row r="92" spans="1:5" x14ac:dyDescent="0.3">
      <c r="A92">
        <v>371.33334400000001</v>
      </c>
      <c r="B92" s="2">
        <f t="shared" si="2"/>
        <v>1.4365295985741557</v>
      </c>
      <c r="C92" s="1">
        <v>44470</v>
      </c>
      <c r="D92" s="113">
        <v>4605.38</v>
      </c>
      <c r="E92" s="108">
        <f t="shared" si="3"/>
        <v>1.0691438733012346</v>
      </c>
    </row>
    <row r="93" spans="1:5" x14ac:dyDescent="0.3">
      <c r="A93">
        <v>381.58667000000003</v>
      </c>
      <c r="B93" s="2">
        <f t="shared" si="2"/>
        <v>1.0276121877167057</v>
      </c>
      <c r="C93" s="1">
        <v>44501</v>
      </c>
      <c r="D93" s="113">
        <v>4567</v>
      </c>
      <c r="E93" s="108">
        <f t="shared" si="3"/>
        <v>0.99166626858152851</v>
      </c>
    </row>
    <row r="94" spans="1:5" x14ac:dyDescent="0.3">
      <c r="A94">
        <v>352.26001000000002</v>
      </c>
      <c r="B94" s="2">
        <f t="shared" si="2"/>
        <v>0.92314548094670079</v>
      </c>
      <c r="C94" s="1">
        <v>44531</v>
      </c>
      <c r="D94" s="113">
        <v>4766.18</v>
      </c>
      <c r="E94" s="108">
        <f t="shared" si="3"/>
        <v>1.0436128749726299</v>
      </c>
    </row>
    <row r="95" spans="1:5" x14ac:dyDescent="0.3">
      <c r="A95">
        <v>312.23998999999998</v>
      </c>
      <c r="B95" s="2">
        <f t="shared" si="2"/>
        <v>0.88639068056575587</v>
      </c>
      <c r="C95" s="1">
        <v>44562</v>
      </c>
      <c r="D95" s="113">
        <v>4515.55</v>
      </c>
      <c r="E95" s="108">
        <f t="shared" si="3"/>
        <v>0.94741491089300023</v>
      </c>
    </row>
    <row r="96" spans="1:5" x14ac:dyDescent="0.3">
      <c r="A96">
        <v>290.14334100000002</v>
      </c>
      <c r="B96" s="2">
        <f t="shared" si="2"/>
        <v>0.92923184182781982</v>
      </c>
      <c r="C96" s="1">
        <v>44593</v>
      </c>
      <c r="D96" s="113">
        <v>4373.9399999999996</v>
      </c>
      <c r="E96" s="108">
        <f t="shared" si="3"/>
        <v>0.96863947913321735</v>
      </c>
    </row>
    <row r="97" spans="1:5" x14ac:dyDescent="0.3">
      <c r="A97">
        <v>359.20001200000002</v>
      </c>
      <c r="B97" s="2">
        <f t="shared" si="2"/>
        <v>1.2380088088942216</v>
      </c>
      <c r="C97" s="1">
        <v>44621</v>
      </c>
      <c r="D97" s="113">
        <v>4530.41</v>
      </c>
      <c r="E97" s="108">
        <f t="shared" si="3"/>
        <v>1.0357732387732801</v>
      </c>
    </row>
    <row r="98" spans="1:5" x14ac:dyDescent="0.3">
      <c r="A98">
        <v>290.25332600000002</v>
      </c>
      <c r="B98" s="2">
        <f t="shared" si="2"/>
        <v>0.80805488948591686</v>
      </c>
      <c r="C98" s="1">
        <v>44652</v>
      </c>
      <c r="D98" s="113">
        <v>4131.93</v>
      </c>
      <c r="E98" s="108">
        <f t="shared" si="3"/>
        <v>0.91204328085096065</v>
      </c>
    </row>
    <row r="99" spans="1:5" x14ac:dyDescent="0.3">
      <c r="A99">
        <v>252.75332599999999</v>
      </c>
      <c r="B99" s="2">
        <f t="shared" si="2"/>
        <v>0.87080251407696174</v>
      </c>
      <c r="C99" s="1">
        <v>44682</v>
      </c>
      <c r="D99" s="113">
        <v>4132.1499999999996</v>
      </c>
      <c r="E99" s="108">
        <f t="shared" si="3"/>
        <v>1.0000532438836087</v>
      </c>
    </row>
    <row r="100" spans="1:5" x14ac:dyDescent="0.3">
      <c r="A100">
        <v>224.47332800000001</v>
      </c>
      <c r="B100" s="2">
        <f t="shared" si="2"/>
        <v>0.88811226167603441</v>
      </c>
      <c r="C100" s="1">
        <v>44713</v>
      </c>
      <c r="D100" s="113">
        <v>3785.38</v>
      </c>
      <c r="E100" s="108">
        <f t="shared" si="3"/>
        <v>0.91608000677613355</v>
      </c>
    </row>
    <row r="101" spans="1:5" x14ac:dyDescent="0.3">
      <c r="A101">
        <v>297.14999399999999</v>
      </c>
      <c r="B101" s="2">
        <f t="shared" si="2"/>
        <v>1.3237652626596241</v>
      </c>
      <c r="C101" s="1">
        <v>44743</v>
      </c>
      <c r="D101" s="113">
        <v>4130.29</v>
      </c>
      <c r="E101" s="108">
        <f t="shared" si="3"/>
        <v>1.0911163476322059</v>
      </c>
    </row>
    <row r="102" spans="1:5" x14ac:dyDescent="0.3">
      <c r="A102">
        <v>275.60998499999999</v>
      </c>
      <c r="B102" s="2">
        <f t="shared" si="2"/>
        <v>0.92751132614863863</v>
      </c>
      <c r="C102" s="1">
        <v>44774</v>
      </c>
      <c r="D102" s="113">
        <v>3955</v>
      </c>
      <c r="E102" s="108">
        <f t="shared" si="3"/>
        <v>0.95755988078318954</v>
      </c>
    </row>
    <row r="103" spans="1:5" x14ac:dyDescent="0.3">
      <c r="A103">
        <v>265.25</v>
      </c>
      <c r="B103" s="2">
        <f t="shared" si="2"/>
        <v>0.96241070511287896</v>
      </c>
      <c r="C103" s="1">
        <v>44805</v>
      </c>
      <c r="D103" s="113">
        <v>3585.62</v>
      </c>
      <c r="E103" s="108">
        <f t="shared" si="3"/>
        <v>0.90660429835651068</v>
      </c>
    </row>
    <row r="104" spans="1:5" x14ac:dyDescent="0.3">
      <c r="A104">
        <v>227.53999300000001</v>
      </c>
      <c r="B104" s="2">
        <f t="shared" si="2"/>
        <v>0.85783220735155519</v>
      </c>
      <c r="C104" s="1">
        <v>44835</v>
      </c>
      <c r="D104" s="113">
        <v>3871.98</v>
      </c>
      <c r="E104" s="108">
        <f t="shared" si="3"/>
        <v>1.0798634545768933</v>
      </c>
    </row>
    <row r="105" spans="1:5" x14ac:dyDescent="0.3">
      <c r="A105">
        <v>194.699997</v>
      </c>
      <c r="B105" s="2">
        <f t="shared" si="2"/>
        <v>0.85567374083552861</v>
      </c>
      <c r="C105" s="1">
        <v>44866</v>
      </c>
      <c r="D105" s="113">
        <v>4080.11</v>
      </c>
      <c r="E105" s="108">
        <f t="shared" si="3"/>
        <v>1.0537528602936999</v>
      </c>
    </row>
    <row r="106" spans="1:5" x14ac:dyDescent="0.3">
      <c r="A106">
        <v>123.18</v>
      </c>
      <c r="B106" s="2">
        <f t="shared" si="2"/>
        <v>0.63266564919361556</v>
      </c>
      <c r="C106" s="1">
        <v>44896</v>
      </c>
      <c r="D106" s="113">
        <v>3839.5</v>
      </c>
      <c r="E106" s="108">
        <f t="shared" si="3"/>
        <v>0.94102855070083891</v>
      </c>
    </row>
    <row r="107" spans="1:5" x14ac:dyDescent="0.3">
      <c r="A107">
        <v>173.220001</v>
      </c>
      <c r="B107" s="2">
        <f t="shared" si="2"/>
        <v>1.4062347864913134</v>
      </c>
      <c r="C107" s="1">
        <v>44927</v>
      </c>
      <c r="D107" s="113">
        <v>4076.6</v>
      </c>
      <c r="E107" s="108">
        <f t="shared" si="3"/>
        <v>1.061752832400052</v>
      </c>
    </row>
    <row r="108" spans="1:5" x14ac:dyDescent="0.3">
      <c r="A108">
        <v>205.71000699999999</v>
      </c>
      <c r="B108" s="2">
        <f t="shared" si="2"/>
        <v>1.1875649798662684</v>
      </c>
      <c r="C108" s="1">
        <v>44958</v>
      </c>
      <c r="D108" s="113">
        <v>3970.15</v>
      </c>
      <c r="E108" s="108">
        <f t="shared" si="3"/>
        <v>0.9738875533532847</v>
      </c>
    </row>
    <row r="109" spans="1:5" x14ac:dyDescent="0.3">
      <c r="A109">
        <v>207.46000699999999</v>
      </c>
      <c r="B109" s="2">
        <f t="shared" si="2"/>
        <v>1.0085071213866617</v>
      </c>
      <c r="C109" s="1">
        <v>44986</v>
      </c>
      <c r="D109" s="113">
        <v>4109.3100000000004</v>
      </c>
      <c r="E109" s="108">
        <f t="shared" si="3"/>
        <v>1.035051572358727</v>
      </c>
    </row>
    <row r="110" spans="1:5" x14ac:dyDescent="0.3">
      <c r="A110">
        <v>164.30999800000001</v>
      </c>
      <c r="B110" s="2">
        <f t="shared" si="2"/>
        <v>0.79200806158268378</v>
      </c>
      <c r="C110" s="1">
        <v>45017</v>
      </c>
      <c r="D110" s="113">
        <v>4169.4799999999996</v>
      </c>
      <c r="E110" s="108">
        <f t="shared" si="3"/>
        <v>1.0146423608829704</v>
      </c>
    </row>
    <row r="111" spans="1:5" x14ac:dyDescent="0.3">
      <c r="A111">
        <v>203.929993</v>
      </c>
      <c r="B111" s="2">
        <f t="shared" si="2"/>
        <v>1.2411295446549757</v>
      </c>
      <c r="C111" s="1">
        <v>45047</v>
      </c>
      <c r="D111" s="113">
        <v>4179.83</v>
      </c>
      <c r="E111" s="108">
        <f t="shared" si="3"/>
        <v>1.0024823239348792</v>
      </c>
    </row>
    <row r="112" spans="1:5" x14ac:dyDescent="0.3">
      <c r="A112">
        <v>261.76998900000001</v>
      </c>
      <c r="B112" s="2">
        <f t="shared" si="2"/>
        <v>1.283626724784912</v>
      </c>
      <c r="C112" s="1">
        <v>45078</v>
      </c>
      <c r="D112" s="113">
        <v>4450.38</v>
      </c>
      <c r="E112" s="108">
        <f t="shared" si="3"/>
        <v>1.0647275128414313</v>
      </c>
    </row>
    <row r="113" spans="1:5" x14ac:dyDescent="0.3">
      <c r="A113">
        <v>267.42999300000002</v>
      </c>
      <c r="B113" s="2">
        <f t="shared" si="2"/>
        <v>1.0216220507997196</v>
      </c>
      <c r="C113" s="1">
        <v>45108</v>
      </c>
      <c r="D113" s="113">
        <v>4588.96</v>
      </c>
      <c r="E113" s="108">
        <f t="shared" si="3"/>
        <v>1.0311389139803793</v>
      </c>
    </row>
    <row r="114" spans="1:5" x14ac:dyDescent="0.3">
      <c r="A114">
        <v>258.07998700000002</v>
      </c>
      <c r="B114" s="2">
        <f t="shared" si="2"/>
        <v>0.96503755657653545</v>
      </c>
      <c r="C114" s="1">
        <v>45139</v>
      </c>
      <c r="D114" s="113">
        <v>4507.66</v>
      </c>
      <c r="E114" s="108">
        <f t="shared" si="3"/>
        <v>0.98228356751856627</v>
      </c>
    </row>
    <row r="115" spans="1:5" x14ac:dyDescent="0.3">
      <c r="A115">
        <v>250.220001</v>
      </c>
      <c r="B115" s="2">
        <f t="shared" si="2"/>
        <v>0.96954438005299493</v>
      </c>
      <c r="C115" s="1">
        <v>45170</v>
      </c>
      <c r="D115" s="113">
        <v>4288.05</v>
      </c>
      <c r="E115" s="108">
        <f t="shared" si="3"/>
        <v>0.95128070883784499</v>
      </c>
    </row>
    <row r="116" spans="1:5" x14ac:dyDescent="0.3">
      <c r="A116">
        <v>200.83999600000001</v>
      </c>
      <c r="B116" s="2">
        <f t="shared" si="2"/>
        <v>0.80265364558127394</v>
      </c>
      <c r="C116" s="1">
        <v>45200</v>
      </c>
      <c r="D116" s="113">
        <v>4193.8</v>
      </c>
      <c r="E116" s="108">
        <f t="shared" si="3"/>
        <v>0.97802031226314989</v>
      </c>
    </row>
    <row r="117" spans="1:5" x14ac:dyDescent="0.3">
      <c r="A117">
        <v>240.08000200000001</v>
      </c>
      <c r="B117" s="2">
        <f t="shared" si="2"/>
        <v>1.195379440258503</v>
      </c>
      <c r="C117" s="1">
        <v>45231</v>
      </c>
      <c r="D117" s="113">
        <v>4567.8</v>
      </c>
      <c r="E117" s="108">
        <f t="shared" si="3"/>
        <v>1.0891792646287377</v>
      </c>
    </row>
    <row r="118" spans="1:5" x14ac:dyDescent="0.3">
      <c r="A118">
        <v>248.479996</v>
      </c>
      <c r="B118" s="2">
        <f t="shared" si="2"/>
        <v>1.0349883119377847</v>
      </c>
      <c r="C118" s="1">
        <v>45261</v>
      </c>
      <c r="D118" s="113">
        <v>4769.83</v>
      </c>
      <c r="E118" s="108">
        <f t="shared" si="3"/>
        <v>1.0442291694032138</v>
      </c>
    </row>
    <row r="119" spans="1:5" x14ac:dyDescent="0.3">
      <c r="A119">
        <v>187.28999300000001</v>
      </c>
      <c r="B119" s="2">
        <f t="shared" si="2"/>
        <v>0.75374273991858887</v>
      </c>
      <c r="C119" s="1">
        <v>45292</v>
      </c>
      <c r="D119" s="113">
        <v>4845.6499999999996</v>
      </c>
      <c r="E119" s="108">
        <f t="shared" si="3"/>
        <v>1.0158957447120756</v>
      </c>
    </row>
    <row r="120" spans="1:5" x14ac:dyDescent="0.3">
      <c r="A120">
        <v>201.88000500000001</v>
      </c>
      <c r="B120" s="35">
        <f t="shared" si="2"/>
        <v>1.0779006489684688</v>
      </c>
      <c r="C120" s="1">
        <v>45323</v>
      </c>
      <c r="D120" s="113">
        <v>5096.2700000000004</v>
      </c>
      <c r="E120" s="108">
        <f t="shared" si="3"/>
        <v>1.0517206153973153</v>
      </c>
    </row>
    <row r="121" spans="1:5" x14ac:dyDescent="0.3">
      <c r="A121" s="35">
        <v>175.78999300000001</v>
      </c>
      <c r="B121" s="35">
        <f t="shared" si="2"/>
        <v>0.87076475453822189</v>
      </c>
      <c r="C121" s="109">
        <v>45352</v>
      </c>
      <c r="D121" s="113">
        <v>5254.35</v>
      </c>
      <c r="E121" s="110">
        <f t="shared" si="3"/>
        <v>1.0310187647043818</v>
      </c>
    </row>
    <row r="122" spans="1:5" x14ac:dyDescent="0.3">
      <c r="E122" s="29"/>
    </row>
    <row r="123" spans="1:5" x14ac:dyDescent="0.3">
      <c r="E123" s="29"/>
    </row>
    <row r="124" spans="1:5" x14ac:dyDescent="0.3">
      <c r="E124" s="29"/>
    </row>
    <row r="125" spans="1:5" x14ac:dyDescent="0.3">
      <c r="E125" s="29"/>
    </row>
    <row r="126" spans="1:5" x14ac:dyDescent="0.3">
      <c r="E126" s="29"/>
    </row>
    <row r="127" spans="1:5" x14ac:dyDescent="0.3">
      <c r="E127" s="29"/>
    </row>
    <row r="128" spans="1:5" x14ac:dyDescent="0.3">
      <c r="E128" s="29"/>
    </row>
    <row r="129" spans="5:5" x14ac:dyDescent="0.3">
      <c r="E129" s="29"/>
    </row>
    <row r="130" spans="5:5" x14ac:dyDescent="0.3">
      <c r="E130" s="29"/>
    </row>
    <row r="131" spans="5:5" x14ac:dyDescent="0.3">
      <c r="E131" s="29"/>
    </row>
    <row r="132" spans="5:5" x14ac:dyDescent="0.3">
      <c r="E132" s="29"/>
    </row>
    <row r="133" spans="5:5" x14ac:dyDescent="0.3">
      <c r="E133" s="29"/>
    </row>
    <row r="134" spans="5:5" x14ac:dyDescent="0.3">
      <c r="E134" s="29"/>
    </row>
    <row r="135" spans="5:5" x14ac:dyDescent="0.3">
      <c r="E135" s="29"/>
    </row>
    <row r="136" spans="5:5" x14ac:dyDescent="0.3">
      <c r="E136" s="29"/>
    </row>
    <row r="137" spans="5:5" x14ac:dyDescent="0.3">
      <c r="E137" s="29"/>
    </row>
    <row r="138" spans="5:5" x14ac:dyDescent="0.3">
      <c r="E138" s="29"/>
    </row>
    <row r="139" spans="5:5" x14ac:dyDescent="0.3">
      <c r="E139" s="29"/>
    </row>
    <row r="140" spans="5:5" x14ac:dyDescent="0.3">
      <c r="E140" s="29"/>
    </row>
    <row r="141" spans="5:5" x14ac:dyDescent="0.3">
      <c r="E141" s="29"/>
    </row>
    <row r="142" spans="5:5" x14ac:dyDescent="0.3">
      <c r="E142" s="29"/>
    </row>
    <row r="143" spans="5:5" x14ac:dyDescent="0.3">
      <c r="E143" s="29"/>
    </row>
    <row r="144" spans="5:5" x14ac:dyDescent="0.3">
      <c r="E144" s="29"/>
    </row>
    <row r="145" spans="5:5" x14ac:dyDescent="0.3">
      <c r="E145" s="29"/>
    </row>
    <row r="146" spans="5:5" x14ac:dyDescent="0.3">
      <c r="E146" s="29"/>
    </row>
    <row r="147" spans="5:5" x14ac:dyDescent="0.3">
      <c r="E147" s="29"/>
    </row>
    <row r="148" spans="5:5" x14ac:dyDescent="0.3">
      <c r="E148" s="29"/>
    </row>
    <row r="149" spans="5:5" x14ac:dyDescent="0.3">
      <c r="E149" s="29"/>
    </row>
    <row r="150" spans="5:5" x14ac:dyDescent="0.3">
      <c r="E150" s="29"/>
    </row>
    <row r="151" spans="5:5" x14ac:dyDescent="0.3">
      <c r="E151" s="29"/>
    </row>
    <row r="152" spans="5:5" x14ac:dyDescent="0.3">
      <c r="E152" s="29"/>
    </row>
    <row r="153" spans="5:5" x14ac:dyDescent="0.3">
      <c r="E153" s="29"/>
    </row>
    <row r="154" spans="5:5" x14ac:dyDescent="0.3">
      <c r="E154" s="29"/>
    </row>
    <row r="155" spans="5:5" x14ac:dyDescent="0.3">
      <c r="E155" s="29"/>
    </row>
    <row r="156" spans="5:5" x14ac:dyDescent="0.3">
      <c r="E156" s="29"/>
    </row>
    <row r="157" spans="5:5" x14ac:dyDescent="0.3">
      <c r="E157" s="29"/>
    </row>
    <row r="158" spans="5:5" x14ac:dyDescent="0.3">
      <c r="E158" s="29"/>
    </row>
    <row r="159" spans="5:5" x14ac:dyDescent="0.3">
      <c r="E159" s="29"/>
    </row>
    <row r="160" spans="5:5" x14ac:dyDescent="0.3">
      <c r="E160" s="29"/>
    </row>
    <row r="161" spans="5:5" x14ac:dyDescent="0.3">
      <c r="E161" s="29"/>
    </row>
    <row r="162" spans="5:5" x14ac:dyDescent="0.3">
      <c r="E162" s="29"/>
    </row>
    <row r="163" spans="5:5" x14ac:dyDescent="0.3">
      <c r="E163" s="29"/>
    </row>
    <row r="164" spans="5:5" x14ac:dyDescent="0.3">
      <c r="E164" s="29"/>
    </row>
    <row r="165" spans="5:5" x14ac:dyDescent="0.3">
      <c r="E165" s="29"/>
    </row>
    <row r="166" spans="5:5" x14ac:dyDescent="0.3">
      <c r="E166" s="29"/>
    </row>
    <row r="167" spans="5:5" x14ac:dyDescent="0.3">
      <c r="E167" s="29"/>
    </row>
    <row r="168" spans="5:5" x14ac:dyDescent="0.3">
      <c r="E168" s="29"/>
    </row>
    <row r="169" spans="5:5" x14ac:dyDescent="0.3">
      <c r="E169" s="29"/>
    </row>
    <row r="170" spans="5:5" x14ac:dyDescent="0.3">
      <c r="E170" s="29"/>
    </row>
    <row r="171" spans="5:5" x14ac:dyDescent="0.3">
      <c r="E171" s="29"/>
    </row>
    <row r="172" spans="5:5" x14ac:dyDescent="0.3">
      <c r="E172" s="29"/>
    </row>
    <row r="173" spans="5:5" x14ac:dyDescent="0.3">
      <c r="E173" s="29"/>
    </row>
    <row r="174" spans="5:5" x14ac:dyDescent="0.3">
      <c r="E174" s="29"/>
    </row>
    <row r="175" spans="5:5" x14ac:dyDescent="0.3">
      <c r="E175" s="29"/>
    </row>
    <row r="176" spans="5:5" x14ac:dyDescent="0.3">
      <c r="E176" s="29"/>
    </row>
    <row r="177" spans="5:5" x14ac:dyDescent="0.3">
      <c r="E177" s="29"/>
    </row>
    <row r="178" spans="5:5" x14ac:dyDescent="0.3">
      <c r="E178" s="29"/>
    </row>
    <row r="179" spans="5:5" x14ac:dyDescent="0.3">
      <c r="E179" s="29"/>
    </row>
    <row r="180" spans="5:5" x14ac:dyDescent="0.3">
      <c r="E180" s="29"/>
    </row>
    <row r="181" spans="5:5" x14ac:dyDescent="0.3">
      <c r="E181" s="29"/>
    </row>
    <row r="182" spans="5:5" x14ac:dyDescent="0.3">
      <c r="E182" s="29"/>
    </row>
    <row r="183" spans="5:5" x14ac:dyDescent="0.3">
      <c r="E183" s="29"/>
    </row>
    <row r="184" spans="5:5" x14ac:dyDescent="0.3">
      <c r="E184" s="29"/>
    </row>
    <row r="185" spans="5:5" x14ac:dyDescent="0.3">
      <c r="E185" s="29"/>
    </row>
    <row r="186" spans="5:5" x14ac:dyDescent="0.3">
      <c r="E186" s="29"/>
    </row>
    <row r="187" spans="5:5" x14ac:dyDescent="0.3">
      <c r="E187" s="29"/>
    </row>
    <row r="188" spans="5:5" x14ac:dyDescent="0.3">
      <c r="E188" s="29"/>
    </row>
    <row r="189" spans="5:5" x14ac:dyDescent="0.3">
      <c r="E189" s="29"/>
    </row>
    <row r="190" spans="5:5" x14ac:dyDescent="0.3">
      <c r="E190" s="29"/>
    </row>
    <row r="191" spans="5:5" x14ac:dyDescent="0.3">
      <c r="E191" s="29"/>
    </row>
    <row r="192" spans="5:5" x14ac:dyDescent="0.3">
      <c r="E192" s="29"/>
    </row>
    <row r="193" spans="5:5" x14ac:dyDescent="0.3">
      <c r="E193" s="29"/>
    </row>
    <row r="194" spans="5:5" x14ac:dyDescent="0.3">
      <c r="E194" s="29"/>
    </row>
    <row r="195" spans="5:5" x14ac:dyDescent="0.3">
      <c r="E195" s="29"/>
    </row>
    <row r="196" spans="5:5" x14ac:dyDescent="0.3">
      <c r="E196" s="29"/>
    </row>
    <row r="197" spans="5:5" x14ac:dyDescent="0.3">
      <c r="E197" s="29"/>
    </row>
    <row r="198" spans="5:5" x14ac:dyDescent="0.3">
      <c r="E198" s="29"/>
    </row>
    <row r="199" spans="5:5" x14ac:dyDescent="0.3">
      <c r="E199" s="29"/>
    </row>
    <row r="200" spans="5:5" x14ac:dyDescent="0.3">
      <c r="E200" s="29"/>
    </row>
    <row r="201" spans="5:5" x14ac:dyDescent="0.3">
      <c r="E201" s="29"/>
    </row>
    <row r="202" spans="5:5" x14ac:dyDescent="0.3">
      <c r="E202" s="29"/>
    </row>
    <row r="203" spans="5:5" x14ac:dyDescent="0.3">
      <c r="E203" s="29"/>
    </row>
    <row r="204" spans="5:5" x14ac:dyDescent="0.3">
      <c r="E204" s="29"/>
    </row>
    <row r="205" spans="5:5" x14ac:dyDescent="0.3">
      <c r="E205" s="29"/>
    </row>
    <row r="206" spans="5:5" x14ac:dyDescent="0.3">
      <c r="E206" s="29"/>
    </row>
    <row r="207" spans="5:5" x14ac:dyDescent="0.3">
      <c r="E207" s="29"/>
    </row>
    <row r="208" spans="5:5" x14ac:dyDescent="0.3">
      <c r="E208" s="29"/>
    </row>
    <row r="209" spans="5:5" x14ac:dyDescent="0.3">
      <c r="E209" s="29"/>
    </row>
    <row r="210" spans="5:5" x14ac:dyDescent="0.3">
      <c r="E210" s="29"/>
    </row>
    <row r="211" spans="5:5" x14ac:dyDescent="0.3">
      <c r="E211" s="29"/>
    </row>
    <row r="212" spans="5:5" x14ac:dyDescent="0.3">
      <c r="E212" s="29"/>
    </row>
    <row r="213" spans="5:5" x14ac:dyDescent="0.3">
      <c r="E213" s="29"/>
    </row>
    <row r="214" spans="5:5" x14ac:dyDescent="0.3">
      <c r="E214" s="29"/>
    </row>
    <row r="215" spans="5:5" x14ac:dyDescent="0.3">
      <c r="E215" s="29"/>
    </row>
    <row r="216" spans="5:5" x14ac:dyDescent="0.3">
      <c r="E216" s="29"/>
    </row>
    <row r="217" spans="5:5" x14ac:dyDescent="0.3">
      <c r="E217" s="29"/>
    </row>
    <row r="218" spans="5:5" x14ac:dyDescent="0.3">
      <c r="E218" s="29"/>
    </row>
    <row r="219" spans="5:5" x14ac:dyDescent="0.3">
      <c r="E219" s="29"/>
    </row>
    <row r="220" spans="5:5" x14ac:dyDescent="0.3">
      <c r="E220" s="29"/>
    </row>
    <row r="221" spans="5:5" x14ac:dyDescent="0.3">
      <c r="E221" s="29"/>
    </row>
    <row r="222" spans="5:5" x14ac:dyDescent="0.3">
      <c r="E222" s="29"/>
    </row>
    <row r="223" spans="5:5" x14ac:dyDescent="0.3">
      <c r="E223" s="29"/>
    </row>
    <row r="224" spans="5:5" x14ac:dyDescent="0.3">
      <c r="E224" s="29"/>
    </row>
    <row r="225" spans="5:5" x14ac:dyDescent="0.3">
      <c r="E225" s="29"/>
    </row>
    <row r="226" spans="5:5" x14ac:dyDescent="0.3">
      <c r="E226" s="29"/>
    </row>
    <row r="227" spans="5:5" x14ac:dyDescent="0.3">
      <c r="E227" s="29"/>
    </row>
    <row r="228" spans="5:5" x14ac:dyDescent="0.3">
      <c r="E228" s="29"/>
    </row>
    <row r="229" spans="5:5" x14ac:dyDescent="0.3">
      <c r="E229" s="29"/>
    </row>
    <row r="230" spans="5:5" x14ac:dyDescent="0.3">
      <c r="E230" s="29"/>
    </row>
    <row r="231" spans="5:5" x14ac:dyDescent="0.3">
      <c r="E231" s="29"/>
    </row>
    <row r="232" spans="5:5" x14ac:dyDescent="0.3">
      <c r="E232" s="29"/>
    </row>
    <row r="233" spans="5:5" x14ac:dyDescent="0.3">
      <c r="E233" s="29"/>
    </row>
    <row r="234" spans="5:5" x14ac:dyDescent="0.3">
      <c r="E234" s="29"/>
    </row>
    <row r="235" spans="5:5" x14ac:dyDescent="0.3">
      <c r="E235" s="29"/>
    </row>
    <row r="236" spans="5:5" x14ac:dyDescent="0.3">
      <c r="E236" s="29"/>
    </row>
    <row r="237" spans="5:5" x14ac:dyDescent="0.3">
      <c r="E237" s="29"/>
    </row>
    <row r="238" spans="5:5" x14ac:dyDescent="0.3">
      <c r="E238" s="29"/>
    </row>
    <row r="239" spans="5:5" x14ac:dyDescent="0.3">
      <c r="E239" s="29"/>
    </row>
    <row r="240" spans="5:5" x14ac:dyDescent="0.3">
      <c r="E240" s="29"/>
    </row>
    <row r="241" spans="5:5" x14ac:dyDescent="0.3">
      <c r="E241" s="29"/>
    </row>
    <row r="242" spans="5:5" x14ac:dyDescent="0.3">
      <c r="E242" s="29"/>
    </row>
    <row r="243" spans="5:5" x14ac:dyDescent="0.3">
      <c r="E243" s="29"/>
    </row>
    <row r="244" spans="5:5" x14ac:dyDescent="0.3">
      <c r="E244" s="29"/>
    </row>
    <row r="245" spans="5:5" x14ac:dyDescent="0.3">
      <c r="E245" s="29"/>
    </row>
    <row r="246" spans="5:5" x14ac:dyDescent="0.3">
      <c r="E246" s="29"/>
    </row>
    <row r="247" spans="5:5" x14ac:dyDescent="0.3">
      <c r="E247" s="29"/>
    </row>
    <row r="248" spans="5:5" x14ac:dyDescent="0.3">
      <c r="E248" s="29"/>
    </row>
    <row r="249" spans="5:5" x14ac:dyDescent="0.3">
      <c r="E249" s="29"/>
    </row>
    <row r="250" spans="5:5" x14ac:dyDescent="0.3">
      <c r="E250" s="29"/>
    </row>
    <row r="251" spans="5:5" x14ac:dyDescent="0.3">
      <c r="E251" s="29"/>
    </row>
    <row r="252" spans="5:5" x14ac:dyDescent="0.3">
      <c r="E252" s="29"/>
    </row>
    <row r="253" spans="5:5" x14ac:dyDescent="0.3">
      <c r="E253" s="29"/>
    </row>
    <row r="254" spans="5:5" x14ac:dyDescent="0.3">
      <c r="E254" s="29"/>
    </row>
    <row r="255" spans="5:5" x14ac:dyDescent="0.3">
      <c r="E255" s="29"/>
    </row>
    <row r="256" spans="5:5" x14ac:dyDescent="0.3">
      <c r="E256" s="29"/>
    </row>
    <row r="257" spans="5:5" x14ac:dyDescent="0.3">
      <c r="E257" s="29"/>
    </row>
    <row r="258" spans="5:5" x14ac:dyDescent="0.3">
      <c r="E258" s="29"/>
    </row>
    <row r="259" spans="5:5" x14ac:dyDescent="0.3">
      <c r="E259" s="29"/>
    </row>
    <row r="260" spans="5:5" x14ac:dyDescent="0.3">
      <c r="E260" s="29"/>
    </row>
    <row r="261" spans="5:5" x14ac:dyDescent="0.3">
      <c r="E261" s="29"/>
    </row>
    <row r="262" spans="5:5" x14ac:dyDescent="0.3">
      <c r="E262" s="29"/>
    </row>
    <row r="263" spans="5:5" x14ac:dyDescent="0.3">
      <c r="E263" s="29"/>
    </row>
    <row r="264" spans="5:5" x14ac:dyDescent="0.3">
      <c r="E264" s="29"/>
    </row>
    <row r="265" spans="5:5" x14ac:dyDescent="0.3">
      <c r="E265" s="29"/>
    </row>
    <row r="266" spans="5:5" x14ac:dyDescent="0.3">
      <c r="E266" s="29"/>
    </row>
    <row r="267" spans="5:5" x14ac:dyDescent="0.3">
      <c r="E267" s="29"/>
    </row>
    <row r="268" spans="5:5" x14ac:dyDescent="0.3">
      <c r="E268" s="29"/>
    </row>
    <row r="269" spans="5:5" x14ac:dyDescent="0.3">
      <c r="E269" s="29"/>
    </row>
    <row r="270" spans="5:5" x14ac:dyDescent="0.3">
      <c r="E270" s="29"/>
    </row>
    <row r="271" spans="5:5" x14ac:dyDescent="0.3">
      <c r="E271" s="29"/>
    </row>
    <row r="272" spans="5:5" x14ac:dyDescent="0.3">
      <c r="E272" s="29"/>
    </row>
    <row r="273" spans="5:5" x14ac:dyDescent="0.3">
      <c r="E273" s="29"/>
    </row>
    <row r="274" spans="5:5" x14ac:dyDescent="0.3">
      <c r="E274" s="29"/>
    </row>
    <row r="275" spans="5:5" x14ac:dyDescent="0.3">
      <c r="E275" s="29"/>
    </row>
    <row r="276" spans="5:5" x14ac:dyDescent="0.3">
      <c r="E276" s="29"/>
    </row>
    <row r="277" spans="5:5" x14ac:dyDescent="0.3">
      <c r="E277" s="29"/>
    </row>
    <row r="278" spans="5:5" x14ac:dyDescent="0.3">
      <c r="E278" s="29"/>
    </row>
    <row r="279" spans="5:5" x14ac:dyDescent="0.3">
      <c r="E279" s="29"/>
    </row>
    <row r="280" spans="5:5" x14ac:dyDescent="0.3">
      <c r="E280" s="29"/>
    </row>
    <row r="281" spans="5:5" x14ac:dyDescent="0.3">
      <c r="E281" s="29"/>
    </row>
    <row r="282" spans="5:5" x14ac:dyDescent="0.3">
      <c r="E282" s="29"/>
    </row>
    <row r="283" spans="5:5" x14ac:dyDescent="0.3">
      <c r="E283" s="29"/>
    </row>
    <row r="284" spans="5:5" x14ac:dyDescent="0.3">
      <c r="E284" s="29"/>
    </row>
    <row r="285" spans="5:5" x14ac:dyDescent="0.3">
      <c r="E285" s="29"/>
    </row>
    <row r="286" spans="5:5" x14ac:dyDescent="0.3">
      <c r="E286" s="29"/>
    </row>
    <row r="287" spans="5:5" x14ac:dyDescent="0.3">
      <c r="E287" s="29"/>
    </row>
    <row r="288" spans="5:5" x14ac:dyDescent="0.3">
      <c r="E288" s="29"/>
    </row>
    <row r="289" spans="5:5" x14ac:dyDescent="0.3">
      <c r="E289" s="29"/>
    </row>
    <row r="290" spans="5:5" x14ac:dyDescent="0.3">
      <c r="E290" s="29"/>
    </row>
    <row r="291" spans="5:5" x14ac:dyDescent="0.3">
      <c r="E291" s="29"/>
    </row>
    <row r="292" spans="5:5" x14ac:dyDescent="0.3">
      <c r="E292" s="29"/>
    </row>
    <row r="293" spans="5:5" x14ac:dyDescent="0.3">
      <c r="E293" s="29"/>
    </row>
    <row r="294" spans="5:5" x14ac:dyDescent="0.3">
      <c r="E294" s="29"/>
    </row>
    <row r="295" spans="5:5" x14ac:dyDescent="0.3">
      <c r="E295" s="29"/>
    </row>
    <row r="296" spans="5:5" x14ac:dyDescent="0.3">
      <c r="E296" s="29"/>
    </row>
    <row r="297" spans="5:5" x14ac:dyDescent="0.3">
      <c r="E297" s="29"/>
    </row>
    <row r="298" spans="5:5" x14ac:dyDescent="0.3">
      <c r="E298" s="29"/>
    </row>
    <row r="299" spans="5:5" x14ac:dyDescent="0.3">
      <c r="E299" s="29"/>
    </row>
    <row r="300" spans="5:5" x14ac:dyDescent="0.3">
      <c r="E300" s="29"/>
    </row>
    <row r="301" spans="5:5" x14ac:dyDescent="0.3">
      <c r="E301" s="29"/>
    </row>
    <row r="302" spans="5:5" x14ac:dyDescent="0.3">
      <c r="E302" s="29"/>
    </row>
    <row r="303" spans="5:5" x14ac:dyDescent="0.3">
      <c r="E303" s="29"/>
    </row>
    <row r="304" spans="5:5" x14ac:dyDescent="0.3">
      <c r="E304" s="29"/>
    </row>
    <row r="305" spans="5:5" x14ac:dyDescent="0.3">
      <c r="E305" s="29"/>
    </row>
    <row r="306" spans="5:5" x14ac:dyDescent="0.3">
      <c r="E306" s="29"/>
    </row>
    <row r="307" spans="5:5" x14ac:dyDescent="0.3">
      <c r="E307" s="29"/>
    </row>
    <row r="308" spans="5:5" x14ac:dyDescent="0.3">
      <c r="E308" s="29"/>
    </row>
    <row r="309" spans="5:5" x14ac:dyDescent="0.3">
      <c r="E309" s="29"/>
    </row>
    <row r="310" spans="5:5" x14ac:dyDescent="0.3">
      <c r="E310" s="29"/>
    </row>
    <row r="311" spans="5:5" x14ac:dyDescent="0.3">
      <c r="E311" s="29"/>
    </row>
    <row r="312" spans="5:5" x14ac:dyDescent="0.3">
      <c r="E312" s="29"/>
    </row>
    <row r="313" spans="5:5" x14ac:dyDescent="0.3">
      <c r="E313" s="29"/>
    </row>
    <row r="314" spans="5:5" x14ac:dyDescent="0.3">
      <c r="E314" s="29"/>
    </row>
    <row r="315" spans="5:5" x14ac:dyDescent="0.3">
      <c r="E315" s="29"/>
    </row>
    <row r="316" spans="5:5" x14ac:dyDescent="0.3">
      <c r="E316" s="29"/>
    </row>
    <row r="317" spans="5:5" x14ac:dyDescent="0.3">
      <c r="E317" s="29"/>
    </row>
    <row r="318" spans="5:5" x14ac:dyDescent="0.3">
      <c r="E318" s="29"/>
    </row>
    <row r="319" spans="5:5" x14ac:dyDescent="0.3">
      <c r="E319" s="29"/>
    </row>
    <row r="320" spans="5:5" x14ac:dyDescent="0.3">
      <c r="E320" s="29"/>
    </row>
    <row r="321" spans="5:5" x14ac:dyDescent="0.3">
      <c r="E321" s="29"/>
    </row>
    <row r="322" spans="5:5" x14ac:dyDescent="0.3">
      <c r="E322" s="29"/>
    </row>
    <row r="323" spans="5:5" x14ac:dyDescent="0.3">
      <c r="E323" s="29"/>
    </row>
    <row r="324" spans="5:5" x14ac:dyDescent="0.3">
      <c r="E324" s="29"/>
    </row>
    <row r="325" spans="5:5" x14ac:dyDescent="0.3">
      <c r="E325" s="29"/>
    </row>
    <row r="326" spans="5:5" x14ac:dyDescent="0.3">
      <c r="E326" s="29"/>
    </row>
    <row r="327" spans="5:5" x14ac:dyDescent="0.3">
      <c r="E327" s="29"/>
    </row>
    <row r="328" spans="5:5" x14ac:dyDescent="0.3">
      <c r="E328" s="29"/>
    </row>
    <row r="329" spans="5:5" x14ac:dyDescent="0.3">
      <c r="E329" s="29"/>
    </row>
    <row r="330" spans="5:5" x14ac:dyDescent="0.3">
      <c r="E330" s="29"/>
    </row>
    <row r="331" spans="5:5" x14ac:dyDescent="0.3">
      <c r="E331" s="29"/>
    </row>
    <row r="332" spans="5:5" x14ac:dyDescent="0.3">
      <c r="E332" s="29"/>
    </row>
    <row r="333" spans="5:5" x14ac:dyDescent="0.3">
      <c r="E333" s="29"/>
    </row>
    <row r="334" spans="5:5" x14ac:dyDescent="0.3">
      <c r="E334" s="29"/>
    </row>
    <row r="335" spans="5:5" x14ac:dyDescent="0.3">
      <c r="E335" s="29"/>
    </row>
    <row r="336" spans="5:5" x14ac:dyDescent="0.3">
      <c r="E336" s="29"/>
    </row>
    <row r="337" spans="5:5" x14ac:dyDescent="0.3">
      <c r="E337" s="29"/>
    </row>
    <row r="338" spans="5:5" x14ac:dyDescent="0.3">
      <c r="E338" s="29"/>
    </row>
    <row r="339" spans="5:5" x14ac:dyDescent="0.3">
      <c r="E339" s="29"/>
    </row>
    <row r="340" spans="5:5" x14ac:dyDescent="0.3">
      <c r="E340" s="29"/>
    </row>
    <row r="341" spans="5:5" x14ac:dyDescent="0.3">
      <c r="E341" s="29"/>
    </row>
    <row r="342" spans="5:5" x14ac:dyDescent="0.3">
      <c r="E342" s="29"/>
    </row>
    <row r="343" spans="5:5" x14ac:dyDescent="0.3">
      <c r="E343" s="29"/>
    </row>
    <row r="344" spans="5:5" x14ac:dyDescent="0.3">
      <c r="E344" s="29"/>
    </row>
    <row r="345" spans="5:5" x14ac:dyDescent="0.3">
      <c r="E345" s="29"/>
    </row>
    <row r="346" spans="5:5" x14ac:dyDescent="0.3">
      <c r="E346" s="29"/>
    </row>
    <row r="347" spans="5:5" x14ac:dyDescent="0.3">
      <c r="E347" s="29"/>
    </row>
    <row r="348" spans="5:5" x14ac:dyDescent="0.3">
      <c r="E348" s="29"/>
    </row>
    <row r="349" spans="5:5" x14ac:dyDescent="0.3">
      <c r="E349" s="29"/>
    </row>
    <row r="350" spans="5:5" x14ac:dyDescent="0.3">
      <c r="E350" s="29"/>
    </row>
    <row r="351" spans="5:5" x14ac:dyDescent="0.3">
      <c r="E351" s="29"/>
    </row>
    <row r="352" spans="5:5" x14ac:dyDescent="0.3">
      <c r="E352" s="29"/>
    </row>
    <row r="353" spans="5:5" x14ac:dyDescent="0.3">
      <c r="E353" s="29"/>
    </row>
    <row r="354" spans="5:5" x14ac:dyDescent="0.3">
      <c r="E354" s="29"/>
    </row>
    <row r="355" spans="5:5" x14ac:dyDescent="0.3">
      <c r="E355" s="29"/>
    </row>
    <row r="356" spans="5:5" x14ac:dyDescent="0.3">
      <c r="E356" s="29"/>
    </row>
    <row r="357" spans="5:5" x14ac:dyDescent="0.3">
      <c r="E357" s="29"/>
    </row>
    <row r="358" spans="5:5" x14ac:dyDescent="0.3">
      <c r="E358" s="29"/>
    </row>
    <row r="359" spans="5:5" x14ac:dyDescent="0.3">
      <c r="E359" s="29"/>
    </row>
    <row r="360" spans="5:5" x14ac:dyDescent="0.3">
      <c r="E360" s="29"/>
    </row>
    <row r="361" spans="5:5" x14ac:dyDescent="0.3">
      <c r="E361" s="29"/>
    </row>
    <row r="362" spans="5:5" x14ac:dyDescent="0.3">
      <c r="E362" s="29"/>
    </row>
    <row r="363" spans="5:5" x14ac:dyDescent="0.3">
      <c r="E363" s="29"/>
    </row>
    <row r="364" spans="5:5" x14ac:dyDescent="0.3">
      <c r="E364" s="29"/>
    </row>
    <row r="365" spans="5:5" x14ac:dyDescent="0.3">
      <c r="E365" s="29"/>
    </row>
    <row r="366" spans="5:5" x14ac:dyDescent="0.3">
      <c r="E366" s="29"/>
    </row>
    <row r="367" spans="5:5" x14ac:dyDescent="0.3">
      <c r="E367" s="29"/>
    </row>
    <row r="368" spans="5:5" x14ac:dyDescent="0.3">
      <c r="E368" s="29"/>
    </row>
    <row r="369" spans="5:5" x14ac:dyDescent="0.3">
      <c r="E369" s="29"/>
    </row>
    <row r="370" spans="5:5" x14ac:dyDescent="0.3">
      <c r="E370" s="29"/>
    </row>
    <row r="371" spans="5:5" x14ac:dyDescent="0.3">
      <c r="E371" s="29"/>
    </row>
    <row r="372" spans="5:5" x14ac:dyDescent="0.3">
      <c r="E372" s="29"/>
    </row>
    <row r="373" spans="5:5" x14ac:dyDescent="0.3">
      <c r="E373" s="29"/>
    </row>
    <row r="374" spans="5:5" x14ac:dyDescent="0.3">
      <c r="E374" s="29"/>
    </row>
    <row r="375" spans="5:5" x14ac:dyDescent="0.3">
      <c r="E375" s="29"/>
    </row>
    <row r="376" spans="5:5" x14ac:dyDescent="0.3">
      <c r="E376" s="29"/>
    </row>
    <row r="377" spans="5:5" x14ac:dyDescent="0.3">
      <c r="E377" s="29"/>
    </row>
    <row r="378" spans="5:5" x14ac:dyDescent="0.3">
      <c r="E378" s="29"/>
    </row>
    <row r="379" spans="5:5" x14ac:dyDescent="0.3">
      <c r="E379" s="29"/>
    </row>
    <row r="380" spans="5:5" x14ac:dyDescent="0.3">
      <c r="E380" s="29"/>
    </row>
    <row r="381" spans="5:5" x14ac:dyDescent="0.3">
      <c r="E381" s="29"/>
    </row>
    <row r="382" spans="5:5" x14ac:dyDescent="0.3">
      <c r="E382" s="29"/>
    </row>
    <row r="383" spans="5:5" x14ac:dyDescent="0.3">
      <c r="E383" s="29"/>
    </row>
    <row r="384" spans="5:5" x14ac:dyDescent="0.3">
      <c r="E384" s="29"/>
    </row>
    <row r="385" spans="5:5" x14ac:dyDescent="0.3">
      <c r="E385" s="29"/>
    </row>
    <row r="386" spans="5:5" x14ac:dyDescent="0.3">
      <c r="E386" s="29"/>
    </row>
    <row r="387" spans="5:5" x14ac:dyDescent="0.3">
      <c r="E387" s="29"/>
    </row>
    <row r="388" spans="5:5" x14ac:dyDescent="0.3">
      <c r="E388" s="29"/>
    </row>
    <row r="389" spans="5:5" x14ac:dyDescent="0.3">
      <c r="E389" s="29"/>
    </row>
    <row r="390" spans="5:5" x14ac:dyDescent="0.3">
      <c r="E390" s="29"/>
    </row>
    <row r="391" spans="5:5" x14ac:dyDescent="0.3">
      <c r="E391" s="29"/>
    </row>
    <row r="392" spans="5:5" x14ac:dyDescent="0.3">
      <c r="E392" s="29"/>
    </row>
    <row r="393" spans="5:5" x14ac:dyDescent="0.3">
      <c r="E393" s="29"/>
    </row>
    <row r="394" spans="5:5" x14ac:dyDescent="0.3">
      <c r="E394" s="29"/>
    </row>
    <row r="395" spans="5:5" x14ac:dyDescent="0.3">
      <c r="E395" s="29"/>
    </row>
    <row r="396" spans="5:5" x14ac:dyDescent="0.3">
      <c r="E396" s="29"/>
    </row>
    <row r="397" spans="5:5" x14ac:dyDescent="0.3">
      <c r="E397" s="29"/>
    </row>
    <row r="398" spans="5:5" x14ac:dyDescent="0.3">
      <c r="E398" s="29"/>
    </row>
    <row r="399" spans="5:5" x14ac:dyDescent="0.3">
      <c r="E399" s="29"/>
    </row>
    <row r="400" spans="5:5" x14ac:dyDescent="0.3">
      <c r="E400" s="29"/>
    </row>
    <row r="401" spans="5:5" x14ac:dyDescent="0.3">
      <c r="E401" s="29"/>
    </row>
    <row r="402" spans="5:5" x14ac:dyDescent="0.3">
      <c r="E402" s="29"/>
    </row>
    <row r="403" spans="5:5" x14ac:dyDescent="0.3">
      <c r="E403" s="29"/>
    </row>
    <row r="404" spans="5:5" x14ac:dyDescent="0.3">
      <c r="E404" s="29"/>
    </row>
    <row r="405" spans="5:5" x14ac:dyDescent="0.3">
      <c r="E405" s="29"/>
    </row>
    <row r="406" spans="5:5" x14ac:dyDescent="0.3">
      <c r="E406" s="29"/>
    </row>
    <row r="407" spans="5:5" x14ac:dyDescent="0.3">
      <c r="E407" s="29"/>
    </row>
    <row r="408" spans="5:5" x14ac:dyDescent="0.3">
      <c r="E408" s="29"/>
    </row>
    <row r="409" spans="5:5" x14ac:dyDescent="0.3">
      <c r="E409" s="29"/>
    </row>
    <row r="410" spans="5:5" x14ac:dyDescent="0.3">
      <c r="E410" s="29"/>
    </row>
    <row r="411" spans="5:5" x14ac:dyDescent="0.3">
      <c r="E411" s="29"/>
    </row>
    <row r="412" spans="5:5" x14ac:dyDescent="0.3">
      <c r="E412" s="29"/>
    </row>
    <row r="413" spans="5:5" x14ac:dyDescent="0.3">
      <c r="E413" s="29"/>
    </row>
    <row r="414" spans="5:5" x14ac:dyDescent="0.3">
      <c r="E414" s="29"/>
    </row>
    <row r="415" spans="5:5" x14ac:dyDescent="0.3">
      <c r="E415" s="29"/>
    </row>
    <row r="416" spans="5:5" x14ac:dyDescent="0.3">
      <c r="E416" s="29"/>
    </row>
    <row r="417" spans="5:5" x14ac:dyDescent="0.3">
      <c r="E417" s="29"/>
    </row>
    <row r="418" spans="5:5" x14ac:dyDescent="0.3">
      <c r="E418" s="29"/>
    </row>
    <row r="419" spans="5:5" x14ac:dyDescent="0.3">
      <c r="E419" s="29"/>
    </row>
    <row r="420" spans="5:5" x14ac:dyDescent="0.3">
      <c r="E420" s="29"/>
    </row>
    <row r="421" spans="5:5" x14ac:dyDescent="0.3">
      <c r="E421" s="29"/>
    </row>
    <row r="422" spans="5:5" x14ac:dyDescent="0.3">
      <c r="E422" s="29"/>
    </row>
    <row r="423" spans="5:5" x14ac:dyDescent="0.3">
      <c r="E423" s="29"/>
    </row>
    <row r="424" spans="5:5" x14ac:dyDescent="0.3">
      <c r="E424" s="29"/>
    </row>
    <row r="425" spans="5:5" x14ac:dyDescent="0.3">
      <c r="E425" s="29"/>
    </row>
    <row r="426" spans="5:5" x14ac:dyDescent="0.3">
      <c r="E426" s="29"/>
    </row>
    <row r="427" spans="5:5" x14ac:dyDescent="0.3">
      <c r="E427" s="29"/>
    </row>
    <row r="428" spans="5:5" x14ac:dyDescent="0.3">
      <c r="E428" s="29"/>
    </row>
    <row r="429" spans="5:5" x14ac:dyDescent="0.3">
      <c r="E429" s="29"/>
    </row>
    <row r="430" spans="5:5" x14ac:dyDescent="0.3">
      <c r="E430" s="29"/>
    </row>
    <row r="431" spans="5:5" x14ac:dyDescent="0.3">
      <c r="E431" s="29"/>
    </row>
    <row r="432" spans="5:5" x14ac:dyDescent="0.3">
      <c r="E432" s="29"/>
    </row>
    <row r="433" spans="5:5" x14ac:dyDescent="0.3">
      <c r="E433" s="29"/>
    </row>
    <row r="434" spans="5:5" x14ac:dyDescent="0.3">
      <c r="E434" s="29"/>
    </row>
    <row r="435" spans="5:5" x14ac:dyDescent="0.3">
      <c r="E435" s="29"/>
    </row>
    <row r="436" spans="5:5" x14ac:dyDescent="0.3">
      <c r="E436" s="29"/>
    </row>
    <row r="437" spans="5:5" x14ac:dyDescent="0.3">
      <c r="E437" s="29"/>
    </row>
    <row r="438" spans="5:5" x14ac:dyDescent="0.3">
      <c r="E438" s="29"/>
    </row>
    <row r="439" spans="5:5" x14ac:dyDescent="0.3">
      <c r="E439" s="29"/>
    </row>
    <row r="440" spans="5:5" x14ac:dyDescent="0.3">
      <c r="E440" s="29"/>
    </row>
    <row r="441" spans="5:5" x14ac:dyDescent="0.3">
      <c r="E441" s="29"/>
    </row>
    <row r="442" spans="5:5" x14ac:dyDescent="0.3">
      <c r="E442" s="29"/>
    </row>
    <row r="443" spans="5:5" x14ac:dyDescent="0.3">
      <c r="E443" s="29"/>
    </row>
    <row r="444" spans="5:5" x14ac:dyDescent="0.3">
      <c r="E444" s="29"/>
    </row>
    <row r="445" spans="5:5" x14ac:dyDescent="0.3">
      <c r="E445" s="29"/>
    </row>
    <row r="446" spans="5:5" x14ac:dyDescent="0.3">
      <c r="E446" s="29"/>
    </row>
    <row r="447" spans="5:5" x14ac:dyDescent="0.3">
      <c r="E447" s="29"/>
    </row>
    <row r="448" spans="5:5" x14ac:dyDescent="0.3">
      <c r="E448" s="29"/>
    </row>
    <row r="449" spans="5:5" x14ac:dyDescent="0.3">
      <c r="E449" s="29"/>
    </row>
    <row r="450" spans="5:5" x14ac:dyDescent="0.3">
      <c r="E450" s="29"/>
    </row>
    <row r="451" spans="5:5" x14ac:dyDescent="0.3">
      <c r="E451" s="29"/>
    </row>
    <row r="452" spans="5:5" x14ac:dyDescent="0.3">
      <c r="E452" s="29"/>
    </row>
    <row r="453" spans="5:5" x14ac:dyDescent="0.3">
      <c r="E453" s="29"/>
    </row>
    <row r="454" spans="5:5" x14ac:dyDescent="0.3">
      <c r="E454" s="29"/>
    </row>
    <row r="455" spans="5:5" x14ac:dyDescent="0.3">
      <c r="E455" s="29"/>
    </row>
    <row r="456" spans="5:5" x14ac:dyDescent="0.3">
      <c r="E456" s="29"/>
    </row>
    <row r="457" spans="5:5" x14ac:dyDescent="0.3">
      <c r="E457" s="29"/>
    </row>
    <row r="458" spans="5:5" x14ac:dyDescent="0.3">
      <c r="E458" s="29"/>
    </row>
    <row r="459" spans="5:5" x14ac:dyDescent="0.3">
      <c r="E459" s="29"/>
    </row>
    <row r="460" spans="5:5" x14ac:dyDescent="0.3">
      <c r="E460" s="29"/>
    </row>
    <row r="461" spans="5:5" x14ac:dyDescent="0.3">
      <c r="E461" s="29"/>
    </row>
    <row r="462" spans="5:5" x14ac:dyDescent="0.3">
      <c r="E462" s="29"/>
    </row>
    <row r="463" spans="5:5" x14ac:dyDescent="0.3">
      <c r="E463" s="29"/>
    </row>
    <row r="464" spans="5:5" x14ac:dyDescent="0.3">
      <c r="E464" s="29"/>
    </row>
    <row r="465" spans="5:5" x14ac:dyDescent="0.3">
      <c r="E465" s="29"/>
    </row>
    <row r="466" spans="5:5" x14ac:dyDescent="0.3">
      <c r="E466" s="29"/>
    </row>
    <row r="467" spans="5:5" x14ac:dyDescent="0.3">
      <c r="E467" s="29"/>
    </row>
    <row r="468" spans="5:5" x14ac:dyDescent="0.3">
      <c r="E468" s="29"/>
    </row>
    <row r="469" spans="5:5" x14ac:dyDescent="0.3">
      <c r="E469" s="29"/>
    </row>
    <row r="470" spans="5:5" x14ac:dyDescent="0.3">
      <c r="E470" s="29"/>
    </row>
    <row r="471" spans="5:5" x14ac:dyDescent="0.3">
      <c r="E471" s="29"/>
    </row>
    <row r="472" spans="5:5" x14ac:dyDescent="0.3">
      <c r="E472" s="29"/>
    </row>
    <row r="473" spans="5:5" x14ac:dyDescent="0.3">
      <c r="E473" s="29"/>
    </row>
    <row r="474" spans="5:5" x14ac:dyDescent="0.3">
      <c r="E474" s="29"/>
    </row>
    <row r="475" spans="5:5" x14ac:dyDescent="0.3">
      <c r="E475" s="29"/>
    </row>
    <row r="476" spans="5:5" x14ac:dyDescent="0.3">
      <c r="E476" s="29"/>
    </row>
    <row r="477" spans="5:5" x14ac:dyDescent="0.3">
      <c r="E477" s="29"/>
    </row>
    <row r="478" spans="5:5" x14ac:dyDescent="0.3">
      <c r="E478" s="29"/>
    </row>
    <row r="479" spans="5:5" x14ac:dyDescent="0.3">
      <c r="E479" s="29"/>
    </row>
    <row r="480" spans="5:5" x14ac:dyDescent="0.3">
      <c r="E480" s="29"/>
    </row>
    <row r="481" spans="5:5" x14ac:dyDescent="0.3">
      <c r="E481" s="29"/>
    </row>
    <row r="482" spans="5:5" x14ac:dyDescent="0.3">
      <c r="E482" s="29"/>
    </row>
    <row r="483" spans="5:5" x14ac:dyDescent="0.3">
      <c r="E483" s="29"/>
    </row>
    <row r="484" spans="5:5" x14ac:dyDescent="0.3">
      <c r="E484" s="29"/>
    </row>
    <row r="485" spans="5:5" x14ac:dyDescent="0.3">
      <c r="E485" s="29"/>
    </row>
    <row r="486" spans="5:5" x14ac:dyDescent="0.3">
      <c r="E486" s="29"/>
    </row>
    <row r="487" spans="5:5" x14ac:dyDescent="0.3">
      <c r="E487" s="29"/>
    </row>
    <row r="488" spans="5:5" x14ac:dyDescent="0.3">
      <c r="E488" s="29"/>
    </row>
    <row r="489" spans="5:5" x14ac:dyDescent="0.3">
      <c r="E489" s="29"/>
    </row>
    <row r="490" spans="5:5" x14ac:dyDescent="0.3">
      <c r="E490" s="29"/>
    </row>
    <row r="491" spans="5:5" x14ac:dyDescent="0.3">
      <c r="E491" s="29"/>
    </row>
    <row r="492" spans="5:5" x14ac:dyDescent="0.3">
      <c r="E492" s="29"/>
    </row>
    <row r="493" spans="5:5" x14ac:dyDescent="0.3">
      <c r="E493" s="29"/>
    </row>
    <row r="494" spans="5:5" x14ac:dyDescent="0.3">
      <c r="E494" s="29"/>
    </row>
    <row r="495" spans="5:5" x14ac:dyDescent="0.3">
      <c r="E495" s="29"/>
    </row>
    <row r="496" spans="5:5" x14ac:dyDescent="0.3">
      <c r="E496" s="29"/>
    </row>
    <row r="497" spans="5:5" x14ac:dyDescent="0.3">
      <c r="E497" s="29"/>
    </row>
    <row r="498" spans="5:5" x14ac:dyDescent="0.3">
      <c r="E498" s="29"/>
    </row>
    <row r="499" spans="5:5" x14ac:dyDescent="0.3">
      <c r="E499" s="29"/>
    </row>
    <row r="500" spans="5:5" x14ac:dyDescent="0.3">
      <c r="E500" s="29"/>
    </row>
    <row r="501" spans="5:5" x14ac:dyDescent="0.3">
      <c r="E501" s="29"/>
    </row>
    <row r="502" spans="5:5" x14ac:dyDescent="0.3">
      <c r="E502" s="29"/>
    </row>
    <row r="503" spans="5:5" x14ac:dyDescent="0.3">
      <c r="E503" s="29"/>
    </row>
    <row r="504" spans="5:5" x14ac:dyDescent="0.3">
      <c r="E504" s="29"/>
    </row>
    <row r="505" spans="5:5" x14ac:dyDescent="0.3">
      <c r="E505" s="29"/>
    </row>
    <row r="506" spans="5:5" x14ac:dyDescent="0.3">
      <c r="E506" s="29"/>
    </row>
    <row r="507" spans="5:5" x14ac:dyDescent="0.3">
      <c r="E507" s="29"/>
    </row>
    <row r="508" spans="5:5" x14ac:dyDescent="0.3">
      <c r="E508" s="29"/>
    </row>
    <row r="509" spans="5:5" x14ac:dyDescent="0.3">
      <c r="E509" s="29"/>
    </row>
    <row r="510" spans="5:5" x14ac:dyDescent="0.3">
      <c r="E510" s="29"/>
    </row>
    <row r="511" spans="5:5" x14ac:dyDescent="0.3">
      <c r="E511" s="29"/>
    </row>
    <row r="512" spans="5:5" x14ac:dyDescent="0.3">
      <c r="E512" s="29"/>
    </row>
    <row r="513" spans="5:5" x14ac:dyDescent="0.3">
      <c r="E513" s="29"/>
    </row>
    <row r="514" spans="5:5" x14ac:dyDescent="0.3">
      <c r="E514" s="29"/>
    </row>
    <row r="515" spans="5:5" x14ac:dyDescent="0.3">
      <c r="E515" s="29"/>
    </row>
    <row r="516" spans="5:5" x14ac:dyDescent="0.3">
      <c r="E516" s="29"/>
    </row>
    <row r="517" spans="5:5" x14ac:dyDescent="0.3">
      <c r="E517" s="29"/>
    </row>
    <row r="518" spans="5:5" x14ac:dyDescent="0.3">
      <c r="E518" s="29"/>
    </row>
    <row r="519" spans="5:5" x14ac:dyDescent="0.3">
      <c r="E519" s="29"/>
    </row>
    <row r="520" spans="5:5" x14ac:dyDescent="0.3">
      <c r="E520" s="29"/>
    </row>
    <row r="521" spans="5:5" x14ac:dyDescent="0.3">
      <c r="E521" s="29"/>
    </row>
    <row r="522" spans="5:5" x14ac:dyDescent="0.3">
      <c r="E522" s="29"/>
    </row>
    <row r="523" spans="5:5" x14ac:dyDescent="0.3">
      <c r="E523" s="29"/>
    </row>
    <row r="524" spans="5:5" x14ac:dyDescent="0.3">
      <c r="E524" s="29"/>
    </row>
    <row r="525" spans="5:5" x14ac:dyDescent="0.3">
      <c r="E525" s="29"/>
    </row>
    <row r="526" spans="5:5" x14ac:dyDescent="0.3">
      <c r="E526" s="29"/>
    </row>
    <row r="527" spans="5:5" x14ac:dyDescent="0.3">
      <c r="E527" s="29"/>
    </row>
    <row r="528" spans="5:5" x14ac:dyDescent="0.3">
      <c r="E528" s="29"/>
    </row>
    <row r="529" spans="5:5" x14ac:dyDescent="0.3">
      <c r="E529" s="29"/>
    </row>
    <row r="530" spans="5:5" x14ac:dyDescent="0.3">
      <c r="E530" s="29"/>
    </row>
    <row r="531" spans="5:5" x14ac:dyDescent="0.3">
      <c r="E531" s="29"/>
    </row>
    <row r="532" spans="5:5" x14ac:dyDescent="0.3">
      <c r="E532" s="29"/>
    </row>
    <row r="533" spans="5:5" x14ac:dyDescent="0.3">
      <c r="E533" s="29"/>
    </row>
    <row r="534" spans="5:5" x14ac:dyDescent="0.3">
      <c r="E534" s="29"/>
    </row>
    <row r="535" spans="5:5" x14ac:dyDescent="0.3">
      <c r="E535" s="29"/>
    </row>
    <row r="536" spans="5:5" x14ac:dyDescent="0.3">
      <c r="E536" s="29"/>
    </row>
    <row r="537" spans="5:5" x14ac:dyDescent="0.3">
      <c r="E537" s="29"/>
    </row>
    <row r="538" spans="5:5" x14ac:dyDescent="0.3">
      <c r="E538" s="29"/>
    </row>
    <row r="539" spans="5:5" x14ac:dyDescent="0.3">
      <c r="E539" s="29"/>
    </row>
    <row r="540" spans="5:5" x14ac:dyDescent="0.3">
      <c r="E540" s="29"/>
    </row>
    <row r="541" spans="5:5" x14ac:dyDescent="0.3">
      <c r="E541" s="29"/>
    </row>
    <row r="542" spans="5:5" x14ac:dyDescent="0.3">
      <c r="E542" s="29"/>
    </row>
    <row r="543" spans="5:5" x14ac:dyDescent="0.3">
      <c r="E543" s="29"/>
    </row>
    <row r="544" spans="5:5" x14ac:dyDescent="0.3">
      <c r="E544" s="29"/>
    </row>
    <row r="545" spans="5:5" x14ac:dyDescent="0.3">
      <c r="E545" s="29"/>
    </row>
    <row r="546" spans="5:5" x14ac:dyDescent="0.3">
      <c r="E546" s="29"/>
    </row>
    <row r="547" spans="5:5" x14ac:dyDescent="0.3">
      <c r="E547" s="29"/>
    </row>
    <row r="548" spans="5:5" x14ac:dyDescent="0.3">
      <c r="E548" s="29"/>
    </row>
    <row r="549" spans="5:5" x14ac:dyDescent="0.3">
      <c r="E549" s="29"/>
    </row>
    <row r="550" spans="5:5" x14ac:dyDescent="0.3">
      <c r="E550" s="29"/>
    </row>
    <row r="551" spans="5:5" x14ac:dyDescent="0.3">
      <c r="E551" s="29"/>
    </row>
    <row r="552" spans="5:5" x14ac:dyDescent="0.3">
      <c r="E552" s="29"/>
    </row>
    <row r="553" spans="5:5" x14ac:dyDescent="0.3">
      <c r="E553" s="29"/>
    </row>
    <row r="554" spans="5:5" x14ac:dyDescent="0.3">
      <c r="E554" s="29"/>
    </row>
    <row r="555" spans="5:5" x14ac:dyDescent="0.3">
      <c r="E555" s="29"/>
    </row>
    <row r="556" spans="5:5" x14ac:dyDescent="0.3">
      <c r="E556" s="29"/>
    </row>
    <row r="557" spans="5:5" x14ac:dyDescent="0.3">
      <c r="E557" s="29"/>
    </row>
    <row r="558" spans="5:5" x14ac:dyDescent="0.3">
      <c r="E558" s="29"/>
    </row>
    <row r="559" spans="5:5" x14ac:dyDescent="0.3">
      <c r="E559" s="29"/>
    </row>
    <row r="560" spans="5:5" x14ac:dyDescent="0.3">
      <c r="E560" s="29"/>
    </row>
    <row r="561" spans="5:5" x14ac:dyDescent="0.3">
      <c r="E561" s="29"/>
    </row>
    <row r="562" spans="5:5" x14ac:dyDescent="0.3">
      <c r="E562" s="29"/>
    </row>
    <row r="563" spans="5:5" x14ac:dyDescent="0.3">
      <c r="E563" s="29"/>
    </row>
    <row r="564" spans="5:5" x14ac:dyDescent="0.3">
      <c r="E564" s="29"/>
    </row>
    <row r="565" spans="5:5" x14ac:dyDescent="0.3">
      <c r="E565" s="29"/>
    </row>
    <row r="566" spans="5:5" x14ac:dyDescent="0.3">
      <c r="E566" s="29"/>
    </row>
    <row r="567" spans="5:5" x14ac:dyDescent="0.3">
      <c r="E567" s="29"/>
    </row>
    <row r="568" spans="5:5" x14ac:dyDescent="0.3">
      <c r="E568" s="29"/>
    </row>
    <row r="569" spans="5:5" x14ac:dyDescent="0.3">
      <c r="E569" s="29"/>
    </row>
    <row r="570" spans="5:5" x14ac:dyDescent="0.3">
      <c r="E570" s="29"/>
    </row>
    <row r="571" spans="5:5" x14ac:dyDescent="0.3">
      <c r="E571" s="29"/>
    </row>
    <row r="572" spans="5:5" x14ac:dyDescent="0.3">
      <c r="E572" s="29"/>
    </row>
    <row r="573" spans="5:5" x14ac:dyDescent="0.3">
      <c r="E573" s="29"/>
    </row>
    <row r="574" spans="5:5" x14ac:dyDescent="0.3">
      <c r="E574" s="29"/>
    </row>
    <row r="575" spans="5:5" x14ac:dyDescent="0.3">
      <c r="E575" s="29"/>
    </row>
    <row r="576" spans="5:5" x14ac:dyDescent="0.3">
      <c r="E576" s="29"/>
    </row>
    <row r="577" spans="5:5" x14ac:dyDescent="0.3">
      <c r="E577" s="29"/>
    </row>
    <row r="578" spans="5:5" x14ac:dyDescent="0.3">
      <c r="E578" s="29"/>
    </row>
    <row r="579" spans="5:5" x14ac:dyDescent="0.3">
      <c r="E579" s="29"/>
    </row>
    <row r="580" spans="5:5" x14ac:dyDescent="0.3">
      <c r="E580" s="29"/>
    </row>
    <row r="581" spans="5:5" x14ac:dyDescent="0.3">
      <c r="E581" s="29"/>
    </row>
    <row r="582" spans="5:5" x14ac:dyDescent="0.3">
      <c r="E582" s="29"/>
    </row>
    <row r="583" spans="5:5" x14ac:dyDescent="0.3">
      <c r="E583" s="29"/>
    </row>
    <row r="584" spans="5:5" x14ac:dyDescent="0.3">
      <c r="E584" s="29"/>
    </row>
    <row r="585" spans="5:5" x14ac:dyDescent="0.3">
      <c r="E585" s="29"/>
    </row>
    <row r="586" spans="5:5" x14ac:dyDescent="0.3">
      <c r="E586" s="29"/>
    </row>
    <row r="587" spans="5:5" x14ac:dyDescent="0.3">
      <c r="E587" s="29"/>
    </row>
    <row r="588" spans="5:5" x14ac:dyDescent="0.3">
      <c r="E588" s="29"/>
    </row>
    <row r="589" spans="5:5" x14ac:dyDescent="0.3">
      <c r="E589" s="29"/>
    </row>
    <row r="590" spans="5:5" x14ac:dyDescent="0.3">
      <c r="E590" s="29"/>
    </row>
    <row r="591" spans="5:5" x14ac:dyDescent="0.3">
      <c r="E591" s="29"/>
    </row>
    <row r="592" spans="5:5" x14ac:dyDescent="0.3">
      <c r="E592" s="29"/>
    </row>
    <row r="593" spans="5:5" x14ac:dyDescent="0.3">
      <c r="E593" s="29"/>
    </row>
    <row r="594" spans="5:5" x14ac:dyDescent="0.3">
      <c r="E594" s="29"/>
    </row>
    <row r="595" spans="5:5" x14ac:dyDescent="0.3">
      <c r="E595" s="29"/>
    </row>
    <row r="596" spans="5:5" x14ac:dyDescent="0.3">
      <c r="E596" s="29"/>
    </row>
    <row r="597" spans="5:5" x14ac:dyDescent="0.3">
      <c r="E597" s="29"/>
    </row>
    <row r="598" spans="5:5" x14ac:dyDescent="0.3">
      <c r="E598" s="29"/>
    </row>
    <row r="599" spans="5:5" x14ac:dyDescent="0.3">
      <c r="E599" s="29"/>
    </row>
    <row r="600" spans="5:5" x14ac:dyDescent="0.3">
      <c r="E600" s="29"/>
    </row>
    <row r="601" spans="5:5" x14ac:dyDescent="0.3">
      <c r="E601" s="29"/>
    </row>
    <row r="602" spans="5:5" x14ac:dyDescent="0.3">
      <c r="E602" s="29"/>
    </row>
    <row r="603" spans="5:5" x14ac:dyDescent="0.3">
      <c r="E603" s="29"/>
    </row>
    <row r="604" spans="5:5" x14ac:dyDescent="0.3">
      <c r="E604" s="29"/>
    </row>
    <row r="605" spans="5:5" x14ac:dyDescent="0.3">
      <c r="E605" s="29"/>
    </row>
    <row r="606" spans="5:5" x14ac:dyDescent="0.3">
      <c r="E606" s="29"/>
    </row>
    <row r="607" spans="5:5" x14ac:dyDescent="0.3">
      <c r="E607" s="29"/>
    </row>
    <row r="608" spans="5:5" x14ac:dyDescent="0.3">
      <c r="E608" s="29"/>
    </row>
    <row r="609" spans="5:5" x14ac:dyDescent="0.3">
      <c r="E609" s="29"/>
    </row>
    <row r="610" spans="5:5" x14ac:dyDescent="0.3">
      <c r="E610" s="29"/>
    </row>
    <row r="611" spans="5:5" x14ac:dyDescent="0.3">
      <c r="E611" s="29"/>
    </row>
    <row r="612" spans="5:5" x14ac:dyDescent="0.3">
      <c r="E612" s="29"/>
    </row>
    <row r="613" spans="5:5" x14ac:dyDescent="0.3">
      <c r="E613" s="29"/>
    </row>
    <row r="614" spans="5:5" x14ac:dyDescent="0.3">
      <c r="E614" s="29"/>
    </row>
    <row r="615" spans="5:5" x14ac:dyDescent="0.3">
      <c r="E615" s="29"/>
    </row>
    <row r="616" spans="5:5" x14ac:dyDescent="0.3">
      <c r="E616" s="29"/>
    </row>
    <row r="617" spans="5:5" x14ac:dyDescent="0.3">
      <c r="E617" s="29"/>
    </row>
    <row r="618" spans="5:5" x14ac:dyDescent="0.3">
      <c r="E618" s="29"/>
    </row>
    <row r="619" spans="5:5" x14ac:dyDescent="0.3">
      <c r="E619" s="29"/>
    </row>
    <row r="620" spans="5:5" x14ac:dyDescent="0.3">
      <c r="E620" s="29"/>
    </row>
    <row r="621" spans="5:5" x14ac:dyDescent="0.3">
      <c r="E621" s="29"/>
    </row>
    <row r="622" spans="5:5" x14ac:dyDescent="0.3">
      <c r="E622" s="29"/>
    </row>
    <row r="623" spans="5:5" x14ac:dyDescent="0.3">
      <c r="E623" s="29"/>
    </row>
    <row r="624" spans="5:5" x14ac:dyDescent="0.3">
      <c r="E624" s="29"/>
    </row>
    <row r="625" spans="5:5" x14ac:dyDescent="0.3">
      <c r="E625" s="29"/>
    </row>
    <row r="626" spans="5:5" x14ac:dyDescent="0.3">
      <c r="E626" s="29"/>
    </row>
    <row r="627" spans="5:5" x14ac:dyDescent="0.3">
      <c r="E627" s="29"/>
    </row>
    <row r="628" spans="5:5" x14ac:dyDescent="0.3">
      <c r="E628" s="29"/>
    </row>
    <row r="629" spans="5:5" x14ac:dyDescent="0.3">
      <c r="E629" s="29"/>
    </row>
    <row r="630" spans="5:5" x14ac:dyDescent="0.3">
      <c r="E630" s="29"/>
    </row>
    <row r="631" spans="5:5" x14ac:dyDescent="0.3">
      <c r="E631" s="29"/>
    </row>
    <row r="632" spans="5:5" x14ac:dyDescent="0.3">
      <c r="E632" s="29"/>
    </row>
    <row r="633" spans="5:5" x14ac:dyDescent="0.3">
      <c r="E633" s="29"/>
    </row>
    <row r="634" spans="5:5" x14ac:dyDescent="0.3">
      <c r="E634" s="29"/>
    </row>
    <row r="635" spans="5:5" x14ac:dyDescent="0.3">
      <c r="E635" s="29"/>
    </row>
    <row r="636" spans="5:5" x14ac:dyDescent="0.3">
      <c r="E636" s="29"/>
    </row>
    <row r="637" spans="5:5" x14ac:dyDescent="0.3">
      <c r="E637" s="29"/>
    </row>
    <row r="638" spans="5:5" x14ac:dyDescent="0.3">
      <c r="E638" s="29"/>
    </row>
    <row r="639" spans="5:5" x14ac:dyDescent="0.3">
      <c r="E639" s="29"/>
    </row>
    <row r="640" spans="5:5" x14ac:dyDescent="0.3">
      <c r="E640" s="29"/>
    </row>
    <row r="641" spans="5:5" x14ac:dyDescent="0.3">
      <c r="E641" s="29"/>
    </row>
    <row r="642" spans="5:5" x14ac:dyDescent="0.3">
      <c r="E642" s="29"/>
    </row>
    <row r="643" spans="5:5" x14ac:dyDescent="0.3">
      <c r="E643" s="29"/>
    </row>
    <row r="644" spans="5:5" x14ac:dyDescent="0.3">
      <c r="E644" s="29"/>
    </row>
    <row r="645" spans="5:5" x14ac:dyDescent="0.3">
      <c r="E645" s="29"/>
    </row>
    <row r="646" spans="5:5" x14ac:dyDescent="0.3">
      <c r="E646" s="29"/>
    </row>
    <row r="647" spans="5:5" x14ac:dyDescent="0.3">
      <c r="E647" s="29"/>
    </row>
    <row r="648" spans="5:5" x14ac:dyDescent="0.3">
      <c r="E648" s="29"/>
    </row>
    <row r="649" spans="5:5" x14ac:dyDescent="0.3">
      <c r="E649" s="29"/>
    </row>
    <row r="650" spans="5:5" x14ac:dyDescent="0.3">
      <c r="E650" s="29"/>
    </row>
    <row r="651" spans="5:5" x14ac:dyDescent="0.3">
      <c r="E651" s="29"/>
    </row>
    <row r="652" spans="5:5" x14ac:dyDescent="0.3">
      <c r="E652" s="29"/>
    </row>
    <row r="653" spans="5:5" x14ac:dyDescent="0.3">
      <c r="E653" s="29"/>
    </row>
    <row r="654" spans="5:5" x14ac:dyDescent="0.3">
      <c r="E654" s="29"/>
    </row>
    <row r="655" spans="5:5" x14ac:dyDescent="0.3">
      <c r="E655" s="29"/>
    </row>
    <row r="656" spans="5:5" x14ac:dyDescent="0.3">
      <c r="E656" s="29"/>
    </row>
    <row r="657" spans="5:5" x14ac:dyDescent="0.3">
      <c r="E657" s="29"/>
    </row>
    <row r="658" spans="5:5" x14ac:dyDescent="0.3">
      <c r="E658" s="29"/>
    </row>
    <row r="659" spans="5:5" x14ac:dyDescent="0.3">
      <c r="E659" s="29"/>
    </row>
    <row r="660" spans="5:5" x14ac:dyDescent="0.3">
      <c r="E660" s="29"/>
    </row>
    <row r="661" spans="5:5" x14ac:dyDescent="0.3">
      <c r="E661" s="29"/>
    </row>
    <row r="662" spans="5:5" x14ac:dyDescent="0.3">
      <c r="E662" s="29"/>
    </row>
    <row r="663" spans="5:5" x14ac:dyDescent="0.3">
      <c r="E663" s="29"/>
    </row>
    <row r="664" spans="5:5" x14ac:dyDescent="0.3">
      <c r="E664" s="29"/>
    </row>
    <row r="665" spans="5:5" x14ac:dyDescent="0.3">
      <c r="E665" s="29"/>
    </row>
    <row r="666" spans="5:5" x14ac:dyDescent="0.3">
      <c r="E666" s="29"/>
    </row>
    <row r="667" spans="5:5" x14ac:dyDescent="0.3">
      <c r="E667" s="29"/>
    </row>
    <row r="668" spans="5:5" x14ac:dyDescent="0.3">
      <c r="E668" s="29"/>
    </row>
    <row r="669" spans="5:5" x14ac:dyDescent="0.3">
      <c r="E669" s="29"/>
    </row>
    <row r="670" spans="5:5" x14ac:dyDescent="0.3">
      <c r="E670" s="29"/>
    </row>
    <row r="671" spans="5:5" x14ac:dyDescent="0.3">
      <c r="E671" s="29"/>
    </row>
    <row r="672" spans="5:5" x14ac:dyDescent="0.3">
      <c r="E672" s="29"/>
    </row>
    <row r="673" spans="5:5" x14ac:dyDescent="0.3">
      <c r="E673" s="29"/>
    </row>
    <row r="674" spans="5:5" x14ac:dyDescent="0.3">
      <c r="E674" s="29"/>
    </row>
    <row r="675" spans="5:5" x14ac:dyDescent="0.3">
      <c r="E675" s="29"/>
    </row>
    <row r="676" spans="5:5" x14ac:dyDescent="0.3">
      <c r="E676" s="29"/>
    </row>
    <row r="677" spans="5:5" x14ac:dyDescent="0.3">
      <c r="E677" s="29"/>
    </row>
    <row r="678" spans="5:5" x14ac:dyDescent="0.3">
      <c r="E678" s="29"/>
    </row>
    <row r="679" spans="5:5" x14ac:dyDescent="0.3">
      <c r="E679" s="29"/>
    </row>
    <row r="680" spans="5:5" x14ac:dyDescent="0.3">
      <c r="E680" s="29"/>
    </row>
    <row r="681" spans="5:5" x14ac:dyDescent="0.3">
      <c r="E681" s="29"/>
    </row>
    <row r="682" spans="5:5" x14ac:dyDescent="0.3">
      <c r="E682" s="29"/>
    </row>
    <row r="683" spans="5:5" x14ac:dyDescent="0.3">
      <c r="E683" s="29"/>
    </row>
    <row r="684" spans="5:5" x14ac:dyDescent="0.3">
      <c r="E684" s="29"/>
    </row>
    <row r="685" spans="5:5" x14ac:dyDescent="0.3">
      <c r="E685" s="29"/>
    </row>
    <row r="686" spans="5:5" x14ac:dyDescent="0.3">
      <c r="E686" s="29"/>
    </row>
    <row r="687" spans="5:5" x14ac:dyDescent="0.3">
      <c r="E687" s="29"/>
    </row>
    <row r="688" spans="5:5" x14ac:dyDescent="0.3">
      <c r="E688" s="29"/>
    </row>
    <row r="689" spans="5:5" x14ac:dyDescent="0.3">
      <c r="E689" s="29"/>
    </row>
    <row r="690" spans="5:5" x14ac:dyDescent="0.3">
      <c r="E690" s="29"/>
    </row>
    <row r="691" spans="5:5" x14ac:dyDescent="0.3">
      <c r="E691" s="29"/>
    </row>
    <row r="692" spans="5:5" x14ac:dyDescent="0.3">
      <c r="E692" s="29"/>
    </row>
    <row r="693" spans="5:5" x14ac:dyDescent="0.3">
      <c r="E693" s="29"/>
    </row>
    <row r="694" spans="5:5" x14ac:dyDescent="0.3">
      <c r="E694" s="29"/>
    </row>
    <row r="695" spans="5:5" x14ac:dyDescent="0.3">
      <c r="E695" s="29"/>
    </row>
    <row r="696" spans="5:5" x14ac:dyDescent="0.3">
      <c r="E696" s="29"/>
    </row>
    <row r="697" spans="5:5" x14ac:dyDescent="0.3">
      <c r="E697" s="29"/>
    </row>
    <row r="698" spans="5:5" x14ac:dyDescent="0.3">
      <c r="E698" s="29"/>
    </row>
    <row r="699" spans="5:5" x14ac:dyDescent="0.3">
      <c r="E699" s="29"/>
    </row>
    <row r="700" spans="5:5" x14ac:dyDescent="0.3">
      <c r="E700" s="29"/>
    </row>
    <row r="701" spans="5:5" x14ac:dyDescent="0.3">
      <c r="E701" s="29"/>
    </row>
    <row r="702" spans="5:5" x14ac:dyDescent="0.3">
      <c r="E702" s="29"/>
    </row>
    <row r="703" spans="5:5" x14ac:dyDescent="0.3">
      <c r="E703" s="29"/>
    </row>
    <row r="704" spans="5:5" x14ac:dyDescent="0.3">
      <c r="E704" s="29"/>
    </row>
    <row r="705" spans="5:5" x14ac:dyDescent="0.3">
      <c r="E705" s="29"/>
    </row>
    <row r="706" spans="5:5" x14ac:dyDescent="0.3">
      <c r="E706" s="29"/>
    </row>
    <row r="707" spans="5:5" x14ac:dyDescent="0.3">
      <c r="E707" s="29"/>
    </row>
    <row r="708" spans="5:5" x14ac:dyDescent="0.3">
      <c r="E708" s="29"/>
    </row>
    <row r="709" spans="5:5" x14ac:dyDescent="0.3">
      <c r="E709" s="29"/>
    </row>
    <row r="710" spans="5:5" x14ac:dyDescent="0.3">
      <c r="E710" s="29"/>
    </row>
    <row r="711" spans="5:5" x14ac:dyDescent="0.3">
      <c r="E711" s="29"/>
    </row>
    <row r="712" spans="5:5" x14ac:dyDescent="0.3">
      <c r="E712" s="29"/>
    </row>
    <row r="713" spans="5:5" x14ac:dyDescent="0.3">
      <c r="E713" s="29"/>
    </row>
    <row r="714" spans="5:5" x14ac:dyDescent="0.3">
      <c r="E714" s="29"/>
    </row>
    <row r="715" spans="5:5" x14ac:dyDescent="0.3">
      <c r="E715" s="29"/>
    </row>
    <row r="716" spans="5:5" x14ac:dyDescent="0.3">
      <c r="E716" s="29"/>
    </row>
    <row r="717" spans="5:5" x14ac:dyDescent="0.3">
      <c r="E717" s="29"/>
    </row>
    <row r="718" spans="5:5" x14ac:dyDescent="0.3">
      <c r="E718" s="29"/>
    </row>
    <row r="719" spans="5:5" x14ac:dyDescent="0.3">
      <c r="E719" s="29"/>
    </row>
    <row r="720" spans="5:5" x14ac:dyDescent="0.3">
      <c r="E720" s="29"/>
    </row>
    <row r="721" spans="5:5" x14ac:dyDescent="0.3">
      <c r="E721" s="29"/>
    </row>
    <row r="722" spans="5:5" x14ac:dyDescent="0.3">
      <c r="E722" s="29"/>
    </row>
    <row r="723" spans="5:5" x14ac:dyDescent="0.3">
      <c r="E723" s="29"/>
    </row>
    <row r="724" spans="5:5" x14ac:dyDescent="0.3">
      <c r="E724" s="29"/>
    </row>
    <row r="725" spans="5:5" x14ac:dyDescent="0.3">
      <c r="E725" s="29"/>
    </row>
    <row r="726" spans="5:5" x14ac:dyDescent="0.3">
      <c r="E726" s="29"/>
    </row>
    <row r="727" spans="5:5" x14ac:dyDescent="0.3">
      <c r="E727" s="29"/>
    </row>
    <row r="728" spans="5:5" x14ac:dyDescent="0.3">
      <c r="E728" s="29"/>
    </row>
    <row r="729" spans="5:5" x14ac:dyDescent="0.3">
      <c r="E729" s="29"/>
    </row>
    <row r="730" spans="5:5" x14ac:dyDescent="0.3">
      <c r="E730" s="29"/>
    </row>
    <row r="731" spans="5:5" x14ac:dyDescent="0.3">
      <c r="E731" s="29"/>
    </row>
    <row r="732" spans="5:5" x14ac:dyDescent="0.3">
      <c r="E732" s="29"/>
    </row>
    <row r="733" spans="5:5" x14ac:dyDescent="0.3">
      <c r="E733" s="29"/>
    </row>
    <row r="734" spans="5:5" x14ac:dyDescent="0.3">
      <c r="E734" s="29"/>
    </row>
    <row r="735" spans="5:5" x14ac:dyDescent="0.3">
      <c r="E735" s="29"/>
    </row>
    <row r="736" spans="5:5" x14ac:dyDescent="0.3">
      <c r="E736" s="29"/>
    </row>
    <row r="737" spans="5:5" x14ac:dyDescent="0.3">
      <c r="E737" s="29"/>
    </row>
    <row r="738" spans="5:5" x14ac:dyDescent="0.3">
      <c r="E738" s="29"/>
    </row>
    <row r="739" spans="5:5" x14ac:dyDescent="0.3">
      <c r="E739" s="29"/>
    </row>
    <row r="740" spans="5:5" x14ac:dyDescent="0.3">
      <c r="E740" s="29"/>
    </row>
    <row r="741" spans="5:5" x14ac:dyDescent="0.3">
      <c r="E741" s="29"/>
    </row>
    <row r="742" spans="5:5" x14ac:dyDescent="0.3">
      <c r="E742" s="29"/>
    </row>
    <row r="743" spans="5:5" x14ac:dyDescent="0.3">
      <c r="E743" s="29"/>
    </row>
    <row r="744" spans="5:5" x14ac:dyDescent="0.3">
      <c r="E744" s="29"/>
    </row>
    <row r="745" spans="5:5" x14ac:dyDescent="0.3">
      <c r="E745" s="29"/>
    </row>
    <row r="746" spans="5:5" x14ac:dyDescent="0.3">
      <c r="E746" s="29"/>
    </row>
    <row r="747" spans="5:5" x14ac:dyDescent="0.3">
      <c r="E747" s="29"/>
    </row>
    <row r="748" spans="5:5" x14ac:dyDescent="0.3">
      <c r="E748" s="29"/>
    </row>
    <row r="749" spans="5:5" x14ac:dyDescent="0.3">
      <c r="E749" s="29"/>
    </row>
    <row r="750" spans="5:5" x14ac:dyDescent="0.3">
      <c r="E750" s="29"/>
    </row>
    <row r="751" spans="5:5" x14ac:dyDescent="0.3">
      <c r="E751" s="29"/>
    </row>
    <row r="752" spans="5:5" x14ac:dyDescent="0.3">
      <c r="E752" s="29"/>
    </row>
    <row r="753" spans="5:5" x14ac:dyDescent="0.3">
      <c r="E753" s="29"/>
    </row>
    <row r="754" spans="5:5" x14ac:dyDescent="0.3">
      <c r="E754" s="29"/>
    </row>
    <row r="755" spans="5:5" x14ac:dyDescent="0.3">
      <c r="E755" s="29"/>
    </row>
    <row r="756" spans="5:5" x14ac:dyDescent="0.3">
      <c r="E756" s="29"/>
    </row>
    <row r="757" spans="5:5" x14ac:dyDescent="0.3">
      <c r="E757" s="29"/>
    </row>
    <row r="758" spans="5:5" x14ac:dyDescent="0.3">
      <c r="E758" s="29"/>
    </row>
    <row r="759" spans="5:5" x14ac:dyDescent="0.3">
      <c r="E759" s="29"/>
    </row>
    <row r="760" spans="5:5" x14ac:dyDescent="0.3">
      <c r="E760" s="29"/>
    </row>
    <row r="761" spans="5:5" x14ac:dyDescent="0.3">
      <c r="E761" s="29"/>
    </row>
    <row r="762" spans="5:5" x14ac:dyDescent="0.3">
      <c r="E762" s="29"/>
    </row>
    <row r="763" spans="5:5" x14ac:dyDescent="0.3">
      <c r="E763" s="29"/>
    </row>
    <row r="764" spans="5:5" x14ac:dyDescent="0.3">
      <c r="E764" s="29"/>
    </row>
    <row r="765" spans="5:5" x14ac:dyDescent="0.3">
      <c r="E765" s="29"/>
    </row>
    <row r="766" spans="5:5" x14ac:dyDescent="0.3">
      <c r="E766" s="29"/>
    </row>
    <row r="767" spans="5:5" x14ac:dyDescent="0.3">
      <c r="E767" s="29"/>
    </row>
    <row r="768" spans="5:5" x14ac:dyDescent="0.3">
      <c r="E768" s="29"/>
    </row>
    <row r="769" spans="5:5" x14ac:dyDescent="0.3">
      <c r="E769" s="29"/>
    </row>
    <row r="770" spans="5:5" x14ac:dyDescent="0.3">
      <c r="E770" s="29"/>
    </row>
    <row r="771" spans="5:5" x14ac:dyDescent="0.3">
      <c r="E771" s="29"/>
    </row>
    <row r="772" spans="5:5" x14ac:dyDescent="0.3">
      <c r="E772" s="29"/>
    </row>
    <row r="773" spans="5:5" x14ac:dyDescent="0.3">
      <c r="E773" s="29"/>
    </row>
    <row r="774" spans="5:5" x14ac:dyDescent="0.3">
      <c r="E774" s="29"/>
    </row>
    <row r="775" spans="5:5" x14ac:dyDescent="0.3">
      <c r="E775" s="29"/>
    </row>
    <row r="776" spans="5:5" x14ac:dyDescent="0.3">
      <c r="E776" s="29"/>
    </row>
    <row r="777" spans="5:5" x14ac:dyDescent="0.3">
      <c r="E777" s="29"/>
    </row>
    <row r="778" spans="5:5" x14ac:dyDescent="0.3">
      <c r="E778" s="29"/>
    </row>
    <row r="779" spans="5:5" x14ac:dyDescent="0.3">
      <c r="E779" s="29"/>
    </row>
    <row r="780" spans="5:5" x14ac:dyDescent="0.3">
      <c r="E780" s="29"/>
    </row>
    <row r="781" spans="5:5" x14ac:dyDescent="0.3">
      <c r="E781" s="29"/>
    </row>
    <row r="782" spans="5:5" x14ac:dyDescent="0.3">
      <c r="E782" s="29"/>
    </row>
    <row r="783" spans="5:5" x14ac:dyDescent="0.3">
      <c r="E783" s="29"/>
    </row>
    <row r="784" spans="5:5" x14ac:dyDescent="0.3">
      <c r="E784" s="29"/>
    </row>
    <row r="785" spans="5:5" x14ac:dyDescent="0.3">
      <c r="E785" s="29"/>
    </row>
    <row r="786" spans="5:5" x14ac:dyDescent="0.3">
      <c r="E786" s="29"/>
    </row>
    <row r="787" spans="5:5" x14ac:dyDescent="0.3">
      <c r="E787" s="29"/>
    </row>
    <row r="788" spans="5:5" x14ac:dyDescent="0.3">
      <c r="E788" s="29"/>
    </row>
    <row r="789" spans="5:5" x14ac:dyDescent="0.3">
      <c r="E789" s="29"/>
    </row>
    <row r="790" spans="5:5" x14ac:dyDescent="0.3">
      <c r="E790" s="29"/>
    </row>
    <row r="791" spans="5:5" x14ac:dyDescent="0.3">
      <c r="E791" s="29"/>
    </row>
    <row r="792" spans="5:5" x14ac:dyDescent="0.3">
      <c r="E792" s="29"/>
    </row>
    <row r="793" spans="5:5" x14ac:dyDescent="0.3">
      <c r="E793" s="29"/>
    </row>
    <row r="794" spans="5:5" x14ac:dyDescent="0.3">
      <c r="E794" s="29"/>
    </row>
    <row r="795" spans="5:5" x14ac:dyDescent="0.3">
      <c r="E795" s="29"/>
    </row>
    <row r="796" spans="5:5" x14ac:dyDescent="0.3">
      <c r="E796" s="29"/>
    </row>
    <row r="797" spans="5:5" x14ac:dyDescent="0.3">
      <c r="E797" s="29"/>
    </row>
    <row r="798" spans="5:5" x14ac:dyDescent="0.3">
      <c r="E798" s="29"/>
    </row>
    <row r="799" spans="5:5" x14ac:dyDescent="0.3">
      <c r="E799" s="29"/>
    </row>
    <row r="800" spans="5:5" x14ac:dyDescent="0.3">
      <c r="E800" s="29"/>
    </row>
    <row r="801" spans="5:5" x14ac:dyDescent="0.3">
      <c r="E801" s="29"/>
    </row>
    <row r="802" spans="5:5" x14ac:dyDescent="0.3">
      <c r="E802" s="29"/>
    </row>
    <row r="803" spans="5:5" x14ac:dyDescent="0.3">
      <c r="E803" s="29"/>
    </row>
    <row r="804" spans="5:5" x14ac:dyDescent="0.3">
      <c r="E804" s="29"/>
    </row>
    <row r="805" spans="5:5" x14ac:dyDescent="0.3">
      <c r="E805" s="29"/>
    </row>
    <row r="806" spans="5:5" x14ac:dyDescent="0.3">
      <c r="E806" s="29"/>
    </row>
    <row r="807" spans="5:5" x14ac:dyDescent="0.3">
      <c r="E807" s="29"/>
    </row>
    <row r="808" spans="5:5" x14ac:dyDescent="0.3">
      <c r="E808" s="29"/>
    </row>
    <row r="809" spans="5:5" x14ac:dyDescent="0.3">
      <c r="E809" s="29"/>
    </row>
    <row r="810" spans="5:5" x14ac:dyDescent="0.3">
      <c r="E810" s="29"/>
    </row>
    <row r="811" spans="5:5" x14ac:dyDescent="0.3">
      <c r="E811" s="29"/>
    </row>
    <row r="812" spans="5:5" x14ac:dyDescent="0.3">
      <c r="E812" s="29"/>
    </row>
    <row r="813" spans="5:5" x14ac:dyDescent="0.3">
      <c r="E813" s="29"/>
    </row>
    <row r="814" spans="5:5" x14ac:dyDescent="0.3">
      <c r="E814" s="29"/>
    </row>
    <row r="815" spans="5:5" x14ac:dyDescent="0.3">
      <c r="E815" s="29"/>
    </row>
    <row r="816" spans="5:5" x14ac:dyDescent="0.3">
      <c r="E816" s="29"/>
    </row>
    <row r="817" spans="5:5" x14ac:dyDescent="0.3">
      <c r="E817" s="29"/>
    </row>
    <row r="818" spans="5:5" x14ac:dyDescent="0.3">
      <c r="E818" s="29"/>
    </row>
    <row r="819" spans="5:5" x14ac:dyDescent="0.3">
      <c r="E819" s="29"/>
    </row>
    <row r="820" spans="5:5" x14ac:dyDescent="0.3">
      <c r="E820" s="29"/>
    </row>
    <row r="821" spans="5:5" x14ac:dyDescent="0.3">
      <c r="E821" s="29"/>
    </row>
    <row r="822" spans="5:5" x14ac:dyDescent="0.3">
      <c r="E822" s="29"/>
    </row>
    <row r="823" spans="5:5" x14ac:dyDescent="0.3">
      <c r="E823" s="29"/>
    </row>
    <row r="824" spans="5:5" x14ac:dyDescent="0.3">
      <c r="E824" s="29"/>
    </row>
    <row r="825" spans="5:5" x14ac:dyDescent="0.3">
      <c r="E825" s="29"/>
    </row>
    <row r="826" spans="5:5" x14ac:dyDescent="0.3">
      <c r="E826" s="29"/>
    </row>
    <row r="827" spans="5:5" x14ac:dyDescent="0.3">
      <c r="E827" s="29"/>
    </row>
    <row r="828" spans="5:5" x14ac:dyDescent="0.3">
      <c r="E828" s="29"/>
    </row>
    <row r="829" spans="5:5" x14ac:dyDescent="0.3">
      <c r="E829" s="29"/>
    </row>
    <row r="830" spans="5:5" x14ac:dyDescent="0.3">
      <c r="E830" s="29"/>
    </row>
    <row r="831" spans="5:5" x14ac:dyDescent="0.3">
      <c r="E831" s="29"/>
    </row>
    <row r="832" spans="5:5" x14ac:dyDescent="0.3">
      <c r="E832" s="29"/>
    </row>
    <row r="833" spans="5:5" x14ac:dyDescent="0.3">
      <c r="E833" s="29"/>
    </row>
    <row r="834" spans="5:5" x14ac:dyDescent="0.3">
      <c r="E834" s="29"/>
    </row>
    <row r="835" spans="5:5" x14ac:dyDescent="0.3">
      <c r="E835" s="29"/>
    </row>
    <row r="836" spans="5:5" x14ac:dyDescent="0.3">
      <c r="E836" s="29"/>
    </row>
    <row r="837" spans="5:5" x14ac:dyDescent="0.3">
      <c r="E837" s="29"/>
    </row>
    <row r="838" spans="5:5" x14ac:dyDescent="0.3">
      <c r="E838" s="29"/>
    </row>
    <row r="839" spans="5:5" x14ac:dyDescent="0.3">
      <c r="E839" s="29"/>
    </row>
    <row r="840" spans="5:5" x14ac:dyDescent="0.3">
      <c r="E840" s="29"/>
    </row>
    <row r="841" spans="5:5" x14ac:dyDescent="0.3">
      <c r="E841" s="29"/>
    </row>
    <row r="842" spans="5:5" x14ac:dyDescent="0.3">
      <c r="E842" s="29"/>
    </row>
    <row r="843" spans="5:5" x14ac:dyDescent="0.3">
      <c r="E843" s="29"/>
    </row>
    <row r="844" spans="5:5" x14ac:dyDescent="0.3">
      <c r="E844" s="29"/>
    </row>
    <row r="845" spans="5:5" x14ac:dyDescent="0.3">
      <c r="E845" s="29"/>
    </row>
    <row r="846" spans="5:5" x14ac:dyDescent="0.3">
      <c r="E846" s="29"/>
    </row>
    <row r="847" spans="5:5" x14ac:dyDescent="0.3">
      <c r="E847" s="29"/>
    </row>
    <row r="848" spans="5:5" x14ac:dyDescent="0.3">
      <c r="E848" s="29"/>
    </row>
    <row r="849" spans="5:5" x14ac:dyDescent="0.3">
      <c r="E849" s="29"/>
    </row>
    <row r="850" spans="5:5" x14ac:dyDescent="0.3">
      <c r="E850" s="29"/>
    </row>
    <row r="851" spans="5:5" x14ac:dyDescent="0.3">
      <c r="E851" s="29"/>
    </row>
    <row r="852" spans="5:5" x14ac:dyDescent="0.3">
      <c r="E852" s="29"/>
    </row>
    <row r="853" spans="5:5" x14ac:dyDescent="0.3">
      <c r="E853" s="29"/>
    </row>
    <row r="854" spans="5:5" x14ac:dyDescent="0.3">
      <c r="E854" s="29"/>
    </row>
    <row r="855" spans="5:5" x14ac:dyDescent="0.3">
      <c r="E855" s="29"/>
    </row>
    <row r="856" spans="5:5" x14ac:dyDescent="0.3">
      <c r="E856" s="29"/>
    </row>
    <row r="857" spans="5:5" x14ac:dyDescent="0.3">
      <c r="E857" s="29"/>
    </row>
    <row r="858" spans="5:5" x14ac:dyDescent="0.3">
      <c r="E858" s="29"/>
    </row>
    <row r="859" spans="5:5" x14ac:dyDescent="0.3">
      <c r="E859" s="29"/>
    </row>
    <row r="860" spans="5:5" x14ac:dyDescent="0.3">
      <c r="E860" s="29"/>
    </row>
    <row r="861" spans="5:5" x14ac:dyDescent="0.3">
      <c r="E861" s="29"/>
    </row>
    <row r="862" spans="5:5" x14ac:dyDescent="0.3">
      <c r="E862" s="29"/>
    </row>
    <row r="863" spans="5:5" x14ac:dyDescent="0.3">
      <c r="E863" s="29"/>
    </row>
    <row r="864" spans="5:5" x14ac:dyDescent="0.3">
      <c r="E864" s="29"/>
    </row>
    <row r="865" spans="5:5" x14ac:dyDescent="0.3">
      <c r="E865" s="29"/>
    </row>
    <row r="866" spans="5:5" x14ac:dyDescent="0.3">
      <c r="E866" s="29"/>
    </row>
    <row r="867" spans="5:5" x14ac:dyDescent="0.3">
      <c r="E867" s="29"/>
    </row>
    <row r="868" spans="5:5" x14ac:dyDescent="0.3">
      <c r="E868" s="29"/>
    </row>
    <row r="869" spans="5:5" x14ac:dyDescent="0.3">
      <c r="E869" s="29"/>
    </row>
    <row r="870" spans="5:5" x14ac:dyDescent="0.3">
      <c r="E870" s="29"/>
    </row>
    <row r="871" spans="5:5" x14ac:dyDescent="0.3">
      <c r="E871" s="29"/>
    </row>
    <row r="872" spans="5:5" x14ac:dyDescent="0.3">
      <c r="E872" s="29"/>
    </row>
    <row r="873" spans="5:5" x14ac:dyDescent="0.3">
      <c r="E873" s="29"/>
    </row>
    <row r="874" spans="5:5" x14ac:dyDescent="0.3">
      <c r="E874" s="29"/>
    </row>
    <row r="875" spans="5:5" x14ac:dyDescent="0.3">
      <c r="E875" s="29"/>
    </row>
    <row r="876" spans="5:5" x14ac:dyDescent="0.3">
      <c r="E876" s="29"/>
    </row>
    <row r="877" spans="5:5" x14ac:dyDescent="0.3">
      <c r="E877" s="29"/>
    </row>
    <row r="878" spans="5:5" x14ac:dyDescent="0.3">
      <c r="E878" s="29"/>
    </row>
    <row r="879" spans="5:5" x14ac:dyDescent="0.3">
      <c r="E879" s="29"/>
    </row>
    <row r="880" spans="5:5" x14ac:dyDescent="0.3">
      <c r="E880" s="29"/>
    </row>
    <row r="881" spans="5:5" x14ac:dyDescent="0.3">
      <c r="E881" s="29"/>
    </row>
    <row r="882" spans="5:5" x14ac:dyDescent="0.3">
      <c r="E882" s="29"/>
    </row>
    <row r="883" spans="5:5" x14ac:dyDescent="0.3">
      <c r="E883" s="29"/>
    </row>
    <row r="884" spans="5:5" x14ac:dyDescent="0.3">
      <c r="E884" s="29"/>
    </row>
    <row r="885" spans="5:5" x14ac:dyDescent="0.3">
      <c r="E885" s="29"/>
    </row>
    <row r="886" spans="5:5" x14ac:dyDescent="0.3">
      <c r="E886" s="29"/>
    </row>
    <row r="887" spans="5:5" x14ac:dyDescent="0.3">
      <c r="E887" s="29"/>
    </row>
    <row r="888" spans="5:5" x14ac:dyDescent="0.3">
      <c r="E888" s="29"/>
    </row>
    <row r="889" spans="5:5" x14ac:dyDescent="0.3">
      <c r="E889" s="29"/>
    </row>
    <row r="890" spans="5:5" x14ac:dyDescent="0.3">
      <c r="E890" s="29"/>
    </row>
    <row r="891" spans="5:5" x14ac:dyDescent="0.3">
      <c r="E891" s="29"/>
    </row>
    <row r="892" spans="5:5" x14ac:dyDescent="0.3">
      <c r="E892" s="29"/>
    </row>
    <row r="893" spans="5:5" x14ac:dyDescent="0.3">
      <c r="E893" s="29"/>
    </row>
    <row r="894" spans="5:5" x14ac:dyDescent="0.3">
      <c r="E894" s="29"/>
    </row>
    <row r="895" spans="5:5" x14ac:dyDescent="0.3">
      <c r="E895" s="29"/>
    </row>
    <row r="896" spans="5:5" x14ac:dyDescent="0.3">
      <c r="E896" s="29"/>
    </row>
    <row r="897" spans="5:5" x14ac:dyDescent="0.3">
      <c r="E897" s="29"/>
    </row>
    <row r="898" spans="5:5" x14ac:dyDescent="0.3">
      <c r="E898" s="29"/>
    </row>
    <row r="899" spans="5:5" x14ac:dyDescent="0.3">
      <c r="E899" s="29"/>
    </row>
    <row r="900" spans="5:5" x14ac:dyDescent="0.3">
      <c r="E900" s="29"/>
    </row>
    <row r="901" spans="5:5" x14ac:dyDescent="0.3">
      <c r="E901" s="29"/>
    </row>
    <row r="902" spans="5:5" x14ac:dyDescent="0.3">
      <c r="E902" s="29"/>
    </row>
    <row r="903" spans="5:5" x14ac:dyDescent="0.3">
      <c r="E903" s="29"/>
    </row>
    <row r="904" spans="5:5" x14ac:dyDescent="0.3">
      <c r="E904" s="29"/>
    </row>
    <row r="905" spans="5:5" x14ac:dyDescent="0.3">
      <c r="E905" s="29"/>
    </row>
    <row r="906" spans="5:5" x14ac:dyDescent="0.3">
      <c r="E906" s="29"/>
    </row>
    <row r="907" spans="5:5" x14ac:dyDescent="0.3">
      <c r="E907" s="29"/>
    </row>
    <row r="908" spans="5:5" x14ac:dyDescent="0.3">
      <c r="E908" s="29"/>
    </row>
    <row r="909" spans="5:5" x14ac:dyDescent="0.3">
      <c r="E909" s="29"/>
    </row>
    <row r="910" spans="5:5" x14ac:dyDescent="0.3">
      <c r="E910" s="29"/>
    </row>
    <row r="911" spans="5:5" x14ac:dyDescent="0.3">
      <c r="E911" s="29"/>
    </row>
    <row r="912" spans="5:5" x14ac:dyDescent="0.3">
      <c r="E912" s="29"/>
    </row>
    <row r="913" spans="5:5" x14ac:dyDescent="0.3">
      <c r="E913" s="29"/>
    </row>
    <row r="914" spans="5:5" x14ac:dyDescent="0.3">
      <c r="E914" s="29"/>
    </row>
    <row r="915" spans="5:5" x14ac:dyDescent="0.3">
      <c r="E915" s="29"/>
    </row>
    <row r="916" spans="5:5" x14ac:dyDescent="0.3">
      <c r="E916" s="29"/>
    </row>
    <row r="917" spans="5:5" x14ac:dyDescent="0.3">
      <c r="E917" s="29"/>
    </row>
    <row r="918" spans="5:5" x14ac:dyDescent="0.3">
      <c r="E918" s="29"/>
    </row>
    <row r="919" spans="5:5" x14ac:dyDescent="0.3">
      <c r="E919" s="29"/>
    </row>
    <row r="920" spans="5:5" x14ac:dyDescent="0.3">
      <c r="E920" s="29"/>
    </row>
    <row r="921" spans="5:5" x14ac:dyDescent="0.3">
      <c r="E921" s="29"/>
    </row>
    <row r="922" spans="5:5" x14ac:dyDescent="0.3">
      <c r="E922" s="29"/>
    </row>
    <row r="923" spans="5:5" x14ac:dyDescent="0.3">
      <c r="E923" s="29"/>
    </row>
    <row r="924" spans="5:5" x14ac:dyDescent="0.3">
      <c r="E924" s="29"/>
    </row>
    <row r="925" spans="5:5" x14ac:dyDescent="0.3">
      <c r="E925" s="29"/>
    </row>
    <row r="926" spans="5:5" x14ac:dyDescent="0.3">
      <c r="E926" s="29"/>
    </row>
    <row r="927" spans="5:5" x14ac:dyDescent="0.3">
      <c r="E927" s="29"/>
    </row>
    <row r="928" spans="5:5" x14ac:dyDescent="0.3">
      <c r="E928" s="29"/>
    </row>
    <row r="929" spans="5:5" x14ac:dyDescent="0.3">
      <c r="E929" s="29"/>
    </row>
    <row r="930" spans="5:5" x14ac:dyDescent="0.3">
      <c r="E930" s="29"/>
    </row>
    <row r="931" spans="5:5" x14ac:dyDescent="0.3">
      <c r="E931" s="29"/>
    </row>
    <row r="932" spans="5:5" x14ac:dyDescent="0.3">
      <c r="E932" s="29"/>
    </row>
    <row r="933" spans="5:5" x14ac:dyDescent="0.3">
      <c r="E933" s="29"/>
    </row>
    <row r="934" spans="5:5" x14ac:dyDescent="0.3">
      <c r="E934" s="29"/>
    </row>
    <row r="935" spans="5:5" x14ac:dyDescent="0.3">
      <c r="E935" s="29"/>
    </row>
    <row r="936" spans="5:5" x14ac:dyDescent="0.3">
      <c r="E936" s="29"/>
    </row>
    <row r="937" spans="5:5" x14ac:dyDescent="0.3">
      <c r="E937" s="29"/>
    </row>
    <row r="938" spans="5:5" x14ac:dyDescent="0.3">
      <c r="E938" s="29"/>
    </row>
    <row r="939" spans="5:5" x14ac:dyDescent="0.3">
      <c r="E939" s="29"/>
    </row>
    <row r="940" spans="5:5" x14ac:dyDescent="0.3">
      <c r="E940" s="29"/>
    </row>
    <row r="941" spans="5:5" x14ac:dyDescent="0.3">
      <c r="E941" s="29"/>
    </row>
    <row r="942" spans="5:5" x14ac:dyDescent="0.3">
      <c r="E942" s="29"/>
    </row>
    <row r="943" spans="5:5" x14ac:dyDescent="0.3">
      <c r="E943" s="29"/>
    </row>
    <row r="944" spans="5:5" x14ac:dyDescent="0.3">
      <c r="E944" s="29"/>
    </row>
    <row r="945" spans="5:5" x14ac:dyDescent="0.3">
      <c r="E945" s="29"/>
    </row>
    <row r="946" spans="5:5" x14ac:dyDescent="0.3">
      <c r="E946" s="29"/>
    </row>
    <row r="947" spans="5:5" x14ac:dyDescent="0.3">
      <c r="E947" s="29"/>
    </row>
    <row r="948" spans="5:5" x14ac:dyDescent="0.3">
      <c r="E948" s="29"/>
    </row>
    <row r="949" spans="5:5" x14ac:dyDescent="0.3">
      <c r="E949" s="29"/>
    </row>
    <row r="950" spans="5:5" x14ac:dyDescent="0.3">
      <c r="E950" s="29"/>
    </row>
    <row r="951" spans="5:5" x14ac:dyDescent="0.3">
      <c r="E951" s="29"/>
    </row>
    <row r="952" spans="5:5" x14ac:dyDescent="0.3">
      <c r="E952" s="29"/>
    </row>
    <row r="953" spans="5:5" x14ac:dyDescent="0.3">
      <c r="E953" s="29"/>
    </row>
    <row r="954" spans="5:5" x14ac:dyDescent="0.3">
      <c r="E954" s="29"/>
    </row>
    <row r="955" spans="5:5" x14ac:dyDescent="0.3">
      <c r="E955" s="29"/>
    </row>
    <row r="956" spans="5:5" x14ac:dyDescent="0.3">
      <c r="E956" s="29"/>
    </row>
    <row r="957" spans="5:5" x14ac:dyDescent="0.3">
      <c r="E957" s="29"/>
    </row>
    <row r="958" spans="5:5" x14ac:dyDescent="0.3">
      <c r="E958" s="29"/>
    </row>
    <row r="959" spans="5:5" x14ac:dyDescent="0.3">
      <c r="E959" s="29"/>
    </row>
    <row r="960" spans="5:5" x14ac:dyDescent="0.3">
      <c r="E960" s="29"/>
    </row>
    <row r="961" spans="5:5" x14ac:dyDescent="0.3">
      <c r="E961" s="29"/>
    </row>
    <row r="962" spans="5:5" x14ac:dyDescent="0.3">
      <c r="E962" s="29"/>
    </row>
    <row r="963" spans="5:5" x14ac:dyDescent="0.3">
      <c r="E963" s="29"/>
    </row>
    <row r="964" spans="5:5" x14ac:dyDescent="0.3">
      <c r="E964" s="29"/>
    </row>
    <row r="965" spans="5:5" x14ac:dyDescent="0.3">
      <c r="E965" s="29"/>
    </row>
    <row r="966" spans="5:5" x14ac:dyDescent="0.3">
      <c r="E966" s="29"/>
    </row>
    <row r="967" spans="5:5" x14ac:dyDescent="0.3">
      <c r="E967" s="29"/>
    </row>
    <row r="968" spans="5:5" x14ac:dyDescent="0.3">
      <c r="E968" s="29"/>
    </row>
    <row r="969" spans="5:5" x14ac:dyDescent="0.3">
      <c r="E969" s="29"/>
    </row>
    <row r="970" spans="5:5" x14ac:dyDescent="0.3">
      <c r="E970" s="29"/>
    </row>
    <row r="971" spans="5:5" x14ac:dyDescent="0.3">
      <c r="E971" s="29"/>
    </row>
    <row r="972" spans="5:5" x14ac:dyDescent="0.3">
      <c r="E972" s="29"/>
    </row>
    <row r="973" spans="5:5" x14ac:dyDescent="0.3">
      <c r="E973" s="29"/>
    </row>
    <row r="974" spans="5:5" x14ac:dyDescent="0.3">
      <c r="E974" s="29"/>
    </row>
    <row r="975" spans="5:5" x14ac:dyDescent="0.3">
      <c r="E975" s="29"/>
    </row>
    <row r="976" spans="5:5" x14ac:dyDescent="0.3">
      <c r="E976" s="29"/>
    </row>
    <row r="977" spans="5:5" x14ac:dyDescent="0.3">
      <c r="E977" s="29"/>
    </row>
    <row r="978" spans="5:5" x14ac:dyDescent="0.3">
      <c r="E978" s="29"/>
    </row>
    <row r="979" spans="5:5" x14ac:dyDescent="0.3">
      <c r="E979" s="29"/>
    </row>
    <row r="980" spans="5:5" x14ac:dyDescent="0.3">
      <c r="E980" s="29"/>
    </row>
    <row r="981" spans="5:5" x14ac:dyDescent="0.3">
      <c r="E981" s="29"/>
    </row>
    <row r="982" spans="5:5" x14ac:dyDescent="0.3">
      <c r="E982" s="29"/>
    </row>
    <row r="983" spans="5:5" x14ac:dyDescent="0.3">
      <c r="E983" s="29"/>
    </row>
    <row r="984" spans="5:5" x14ac:dyDescent="0.3">
      <c r="E984" s="29"/>
    </row>
    <row r="985" spans="5:5" x14ac:dyDescent="0.3">
      <c r="E985" s="29"/>
    </row>
    <row r="986" spans="5:5" x14ac:dyDescent="0.3">
      <c r="E986" s="29"/>
    </row>
    <row r="987" spans="5:5" x14ac:dyDescent="0.3">
      <c r="E987" s="29"/>
    </row>
    <row r="988" spans="5:5" x14ac:dyDescent="0.3">
      <c r="E988" s="29"/>
    </row>
    <row r="989" spans="5:5" x14ac:dyDescent="0.3">
      <c r="E989" s="29"/>
    </row>
    <row r="990" spans="5:5" x14ac:dyDescent="0.3">
      <c r="E990" s="29"/>
    </row>
    <row r="991" spans="5:5" x14ac:dyDescent="0.3">
      <c r="E991" s="29"/>
    </row>
    <row r="992" spans="5:5" x14ac:dyDescent="0.3">
      <c r="E992" s="29"/>
    </row>
    <row r="993" spans="5:5" x14ac:dyDescent="0.3">
      <c r="E993" s="29"/>
    </row>
    <row r="994" spans="5:5" x14ac:dyDescent="0.3">
      <c r="E994" s="29"/>
    </row>
    <row r="995" spans="5:5" x14ac:dyDescent="0.3">
      <c r="E995" s="29"/>
    </row>
    <row r="996" spans="5:5" x14ac:dyDescent="0.3">
      <c r="E996" s="29"/>
    </row>
    <row r="997" spans="5:5" x14ac:dyDescent="0.3">
      <c r="E997" s="29"/>
    </row>
    <row r="998" spans="5:5" x14ac:dyDescent="0.3">
      <c r="E998" s="29"/>
    </row>
    <row r="999" spans="5:5" x14ac:dyDescent="0.3">
      <c r="E999" s="29"/>
    </row>
    <row r="1000" spans="5:5" x14ac:dyDescent="0.3">
      <c r="E1000" s="29"/>
    </row>
    <row r="1001" spans="5:5" x14ac:dyDescent="0.3">
      <c r="E1001" s="29"/>
    </row>
    <row r="1002" spans="5:5" x14ac:dyDescent="0.3">
      <c r="E1002" s="29"/>
    </row>
    <row r="1003" spans="5:5" x14ac:dyDescent="0.3">
      <c r="E1003" s="29"/>
    </row>
    <row r="1004" spans="5:5" x14ac:dyDescent="0.3">
      <c r="E1004" s="29"/>
    </row>
    <row r="1005" spans="5:5" x14ac:dyDescent="0.3">
      <c r="E1005" s="29"/>
    </row>
    <row r="1006" spans="5:5" x14ac:dyDescent="0.3">
      <c r="E1006" s="29"/>
    </row>
    <row r="1007" spans="5:5" x14ac:dyDescent="0.3">
      <c r="E1007" s="29"/>
    </row>
    <row r="1008" spans="5:5" x14ac:dyDescent="0.3">
      <c r="E1008" s="29"/>
    </row>
    <row r="1009" spans="5:5" x14ac:dyDescent="0.3">
      <c r="E1009" s="29"/>
    </row>
    <row r="1010" spans="5:5" x14ac:dyDescent="0.3">
      <c r="E1010" s="29"/>
    </row>
    <row r="1011" spans="5:5" x14ac:dyDescent="0.3">
      <c r="E1011" s="29"/>
    </row>
    <row r="1012" spans="5:5" x14ac:dyDescent="0.3">
      <c r="E1012" s="29"/>
    </row>
    <row r="1013" spans="5:5" x14ac:dyDescent="0.3">
      <c r="E1013" s="29"/>
    </row>
    <row r="1014" spans="5:5" x14ac:dyDescent="0.3">
      <c r="E1014" s="29"/>
    </row>
    <row r="1015" spans="5:5" x14ac:dyDescent="0.3">
      <c r="E1015" s="29"/>
    </row>
    <row r="1016" spans="5:5" x14ac:dyDescent="0.3">
      <c r="E1016" s="29"/>
    </row>
    <row r="1017" spans="5:5" x14ac:dyDescent="0.3">
      <c r="E1017" s="29"/>
    </row>
    <row r="1018" spans="5:5" x14ac:dyDescent="0.3">
      <c r="E1018" s="29"/>
    </row>
    <row r="1019" spans="5:5" x14ac:dyDescent="0.3">
      <c r="E1019" s="29"/>
    </row>
    <row r="1020" spans="5:5" x14ac:dyDescent="0.3">
      <c r="E1020" s="29"/>
    </row>
    <row r="1021" spans="5:5" x14ac:dyDescent="0.3">
      <c r="E1021" s="29"/>
    </row>
    <row r="1022" spans="5:5" x14ac:dyDescent="0.3">
      <c r="E1022" s="29"/>
    </row>
    <row r="1023" spans="5:5" x14ac:dyDescent="0.3">
      <c r="E1023" s="29"/>
    </row>
    <row r="1024" spans="5:5" x14ac:dyDescent="0.3">
      <c r="E1024" s="29"/>
    </row>
    <row r="1025" spans="5:5" x14ac:dyDescent="0.3">
      <c r="E1025" s="29"/>
    </row>
    <row r="1026" spans="5:5" x14ac:dyDescent="0.3">
      <c r="E1026" s="29"/>
    </row>
    <row r="1027" spans="5:5" x14ac:dyDescent="0.3">
      <c r="E1027" s="29"/>
    </row>
    <row r="1028" spans="5:5" x14ac:dyDescent="0.3">
      <c r="E1028" s="29"/>
    </row>
    <row r="1029" spans="5:5" x14ac:dyDescent="0.3">
      <c r="E1029" s="29"/>
    </row>
    <row r="1030" spans="5:5" x14ac:dyDescent="0.3">
      <c r="E1030" s="29"/>
    </row>
    <row r="1031" spans="5:5" x14ac:dyDescent="0.3">
      <c r="E1031" s="29"/>
    </row>
    <row r="1032" spans="5:5" x14ac:dyDescent="0.3">
      <c r="E1032" s="29"/>
    </row>
    <row r="1033" spans="5:5" x14ac:dyDescent="0.3">
      <c r="E1033" s="29"/>
    </row>
    <row r="1034" spans="5:5" x14ac:dyDescent="0.3">
      <c r="E1034" s="29"/>
    </row>
    <row r="1035" spans="5:5" x14ac:dyDescent="0.3">
      <c r="E1035" s="29"/>
    </row>
    <row r="1036" spans="5:5" x14ac:dyDescent="0.3">
      <c r="E1036" s="29"/>
    </row>
    <row r="1037" spans="5:5" x14ac:dyDescent="0.3">
      <c r="E1037" s="29"/>
    </row>
    <row r="1038" spans="5:5" x14ac:dyDescent="0.3">
      <c r="E1038" s="29"/>
    </row>
    <row r="1039" spans="5:5" x14ac:dyDescent="0.3">
      <c r="E1039" s="29"/>
    </row>
    <row r="1040" spans="5:5" x14ac:dyDescent="0.3">
      <c r="E1040" s="29"/>
    </row>
    <row r="1041" spans="5:5" x14ac:dyDescent="0.3">
      <c r="E1041" s="29"/>
    </row>
    <row r="1042" spans="5:5" x14ac:dyDescent="0.3">
      <c r="E1042" s="29"/>
    </row>
    <row r="1043" spans="5:5" x14ac:dyDescent="0.3">
      <c r="E1043" s="29"/>
    </row>
    <row r="1044" spans="5:5" x14ac:dyDescent="0.3">
      <c r="E1044" s="29"/>
    </row>
    <row r="1045" spans="5:5" x14ac:dyDescent="0.3">
      <c r="E1045" s="29"/>
    </row>
    <row r="1046" spans="5:5" x14ac:dyDescent="0.3">
      <c r="E1046" s="29"/>
    </row>
    <row r="1047" spans="5:5" x14ac:dyDescent="0.3">
      <c r="E1047" s="29"/>
    </row>
    <row r="1048" spans="5:5" x14ac:dyDescent="0.3">
      <c r="E1048" s="29"/>
    </row>
    <row r="1049" spans="5:5" x14ac:dyDescent="0.3">
      <c r="E1049" s="29"/>
    </row>
    <row r="1050" spans="5:5" x14ac:dyDescent="0.3">
      <c r="E1050" s="29"/>
    </row>
    <row r="1051" spans="5:5" x14ac:dyDescent="0.3">
      <c r="E1051" s="29"/>
    </row>
    <row r="1052" spans="5:5" x14ac:dyDescent="0.3">
      <c r="E1052" s="29"/>
    </row>
    <row r="1053" spans="5:5" x14ac:dyDescent="0.3">
      <c r="E1053" s="29"/>
    </row>
    <row r="1054" spans="5:5" x14ac:dyDescent="0.3">
      <c r="E1054" s="29"/>
    </row>
    <row r="1055" spans="5:5" x14ac:dyDescent="0.3">
      <c r="E1055" s="29"/>
    </row>
    <row r="1056" spans="5:5" x14ac:dyDescent="0.3">
      <c r="E1056" s="29"/>
    </row>
    <row r="1057" spans="5:5" x14ac:dyDescent="0.3">
      <c r="E1057" s="29"/>
    </row>
    <row r="1058" spans="5:5" x14ac:dyDescent="0.3">
      <c r="E1058" s="29"/>
    </row>
    <row r="1059" spans="5:5" x14ac:dyDescent="0.3">
      <c r="E1059" s="29"/>
    </row>
    <row r="1060" spans="5:5" x14ac:dyDescent="0.3">
      <c r="E1060" s="29"/>
    </row>
    <row r="1061" spans="5:5" x14ac:dyDescent="0.3">
      <c r="E1061" s="29"/>
    </row>
    <row r="1062" spans="5:5" x14ac:dyDescent="0.3">
      <c r="E1062" s="29"/>
    </row>
    <row r="1063" spans="5:5" x14ac:dyDescent="0.3">
      <c r="E1063" s="29"/>
    </row>
    <row r="1064" spans="5:5" x14ac:dyDescent="0.3">
      <c r="E1064" s="29"/>
    </row>
    <row r="1065" spans="5:5" x14ac:dyDescent="0.3">
      <c r="E1065" s="29"/>
    </row>
    <row r="1066" spans="5:5" x14ac:dyDescent="0.3">
      <c r="E1066" s="29"/>
    </row>
    <row r="1067" spans="5:5" x14ac:dyDescent="0.3">
      <c r="E1067" s="29"/>
    </row>
    <row r="1068" spans="5:5" x14ac:dyDescent="0.3">
      <c r="E1068" s="29"/>
    </row>
    <row r="1069" spans="5:5" x14ac:dyDescent="0.3">
      <c r="E1069" s="29"/>
    </row>
    <row r="1070" spans="5:5" x14ac:dyDescent="0.3">
      <c r="E1070" s="29"/>
    </row>
    <row r="1071" spans="5:5" x14ac:dyDescent="0.3">
      <c r="E1071" s="29"/>
    </row>
    <row r="1072" spans="5:5" x14ac:dyDescent="0.3">
      <c r="E1072" s="29"/>
    </row>
    <row r="1073" spans="5:5" x14ac:dyDescent="0.3">
      <c r="E1073" s="29"/>
    </row>
    <row r="1074" spans="5:5" x14ac:dyDescent="0.3">
      <c r="E1074" s="29"/>
    </row>
    <row r="1075" spans="5:5" x14ac:dyDescent="0.3">
      <c r="E1075" s="29"/>
    </row>
    <row r="1076" spans="5:5" x14ac:dyDescent="0.3">
      <c r="E1076" s="29"/>
    </row>
    <row r="1077" spans="5:5" x14ac:dyDescent="0.3">
      <c r="E1077" s="29"/>
    </row>
    <row r="1078" spans="5:5" x14ac:dyDescent="0.3">
      <c r="E1078" s="29"/>
    </row>
    <row r="1079" spans="5:5" x14ac:dyDescent="0.3">
      <c r="E1079" s="29"/>
    </row>
    <row r="1080" spans="5:5" x14ac:dyDescent="0.3">
      <c r="E1080" s="29"/>
    </row>
    <row r="1081" spans="5:5" x14ac:dyDescent="0.3">
      <c r="E1081" s="29"/>
    </row>
    <row r="1082" spans="5:5" x14ac:dyDescent="0.3">
      <c r="E1082" s="29"/>
    </row>
    <row r="1083" spans="5:5" x14ac:dyDescent="0.3">
      <c r="E1083" s="29"/>
    </row>
    <row r="1084" spans="5:5" x14ac:dyDescent="0.3">
      <c r="E1084" s="29"/>
    </row>
    <row r="1085" spans="5:5" x14ac:dyDescent="0.3">
      <c r="E1085" s="29"/>
    </row>
    <row r="1086" spans="5:5" x14ac:dyDescent="0.3">
      <c r="E1086" s="29"/>
    </row>
    <row r="1087" spans="5:5" x14ac:dyDescent="0.3">
      <c r="E1087" s="29"/>
    </row>
    <row r="1088" spans="5:5" x14ac:dyDescent="0.3">
      <c r="E1088" s="29"/>
    </row>
    <row r="1089" spans="5:5" x14ac:dyDescent="0.3">
      <c r="E1089" s="29"/>
    </row>
    <row r="1090" spans="5:5" x14ac:dyDescent="0.3">
      <c r="E1090" s="29"/>
    </row>
    <row r="1091" spans="5:5" x14ac:dyDescent="0.3">
      <c r="E1091" s="29"/>
    </row>
    <row r="1092" spans="5:5" x14ac:dyDescent="0.3">
      <c r="E1092" s="29"/>
    </row>
    <row r="1093" spans="5:5" x14ac:dyDescent="0.3">
      <c r="E1093" s="29"/>
    </row>
    <row r="1094" spans="5:5" x14ac:dyDescent="0.3">
      <c r="E1094" s="29"/>
    </row>
    <row r="1095" spans="5:5" x14ac:dyDescent="0.3">
      <c r="E1095" s="29"/>
    </row>
    <row r="1096" spans="5:5" x14ac:dyDescent="0.3">
      <c r="E1096" s="29"/>
    </row>
    <row r="1097" spans="5:5" x14ac:dyDescent="0.3">
      <c r="E1097" s="29"/>
    </row>
    <row r="1098" spans="5:5" x14ac:dyDescent="0.3">
      <c r="E1098" s="29"/>
    </row>
    <row r="1099" spans="5:5" x14ac:dyDescent="0.3">
      <c r="E1099" s="29"/>
    </row>
    <row r="1100" spans="5:5" x14ac:dyDescent="0.3">
      <c r="E1100" s="29"/>
    </row>
    <row r="1101" spans="5:5" x14ac:dyDescent="0.3">
      <c r="E1101" s="29"/>
    </row>
    <row r="1102" spans="5:5" x14ac:dyDescent="0.3">
      <c r="E1102" s="29"/>
    </row>
    <row r="1103" spans="5:5" x14ac:dyDescent="0.3">
      <c r="E1103" s="29"/>
    </row>
    <row r="1104" spans="5:5" x14ac:dyDescent="0.3">
      <c r="E1104" s="29"/>
    </row>
    <row r="1105" spans="5:5" x14ac:dyDescent="0.3">
      <c r="E1105" s="29"/>
    </row>
    <row r="1106" spans="5:5" x14ac:dyDescent="0.3">
      <c r="E1106" s="29"/>
    </row>
    <row r="1107" spans="5:5" x14ac:dyDescent="0.3">
      <c r="E1107" s="29"/>
    </row>
    <row r="1108" spans="5:5" x14ac:dyDescent="0.3">
      <c r="E1108" s="29"/>
    </row>
    <row r="1109" spans="5:5" x14ac:dyDescent="0.3">
      <c r="E1109" s="29"/>
    </row>
    <row r="1110" spans="5:5" x14ac:dyDescent="0.3">
      <c r="E1110" s="29"/>
    </row>
    <row r="1111" spans="5:5" x14ac:dyDescent="0.3">
      <c r="E1111" s="29"/>
    </row>
    <row r="1112" spans="5:5" x14ac:dyDescent="0.3">
      <c r="E1112" s="29"/>
    </row>
    <row r="1113" spans="5:5" x14ac:dyDescent="0.3">
      <c r="E1113" s="29"/>
    </row>
    <row r="1114" spans="5:5" x14ac:dyDescent="0.3">
      <c r="E1114" s="29"/>
    </row>
    <row r="1115" spans="5:5" x14ac:dyDescent="0.3">
      <c r="E1115" s="29"/>
    </row>
    <row r="1116" spans="5:5" x14ac:dyDescent="0.3">
      <c r="E1116" s="29"/>
    </row>
    <row r="1117" spans="5:5" x14ac:dyDescent="0.3">
      <c r="E1117" s="29"/>
    </row>
    <row r="1118" spans="5:5" x14ac:dyDescent="0.3">
      <c r="E1118" s="29"/>
    </row>
    <row r="1119" spans="5:5" x14ac:dyDescent="0.3">
      <c r="E1119" s="29"/>
    </row>
    <row r="1120" spans="5:5" x14ac:dyDescent="0.3">
      <c r="E1120" s="29"/>
    </row>
    <row r="1121" spans="5:5" x14ac:dyDescent="0.3">
      <c r="E1121" s="29"/>
    </row>
    <row r="1122" spans="5:5" x14ac:dyDescent="0.3">
      <c r="E1122" s="29"/>
    </row>
    <row r="1123" spans="5:5" x14ac:dyDescent="0.3">
      <c r="E1123" s="29"/>
    </row>
    <row r="1124" spans="5:5" x14ac:dyDescent="0.3">
      <c r="E1124" s="29"/>
    </row>
    <row r="1125" spans="5:5" x14ac:dyDescent="0.3">
      <c r="E1125" s="29"/>
    </row>
    <row r="1126" spans="5:5" x14ac:dyDescent="0.3">
      <c r="E1126" s="29"/>
    </row>
    <row r="1127" spans="5:5" x14ac:dyDescent="0.3">
      <c r="E1127" s="29"/>
    </row>
    <row r="1128" spans="5:5" x14ac:dyDescent="0.3">
      <c r="E1128" s="29"/>
    </row>
    <row r="1129" spans="5:5" x14ac:dyDescent="0.3">
      <c r="E1129" s="29"/>
    </row>
    <row r="1130" spans="5:5" x14ac:dyDescent="0.3">
      <c r="E1130" s="29"/>
    </row>
    <row r="1131" spans="5:5" x14ac:dyDescent="0.3">
      <c r="E1131" s="29"/>
    </row>
    <row r="1132" spans="5:5" x14ac:dyDescent="0.3">
      <c r="E1132" s="29"/>
    </row>
    <row r="1133" spans="5:5" x14ac:dyDescent="0.3">
      <c r="E1133" s="29"/>
    </row>
    <row r="1134" spans="5:5" x14ac:dyDescent="0.3">
      <c r="E1134" s="29"/>
    </row>
    <row r="1135" spans="5:5" x14ac:dyDescent="0.3">
      <c r="E1135" s="29"/>
    </row>
    <row r="1136" spans="5:5" x14ac:dyDescent="0.3">
      <c r="E1136" s="29"/>
    </row>
    <row r="1137" spans="5:5" x14ac:dyDescent="0.3">
      <c r="E1137" s="29"/>
    </row>
    <row r="1138" spans="5:5" x14ac:dyDescent="0.3">
      <c r="E1138" s="29"/>
    </row>
    <row r="1139" spans="5:5" x14ac:dyDescent="0.3">
      <c r="E1139" s="29"/>
    </row>
    <row r="1140" spans="5:5" x14ac:dyDescent="0.3">
      <c r="E1140" s="29"/>
    </row>
    <row r="1141" spans="5:5" x14ac:dyDescent="0.3">
      <c r="E1141" s="29"/>
    </row>
    <row r="1142" spans="5:5" x14ac:dyDescent="0.3">
      <c r="E1142" s="29"/>
    </row>
    <row r="1143" spans="5:5" x14ac:dyDescent="0.3">
      <c r="E1143" s="29"/>
    </row>
    <row r="1144" spans="5:5" x14ac:dyDescent="0.3">
      <c r="E1144" s="29"/>
    </row>
    <row r="1145" spans="5:5" x14ac:dyDescent="0.3">
      <c r="E1145" s="29"/>
    </row>
    <row r="1146" spans="5:5" x14ac:dyDescent="0.3">
      <c r="E1146" s="29"/>
    </row>
    <row r="1147" spans="5:5" x14ac:dyDescent="0.3">
      <c r="E1147" s="29"/>
    </row>
    <row r="1148" spans="5:5" x14ac:dyDescent="0.3">
      <c r="E1148" s="29"/>
    </row>
    <row r="1149" spans="5:5" x14ac:dyDescent="0.3">
      <c r="E1149" s="29"/>
    </row>
    <row r="1150" spans="5:5" x14ac:dyDescent="0.3">
      <c r="E1150" s="29"/>
    </row>
    <row r="1151" spans="5:5" x14ac:dyDescent="0.3">
      <c r="E1151" s="29"/>
    </row>
    <row r="1152" spans="5:5" x14ac:dyDescent="0.3">
      <c r="E1152" s="29"/>
    </row>
    <row r="1153" spans="5:5" x14ac:dyDescent="0.3">
      <c r="E1153" s="29"/>
    </row>
    <row r="1154" spans="5:5" x14ac:dyDescent="0.3">
      <c r="E1154" s="29"/>
    </row>
    <row r="1155" spans="5:5" x14ac:dyDescent="0.3">
      <c r="E1155" s="29"/>
    </row>
    <row r="1156" spans="5:5" x14ac:dyDescent="0.3">
      <c r="E1156" s="29"/>
    </row>
    <row r="1157" spans="5:5" x14ac:dyDescent="0.3">
      <c r="E1157" s="29"/>
    </row>
    <row r="1158" spans="5:5" x14ac:dyDescent="0.3">
      <c r="E1158" s="29"/>
    </row>
    <row r="1159" spans="5:5" x14ac:dyDescent="0.3">
      <c r="E1159" s="29"/>
    </row>
    <row r="1160" spans="5:5" x14ac:dyDescent="0.3">
      <c r="E1160" s="29"/>
    </row>
    <row r="1161" spans="5:5" x14ac:dyDescent="0.3">
      <c r="E1161" s="29"/>
    </row>
    <row r="1162" spans="5:5" x14ac:dyDescent="0.3">
      <c r="E1162" s="29"/>
    </row>
    <row r="1163" spans="5:5" x14ac:dyDescent="0.3">
      <c r="E1163" s="29"/>
    </row>
    <row r="1164" spans="5:5" x14ac:dyDescent="0.3">
      <c r="E1164" s="29"/>
    </row>
    <row r="1165" spans="5:5" x14ac:dyDescent="0.3">
      <c r="E1165" s="29"/>
    </row>
    <row r="1166" spans="5:5" x14ac:dyDescent="0.3">
      <c r="E1166" s="29"/>
    </row>
    <row r="1167" spans="5:5" x14ac:dyDescent="0.3">
      <c r="E1167" s="29"/>
    </row>
    <row r="1168" spans="5:5" x14ac:dyDescent="0.3">
      <c r="E1168" s="29"/>
    </row>
    <row r="1169" spans="5:5" x14ac:dyDescent="0.3">
      <c r="E1169" s="29"/>
    </row>
    <row r="1170" spans="5:5" x14ac:dyDescent="0.3">
      <c r="E1170" s="29"/>
    </row>
    <row r="1171" spans="5:5" x14ac:dyDescent="0.3">
      <c r="E1171" s="29"/>
    </row>
    <row r="1172" spans="5:5" x14ac:dyDescent="0.3">
      <c r="E1172" s="29"/>
    </row>
    <row r="1173" spans="5:5" x14ac:dyDescent="0.3">
      <c r="E1173" s="29"/>
    </row>
    <row r="1174" spans="5:5" x14ac:dyDescent="0.3">
      <c r="E1174" s="29"/>
    </row>
    <row r="1175" spans="5:5" x14ac:dyDescent="0.3">
      <c r="E1175" s="29"/>
    </row>
    <row r="1176" spans="5:5" x14ac:dyDescent="0.3">
      <c r="E1176" s="29"/>
    </row>
    <row r="1177" spans="5:5" x14ac:dyDescent="0.3">
      <c r="E1177" s="29"/>
    </row>
    <row r="1178" spans="5:5" x14ac:dyDescent="0.3">
      <c r="E1178" s="29"/>
    </row>
    <row r="1179" spans="5:5" x14ac:dyDescent="0.3">
      <c r="E1179" s="29"/>
    </row>
    <row r="1180" spans="5:5" x14ac:dyDescent="0.3">
      <c r="E1180" s="29"/>
    </row>
    <row r="1181" spans="5:5" x14ac:dyDescent="0.3">
      <c r="E1181" s="29"/>
    </row>
    <row r="1182" spans="5:5" x14ac:dyDescent="0.3">
      <c r="E1182" s="29"/>
    </row>
    <row r="1183" spans="5:5" x14ac:dyDescent="0.3">
      <c r="E1183" s="29"/>
    </row>
    <row r="1184" spans="5:5" x14ac:dyDescent="0.3">
      <c r="E1184" s="29"/>
    </row>
    <row r="1185" spans="5:5" x14ac:dyDescent="0.3">
      <c r="E1185" s="29"/>
    </row>
    <row r="1186" spans="5:5" x14ac:dyDescent="0.3">
      <c r="E1186" s="29"/>
    </row>
    <row r="1187" spans="5:5" x14ac:dyDescent="0.3">
      <c r="E1187" s="29"/>
    </row>
    <row r="1188" spans="5:5" x14ac:dyDescent="0.3">
      <c r="E1188" s="29"/>
    </row>
    <row r="1189" spans="5:5" x14ac:dyDescent="0.3">
      <c r="E1189" s="29"/>
    </row>
    <row r="1190" spans="5:5" x14ac:dyDescent="0.3">
      <c r="E1190" s="29"/>
    </row>
    <row r="1191" spans="5:5" x14ac:dyDescent="0.3">
      <c r="E1191" s="29"/>
    </row>
    <row r="1192" spans="5:5" x14ac:dyDescent="0.3">
      <c r="E1192" s="29"/>
    </row>
    <row r="1193" spans="5:5" x14ac:dyDescent="0.3">
      <c r="E1193" s="29"/>
    </row>
    <row r="1194" spans="5:5" x14ac:dyDescent="0.3">
      <c r="E1194" s="29"/>
    </row>
    <row r="1195" spans="5:5" x14ac:dyDescent="0.3">
      <c r="E1195" s="29"/>
    </row>
    <row r="1196" spans="5:5" x14ac:dyDescent="0.3">
      <c r="E1196" s="29"/>
    </row>
    <row r="1197" spans="5:5" x14ac:dyDescent="0.3">
      <c r="E1197" s="29"/>
    </row>
    <row r="1198" spans="5:5" x14ac:dyDescent="0.3">
      <c r="E1198" s="29"/>
    </row>
    <row r="1199" spans="5:5" x14ac:dyDescent="0.3">
      <c r="E1199" s="29"/>
    </row>
    <row r="1200" spans="5:5" x14ac:dyDescent="0.3">
      <c r="E1200" s="29"/>
    </row>
    <row r="1201" spans="5:5" x14ac:dyDescent="0.3">
      <c r="E1201" s="29"/>
    </row>
    <row r="1202" spans="5:5" x14ac:dyDescent="0.3">
      <c r="E1202" s="29"/>
    </row>
    <row r="1203" spans="5:5" x14ac:dyDescent="0.3">
      <c r="E1203" s="29"/>
    </row>
    <row r="1204" spans="5:5" x14ac:dyDescent="0.3">
      <c r="E1204" s="29"/>
    </row>
    <row r="1205" spans="5:5" x14ac:dyDescent="0.3">
      <c r="E1205" s="29"/>
    </row>
    <row r="1206" spans="5:5" x14ac:dyDescent="0.3">
      <c r="E1206" s="29"/>
    </row>
    <row r="1207" spans="5:5" x14ac:dyDescent="0.3">
      <c r="E1207" s="29"/>
    </row>
    <row r="1208" spans="5:5" x14ac:dyDescent="0.3">
      <c r="E1208" s="29"/>
    </row>
    <row r="1209" spans="5:5" x14ac:dyDescent="0.3">
      <c r="E1209" s="29"/>
    </row>
    <row r="1210" spans="5:5" x14ac:dyDescent="0.3">
      <c r="E1210" s="29"/>
    </row>
    <row r="1211" spans="5:5" x14ac:dyDescent="0.3">
      <c r="E1211" s="29"/>
    </row>
    <row r="1212" spans="5:5" x14ac:dyDescent="0.3">
      <c r="E1212" s="29"/>
    </row>
    <row r="1213" spans="5:5" x14ac:dyDescent="0.3">
      <c r="E1213" s="29"/>
    </row>
    <row r="1214" spans="5:5" x14ac:dyDescent="0.3">
      <c r="E1214" s="29"/>
    </row>
    <row r="1215" spans="5:5" x14ac:dyDescent="0.3">
      <c r="E1215" s="29"/>
    </row>
    <row r="1216" spans="5:5" x14ac:dyDescent="0.3">
      <c r="E1216" s="29"/>
    </row>
    <row r="1217" spans="5:5" x14ac:dyDescent="0.3">
      <c r="E1217" s="29"/>
    </row>
    <row r="1218" spans="5:5" x14ac:dyDescent="0.3">
      <c r="E1218" s="29"/>
    </row>
    <row r="1219" spans="5:5" x14ac:dyDescent="0.3">
      <c r="E1219" s="29"/>
    </row>
    <row r="1220" spans="5:5" x14ac:dyDescent="0.3">
      <c r="E1220" s="29"/>
    </row>
    <row r="1221" spans="5:5" x14ac:dyDescent="0.3">
      <c r="E1221" s="29"/>
    </row>
    <row r="1222" spans="5:5" x14ac:dyDescent="0.3">
      <c r="E1222" s="29"/>
    </row>
    <row r="1223" spans="5:5" x14ac:dyDescent="0.3">
      <c r="E1223" s="29"/>
    </row>
    <row r="1224" spans="5:5" x14ac:dyDescent="0.3">
      <c r="E1224" s="29"/>
    </row>
    <row r="1225" spans="5:5" x14ac:dyDescent="0.3">
      <c r="E1225" s="29"/>
    </row>
    <row r="1226" spans="5:5" x14ac:dyDescent="0.3">
      <c r="E1226" s="29"/>
    </row>
    <row r="1227" spans="5:5" x14ac:dyDescent="0.3">
      <c r="E1227" s="29"/>
    </row>
    <row r="1228" spans="5:5" x14ac:dyDescent="0.3">
      <c r="E1228" s="29"/>
    </row>
    <row r="1229" spans="5:5" x14ac:dyDescent="0.3">
      <c r="E1229" s="29"/>
    </row>
    <row r="1230" spans="5:5" x14ac:dyDescent="0.3">
      <c r="E1230" s="29"/>
    </row>
    <row r="1231" spans="5:5" x14ac:dyDescent="0.3">
      <c r="E1231" s="29"/>
    </row>
    <row r="1232" spans="5:5" x14ac:dyDescent="0.3">
      <c r="E1232" s="29"/>
    </row>
    <row r="1233" spans="5:5" x14ac:dyDescent="0.3">
      <c r="E1233" s="29"/>
    </row>
    <row r="1234" spans="5:5" x14ac:dyDescent="0.3">
      <c r="E1234" s="29"/>
    </row>
    <row r="1235" spans="5:5" x14ac:dyDescent="0.3">
      <c r="E1235" s="29"/>
    </row>
    <row r="1236" spans="5:5" x14ac:dyDescent="0.3">
      <c r="E1236" s="29"/>
    </row>
    <row r="1237" spans="5:5" x14ac:dyDescent="0.3">
      <c r="E1237" s="29"/>
    </row>
    <row r="1238" spans="5:5" x14ac:dyDescent="0.3">
      <c r="E1238" s="29"/>
    </row>
    <row r="1239" spans="5:5" x14ac:dyDescent="0.3">
      <c r="E1239" s="29"/>
    </row>
    <row r="1240" spans="5:5" x14ac:dyDescent="0.3">
      <c r="E1240" s="29"/>
    </row>
    <row r="1241" spans="5:5" x14ac:dyDescent="0.3">
      <c r="E1241" s="29"/>
    </row>
    <row r="1242" spans="5:5" x14ac:dyDescent="0.3">
      <c r="E1242" s="29"/>
    </row>
    <row r="1243" spans="5:5" x14ac:dyDescent="0.3">
      <c r="E1243" s="29"/>
    </row>
    <row r="1244" spans="5:5" x14ac:dyDescent="0.3">
      <c r="E1244" s="29"/>
    </row>
    <row r="1245" spans="5:5" x14ac:dyDescent="0.3">
      <c r="E1245" s="29"/>
    </row>
    <row r="1246" spans="5:5" x14ac:dyDescent="0.3">
      <c r="E1246" s="29"/>
    </row>
    <row r="1247" spans="5:5" x14ac:dyDescent="0.3">
      <c r="E1247" s="29"/>
    </row>
    <row r="1248" spans="5:5" x14ac:dyDescent="0.3">
      <c r="E1248" s="29"/>
    </row>
    <row r="1249" spans="5:5" x14ac:dyDescent="0.3">
      <c r="E1249" s="29"/>
    </row>
    <row r="1250" spans="5:5" x14ac:dyDescent="0.3">
      <c r="E1250" s="29"/>
    </row>
    <row r="1251" spans="5:5" x14ac:dyDescent="0.3">
      <c r="E1251" s="29"/>
    </row>
    <row r="1252" spans="5:5" x14ac:dyDescent="0.3">
      <c r="E1252" s="29"/>
    </row>
    <row r="1253" spans="5:5" x14ac:dyDescent="0.3">
      <c r="E1253" s="29"/>
    </row>
    <row r="1254" spans="5:5" x14ac:dyDescent="0.3">
      <c r="E1254" s="29"/>
    </row>
    <row r="1255" spans="5:5" x14ac:dyDescent="0.3">
      <c r="E1255" s="29"/>
    </row>
    <row r="1256" spans="5:5" x14ac:dyDescent="0.3">
      <c r="E1256" s="29"/>
    </row>
    <row r="1257" spans="5:5" x14ac:dyDescent="0.3">
      <c r="E1257" s="29"/>
    </row>
    <row r="1258" spans="5:5" x14ac:dyDescent="0.3">
      <c r="E1258" s="29"/>
    </row>
    <row r="1259" spans="5:5" x14ac:dyDescent="0.3">
      <c r="E1259" s="29"/>
    </row>
    <row r="1260" spans="5:5" x14ac:dyDescent="0.3">
      <c r="E1260" s="29"/>
    </row>
    <row r="1261" spans="5:5" x14ac:dyDescent="0.3">
      <c r="E1261" s="29"/>
    </row>
    <row r="1262" spans="5:5" x14ac:dyDescent="0.3">
      <c r="E1262" s="29"/>
    </row>
    <row r="1263" spans="5:5" x14ac:dyDescent="0.3">
      <c r="E1263" s="29"/>
    </row>
    <row r="1264" spans="5:5" x14ac:dyDescent="0.3">
      <c r="E1264" s="29"/>
    </row>
    <row r="1265" spans="5:5" x14ac:dyDescent="0.3">
      <c r="E1265" s="29"/>
    </row>
    <row r="1266" spans="5:5" x14ac:dyDescent="0.3">
      <c r="E1266" s="29"/>
    </row>
    <row r="1267" spans="5:5" x14ac:dyDescent="0.3">
      <c r="E1267" s="29"/>
    </row>
    <row r="1268" spans="5:5" x14ac:dyDescent="0.3">
      <c r="E1268" s="29"/>
    </row>
    <row r="1269" spans="5:5" x14ac:dyDescent="0.3">
      <c r="E1269" s="29"/>
    </row>
    <row r="1270" spans="5:5" x14ac:dyDescent="0.3">
      <c r="E1270" s="29"/>
    </row>
    <row r="1271" spans="5:5" x14ac:dyDescent="0.3">
      <c r="E1271" s="29"/>
    </row>
    <row r="1272" spans="5:5" x14ac:dyDescent="0.3">
      <c r="E1272" s="29"/>
    </row>
    <row r="1273" spans="5:5" x14ac:dyDescent="0.3">
      <c r="E1273" s="29"/>
    </row>
    <row r="1274" spans="5:5" x14ac:dyDescent="0.3">
      <c r="E1274" s="29"/>
    </row>
    <row r="1275" spans="5:5" x14ac:dyDescent="0.3">
      <c r="E1275" s="29"/>
    </row>
    <row r="1276" spans="5:5" x14ac:dyDescent="0.3">
      <c r="E1276" s="29"/>
    </row>
    <row r="1277" spans="5:5" x14ac:dyDescent="0.3">
      <c r="E1277" s="29"/>
    </row>
    <row r="1278" spans="5:5" x14ac:dyDescent="0.3">
      <c r="E1278" s="29"/>
    </row>
    <row r="1279" spans="5:5" x14ac:dyDescent="0.3">
      <c r="E1279" s="29"/>
    </row>
    <row r="1280" spans="5:5" x14ac:dyDescent="0.3">
      <c r="E1280" s="29"/>
    </row>
    <row r="1281" spans="5:5" x14ac:dyDescent="0.3">
      <c r="E1281" s="29"/>
    </row>
    <row r="1282" spans="5:5" x14ac:dyDescent="0.3">
      <c r="E1282" s="29"/>
    </row>
    <row r="1283" spans="5:5" x14ac:dyDescent="0.3">
      <c r="E1283" s="29"/>
    </row>
    <row r="1284" spans="5:5" x14ac:dyDescent="0.3">
      <c r="E1284" s="29"/>
    </row>
    <row r="1285" spans="5:5" x14ac:dyDescent="0.3">
      <c r="E1285" s="29"/>
    </row>
    <row r="1286" spans="5:5" x14ac:dyDescent="0.3">
      <c r="E1286" s="29"/>
    </row>
    <row r="1287" spans="5:5" x14ac:dyDescent="0.3">
      <c r="E1287" s="29"/>
    </row>
    <row r="1288" spans="5:5" x14ac:dyDescent="0.3">
      <c r="E1288" s="29"/>
    </row>
    <row r="1289" spans="5:5" x14ac:dyDescent="0.3">
      <c r="E1289" s="29"/>
    </row>
    <row r="1290" spans="5:5" x14ac:dyDescent="0.3">
      <c r="E1290" s="29"/>
    </row>
    <row r="1291" spans="5:5" x14ac:dyDescent="0.3">
      <c r="E1291" s="29"/>
    </row>
    <row r="1292" spans="5:5" x14ac:dyDescent="0.3">
      <c r="E1292" s="29"/>
    </row>
    <row r="1293" spans="5:5" x14ac:dyDescent="0.3">
      <c r="E1293" s="29"/>
    </row>
    <row r="1294" spans="5:5" x14ac:dyDescent="0.3">
      <c r="E1294" s="29"/>
    </row>
    <row r="1295" spans="5:5" x14ac:dyDescent="0.3">
      <c r="E1295" s="29"/>
    </row>
    <row r="1296" spans="5:5" x14ac:dyDescent="0.3">
      <c r="E1296" s="29"/>
    </row>
    <row r="1297" spans="5:5" x14ac:dyDescent="0.3">
      <c r="E1297" s="29"/>
    </row>
    <row r="1298" spans="5:5" x14ac:dyDescent="0.3">
      <c r="E1298" s="29"/>
    </row>
    <row r="1299" spans="5:5" x14ac:dyDescent="0.3">
      <c r="E1299" s="29"/>
    </row>
    <row r="1300" spans="5:5" x14ac:dyDescent="0.3">
      <c r="E1300" s="29"/>
    </row>
    <row r="1301" spans="5:5" x14ac:dyDescent="0.3">
      <c r="E1301" s="29"/>
    </row>
    <row r="1302" spans="5:5" x14ac:dyDescent="0.3">
      <c r="E1302" s="29"/>
    </row>
    <row r="1303" spans="5:5" x14ac:dyDescent="0.3">
      <c r="E1303" s="29"/>
    </row>
    <row r="1304" spans="5:5" x14ac:dyDescent="0.3">
      <c r="E1304" s="29"/>
    </row>
    <row r="1305" spans="5:5" x14ac:dyDescent="0.3">
      <c r="E1305" s="29"/>
    </row>
    <row r="1306" spans="5:5" x14ac:dyDescent="0.3">
      <c r="E1306" s="29"/>
    </row>
    <row r="1307" spans="5:5" x14ac:dyDescent="0.3">
      <c r="E1307" s="29"/>
    </row>
    <row r="1308" spans="5:5" x14ac:dyDescent="0.3">
      <c r="E1308" s="29"/>
    </row>
    <row r="1309" spans="5:5" x14ac:dyDescent="0.3">
      <c r="E1309" s="29"/>
    </row>
    <row r="1310" spans="5:5" x14ac:dyDescent="0.3">
      <c r="E1310" s="29"/>
    </row>
    <row r="1311" spans="5:5" x14ac:dyDescent="0.3">
      <c r="E1311" s="29"/>
    </row>
    <row r="1312" spans="5:5" x14ac:dyDescent="0.3">
      <c r="E1312" s="29"/>
    </row>
    <row r="1313" spans="5:5" x14ac:dyDescent="0.3">
      <c r="E1313" s="29"/>
    </row>
    <row r="1314" spans="5:5" x14ac:dyDescent="0.3">
      <c r="E1314" s="29"/>
    </row>
    <row r="1315" spans="5:5" x14ac:dyDescent="0.3">
      <c r="E1315" s="29"/>
    </row>
    <row r="1316" spans="5:5" x14ac:dyDescent="0.3">
      <c r="E1316" s="29"/>
    </row>
    <row r="1317" spans="5:5" x14ac:dyDescent="0.3">
      <c r="E1317" s="29"/>
    </row>
    <row r="1318" spans="5:5" x14ac:dyDescent="0.3">
      <c r="E1318" s="29"/>
    </row>
    <row r="1319" spans="5:5" x14ac:dyDescent="0.3">
      <c r="E1319" s="29"/>
    </row>
    <row r="1320" spans="5:5" x14ac:dyDescent="0.3">
      <c r="E1320" s="29"/>
    </row>
    <row r="1321" spans="5:5" x14ac:dyDescent="0.3">
      <c r="E1321" s="29"/>
    </row>
    <row r="1322" spans="5:5" x14ac:dyDescent="0.3">
      <c r="E1322" s="29"/>
    </row>
    <row r="1323" spans="5:5" x14ac:dyDescent="0.3">
      <c r="E1323" s="29"/>
    </row>
    <row r="1324" spans="5:5" x14ac:dyDescent="0.3">
      <c r="E1324" s="29"/>
    </row>
    <row r="1325" spans="5:5" x14ac:dyDescent="0.3">
      <c r="E1325" s="29"/>
    </row>
    <row r="1326" spans="5:5" x14ac:dyDescent="0.3">
      <c r="E1326" s="29"/>
    </row>
    <row r="1327" spans="5:5" x14ac:dyDescent="0.3">
      <c r="E1327" s="29"/>
    </row>
    <row r="1328" spans="5:5" x14ac:dyDescent="0.3">
      <c r="E1328" s="29"/>
    </row>
    <row r="1329" spans="5:5" x14ac:dyDescent="0.3">
      <c r="E1329" s="29"/>
    </row>
    <row r="1330" spans="5:5" x14ac:dyDescent="0.3">
      <c r="E1330" s="29"/>
    </row>
    <row r="1331" spans="5:5" x14ac:dyDescent="0.3">
      <c r="E1331" s="29"/>
    </row>
    <row r="1332" spans="5:5" x14ac:dyDescent="0.3">
      <c r="E1332" s="29"/>
    </row>
    <row r="1333" spans="5:5" x14ac:dyDescent="0.3">
      <c r="E1333" s="29"/>
    </row>
    <row r="1334" spans="5:5" x14ac:dyDescent="0.3">
      <c r="E1334" s="29"/>
    </row>
    <row r="1335" spans="5:5" x14ac:dyDescent="0.3">
      <c r="E1335" s="29"/>
    </row>
    <row r="1336" spans="5:5" x14ac:dyDescent="0.3">
      <c r="E1336" s="29"/>
    </row>
    <row r="1337" spans="5:5" x14ac:dyDescent="0.3">
      <c r="E1337" s="29"/>
    </row>
    <row r="1338" spans="5:5" x14ac:dyDescent="0.3">
      <c r="E1338" s="29"/>
    </row>
    <row r="1339" spans="5:5" x14ac:dyDescent="0.3">
      <c r="E1339" s="29"/>
    </row>
    <row r="1340" spans="5:5" x14ac:dyDescent="0.3">
      <c r="E1340" s="29"/>
    </row>
    <row r="1341" spans="5:5" x14ac:dyDescent="0.3">
      <c r="E1341" s="29"/>
    </row>
    <row r="1342" spans="5:5" x14ac:dyDescent="0.3">
      <c r="E1342" s="29"/>
    </row>
    <row r="1343" spans="5:5" x14ac:dyDescent="0.3">
      <c r="E1343" s="29"/>
    </row>
    <row r="1344" spans="5:5" x14ac:dyDescent="0.3">
      <c r="E1344" s="29"/>
    </row>
    <row r="1345" spans="5:5" x14ac:dyDescent="0.3">
      <c r="E1345" s="29"/>
    </row>
    <row r="1346" spans="5:5" x14ac:dyDescent="0.3">
      <c r="E1346" s="29"/>
    </row>
    <row r="1347" spans="5:5" x14ac:dyDescent="0.3">
      <c r="E1347" s="29"/>
    </row>
    <row r="1348" spans="5:5" x14ac:dyDescent="0.3">
      <c r="E1348" s="29"/>
    </row>
    <row r="1349" spans="5:5" x14ac:dyDescent="0.3">
      <c r="E1349" s="29"/>
    </row>
    <row r="1350" spans="5:5" x14ac:dyDescent="0.3">
      <c r="E1350" s="29"/>
    </row>
    <row r="1351" spans="5:5" x14ac:dyDescent="0.3">
      <c r="E1351" s="29"/>
    </row>
    <row r="1352" spans="5:5" x14ac:dyDescent="0.3">
      <c r="E1352" s="29"/>
    </row>
    <row r="1353" spans="5:5" x14ac:dyDescent="0.3">
      <c r="E1353" s="29"/>
    </row>
    <row r="1354" spans="5:5" x14ac:dyDescent="0.3">
      <c r="E1354" s="29"/>
    </row>
    <row r="1355" spans="5:5" x14ac:dyDescent="0.3">
      <c r="E1355" s="29"/>
    </row>
    <row r="1356" spans="5:5" x14ac:dyDescent="0.3">
      <c r="E1356" s="29"/>
    </row>
    <row r="1357" spans="5:5" x14ac:dyDescent="0.3">
      <c r="E1357" s="29"/>
    </row>
    <row r="1358" spans="5:5" x14ac:dyDescent="0.3">
      <c r="E1358" s="29"/>
    </row>
    <row r="1359" spans="5:5" x14ac:dyDescent="0.3">
      <c r="E1359" s="29"/>
    </row>
    <row r="1360" spans="5:5" x14ac:dyDescent="0.3">
      <c r="E1360" s="29"/>
    </row>
    <row r="1361" spans="5:5" x14ac:dyDescent="0.3">
      <c r="E1361" s="29"/>
    </row>
    <row r="1362" spans="5:5" x14ac:dyDescent="0.3">
      <c r="E1362" s="29"/>
    </row>
    <row r="1363" spans="5:5" x14ac:dyDescent="0.3">
      <c r="E1363" s="29"/>
    </row>
    <row r="1364" spans="5:5" x14ac:dyDescent="0.3">
      <c r="E1364" s="29"/>
    </row>
    <row r="1365" spans="5:5" x14ac:dyDescent="0.3">
      <c r="E1365" s="29"/>
    </row>
    <row r="1366" spans="5:5" x14ac:dyDescent="0.3">
      <c r="E1366" s="29"/>
    </row>
    <row r="1367" spans="5:5" x14ac:dyDescent="0.3">
      <c r="E1367" s="29"/>
    </row>
    <row r="1368" spans="5:5" x14ac:dyDescent="0.3">
      <c r="E1368" s="29"/>
    </row>
    <row r="1369" spans="5:5" x14ac:dyDescent="0.3">
      <c r="E1369" s="29"/>
    </row>
    <row r="1370" spans="5:5" x14ac:dyDescent="0.3">
      <c r="E1370" s="29"/>
    </row>
    <row r="1371" spans="5:5" x14ac:dyDescent="0.3">
      <c r="E1371" s="29"/>
    </row>
    <row r="1372" spans="5:5" x14ac:dyDescent="0.3">
      <c r="E1372" s="29"/>
    </row>
    <row r="1373" spans="5:5" x14ac:dyDescent="0.3">
      <c r="E1373" s="29"/>
    </row>
    <row r="1374" spans="5:5" x14ac:dyDescent="0.3">
      <c r="E1374" s="29"/>
    </row>
    <row r="1375" spans="5:5" x14ac:dyDescent="0.3">
      <c r="E1375" s="29"/>
    </row>
    <row r="1376" spans="5:5" x14ac:dyDescent="0.3">
      <c r="E1376" s="29"/>
    </row>
    <row r="1377" spans="5:5" x14ac:dyDescent="0.3">
      <c r="E1377" s="29"/>
    </row>
    <row r="1378" spans="5:5" x14ac:dyDescent="0.3">
      <c r="E1378" s="29"/>
    </row>
    <row r="1379" spans="5:5" x14ac:dyDescent="0.3">
      <c r="E1379" s="29"/>
    </row>
    <row r="1380" spans="5:5" x14ac:dyDescent="0.3">
      <c r="E1380" s="29"/>
    </row>
    <row r="1381" spans="5:5" x14ac:dyDescent="0.3">
      <c r="E1381" s="29"/>
    </row>
    <row r="1382" spans="5:5" x14ac:dyDescent="0.3">
      <c r="E1382" s="29"/>
    </row>
    <row r="1383" spans="5:5" x14ac:dyDescent="0.3">
      <c r="E1383" s="29"/>
    </row>
    <row r="1384" spans="5:5" x14ac:dyDescent="0.3">
      <c r="E1384" s="29"/>
    </row>
    <row r="1385" spans="5:5" x14ac:dyDescent="0.3">
      <c r="E1385" s="29"/>
    </row>
    <row r="1386" spans="5:5" x14ac:dyDescent="0.3">
      <c r="E1386" s="29"/>
    </row>
    <row r="1387" spans="5:5" x14ac:dyDescent="0.3">
      <c r="E1387" s="29"/>
    </row>
    <row r="1388" spans="5:5" x14ac:dyDescent="0.3">
      <c r="E1388" s="29"/>
    </row>
    <row r="1389" spans="5:5" x14ac:dyDescent="0.3">
      <c r="E1389" s="29"/>
    </row>
    <row r="1390" spans="5:5" x14ac:dyDescent="0.3">
      <c r="E1390" s="29"/>
    </row>
    <row r="1391" spans="5:5" x14ac:dyDescent="0.3">
      <c r="E1391" s="29"/>
    </row>
    <row r="1392" spans="5:5" x14ac:dyDescent="0.3">
      <c r="E1392" s="29"/>
    </row>
    <row r="1393" spans="5:5" x14ac:dyDescent="0.3">
      <c r="E1393" s="29"/>
    </row>
    <row r="1394" spans="5:5" x14ac:dyDescent="0.3">
      <c r="E1394" s="29"/>
    </row>
    <row r="1395" spans="5:5" x14ac:dyDescent="0.3">
      <c r="E1395" s="29"/>
    </row>
    <row r="1396" spans="5:5" x14ac:dyDescent="0.3">
      <c r="E1396" s="29"/>
    </row>
    <row r="1397" spans="5:5" x14ac:dyDescent="0.3">
      <c r="E1397" s="29"/>
    </row>
    <row r="1398" spans="5:5" x14ac:dyDescent="0.3">
      <c r="E1398" s="29"/>
    </row>
    <row r="1399" spans="5:5" x14ac:dyDescent="0.3">
      <c r="E1399" s="29"/>
    </row>
    <row r="1400" spans="5:5" x14ac:dyDescent="0.3">
      <c r="E1400" s="29"/>
    </row>
    <row r="1401" spans="5:5" x14ac:dyDescent="0.3">
      <c r="E1401" s="29"/>
    </row>
    <row r="1402" spans="5:5" x14ac:dyDescent="0.3">
      <c r="E1402" s="29"/>
    </row>
    <row r="1403" spans="5:5" x14ac:dyDescent="0.3">
      <c r="E1403" s="29"/>
    </row>
    <row r="1404" spans="5:5" x14ac:dyDescent="0.3">
      <c r="E1404" s="29"/>
    </row>
    <row r="1405" spans="5:5" x14ac:dyDescent="0.3">
      <c r="E1405" s="29"/>
    </row>
    <row r="1406" spans="5:5" x14ac:dyDescent="0.3">
      <c r="E1406" s="29"/>
    </row>
    <row r="1407" spans="5:5" x14ac:dyDescent="0.3">
      <c r="E1407" s="29"/>
    </row>
    <row r="1408" spans="5:5" x14ac:dyDescent="0.3">
      <c r="E1408" s="29"/>
    </row>
    <row r="1409" spans="5:5" x14ac:dyDescent="0.3">
      <c r="E1409" s="29"/>
    </row>
    <row r="1410" spans="5:5" x14ac:dyDescent="0.3">
      <c r="E1410" s="29"/>
    </row>
    <row r="1411" spans="5:5" x14ac:dyDescent="0.3">
      <c r="E1411" s="29"/>
    </row>
    <row r="1412" spans="5:5" x14ac:dyDescent="0.3">
      <c r="E1412" s="29"/>
    </row>
    <row r="1413" spans="5:5" x14ac:dyDescent="0.3">
      <c r="E1413" s="29"/>
    </row>
    <row r="1414" spans="5:5" x14ac:dyDescent="0.3">
      <c r="E1414" s="29"/>
    </row>
    <row r="1415" spans="5:5" x14ac:dyDescent="0.3">
      <c r="E1415" s="29"/>
    </row>
    <row r="1416" spans="5:5" x14ac:dyDescent="0.3">
      <c r="E1416" s="29"/>
    </row>
    <row r="1417" spans="5:5" x14ac:dyDescent="0.3">
      <c r="E1417" s="29"/>
    </row>
    <row r="1418" spans="5:5" x14ac:dyDescent="0.3">
      <c r="E1418" s="29"/>
    </row>
    <row r="1419" spans="5:5" x14ac:dyDescent="0.3">
      <c r="E1419" s="29"/>
    </row>
    <row r="1420" spans="5:5" x14ac:dyDescent="0.3">
      <c r="E1420" s="29"/>
    </row>
    <row r="1421" spans="5:5" x14ac:dyDescent="0.3">
      <c r="E1421" s="29"/>
    </row>
    <row r="1422" spans="5:5" x14ac:dyDescent="0.3">
      <c r="E1422" s="29"/>
    </row>
    <row r="1423" spans="5:5" x14ac:dyDescent="0.3">
      <c r="E1423" s="29"/>
    </row>
    <row r="1424" spans="5:5" x14ac:dyDescent="0.3">
      <c r="E1424" s="29"/>
    </row>
    <row r="1425" spans="5:5" x14ac:dyDescent="0.3">
      <c r="E1425" s="29"/>
    </row>
    <row r="1426" spans="5:5" x14ac:dyDescent="0.3">
      <c r="E1426" s="29"/>
    </row>
    <row r="1427" spans="5:5" x14ac:dyDescent="0.3">
      <c r="E1427" s="29"/>
    </row>
    <row r="1428" spans="5:5" x14ac:dyDescent="0.3">
      <c r="E1428" s="29"/>
    </row>
    <row r="1429" spans="5:5" x14ac:dyDescent="0.3">
      <c r="E1429" s="29"/>
    </row>
    <row r="1430" spans="5:5" x14ac:dyDescent="0.3">
      <c r="E1430" s="29"/>
    </row>
    <row r="1431" spans="5:5" x14ac:dyDescent="0.3">
      <c r="E1431" s="29"/>
    </row>
    <row r="1432" spans="5:5" x14ac:dyDescent="0.3">
      <c r="E1432" s="29"/>
    </row>
    <row r="1433" spans="5:5" x14ac:dyDescent="0.3">
      <c r="E1433" s="29"/>
    </row>
    <row r="1434" spans="5:5" x14ac:dyDescent="0.3">
      <c r="E1434" s="29"/>
    </row>
    <row r="1435" spans="5:5" x14ac:dyDescent="0.3">
      <c r="E1435" s="29"/>
    </row>
    <row r="1436" spans="5:5" x14ac:dyDescent="0.3">
      <c r="E1436" s="29"/>
    </row>
    <row r="1437" spans="5:5" x14ac:dyDescent="0.3">
      <c r="E1437" s="29"/>
    </row>
    <row r="1438" spans="5:5" x14ac:dyDescent="0.3">
      <c r="E1438" s="29"/>
    </row>
    <row r="1439" spans="5:5" x14ac:dyDescent="0.3">
      <c r="E1439" s="29"/>
    </row>
    <row r="1440" spans="5:5" x14ac:dyDescent="0.3">
      <c r="E1440" s="29"/>
    </row>
    <row r="1441" spans="5:5" x14ac:dyDescent="0.3">
      <c r="E1441" s="29"/>
    </row>
    <row r="1442" spans="5:5" x14ac:dyDescent="0.3">
      <c r="E1442" s="29"/>
    </row>
    <row r="1443" spans="5:5" x14ac:dyDescent="0.3">
      <c r="E1443" s="29"/>
    </row>
    <row r="1444" spans="5:5" x14ac:dyDescent="0.3">
      <c r="E1444" s="29"/>
    </row>
    <row r="1445" spans="5:5" x14ac:dyDescent="0.3">
      <c r="E1445" s="29"/>
    </row>
    <row r="1446" spans="5:5" x14ac:dyDescent="0.3">
      <c r="E1446" s="29"/>
    </row>
    <row r="1447" spans="5:5" x14ac:dyDescent="0.3">
      <c r="E1447" s="29"/>
    </row>
    <row r="1448" spans="5:5" x14ac:dyDescent="0.3">
      <c r="E1448" s="29"/>
    </row>
    <row r="1449" spans="5:5" x14ac:dyDescent="0.3">
      <c r="E1449" s="29"/>
    </row>
    <row r="1450" spans="5:5" x14ac:dyDescent="0.3">
      <c r="E1450" s="29"/>
    </row>
    <row r="1451" spans="5:5" x14ac:dyDescent="0.3">
      <c r="E1451" s="29"/>
    </row>
    <row r="1452" spans="5:5" x14ac:dyDescent="0.3">
      <c r="E1452" s="29"/>
    </row>
    <row r="1453" spans="5:5" x14ac:dyDescent="0.3">
      <c r="E1453" s="29"/>
    </row>
    <row r="1454" spans="5:5" x14ac:dyDescent="0.3">
      <c r="E1454" s="29"/>
    </row>
    <row r="1455" spans="5:5" x14ac:dyDescent="0.3">
      <c r="E1455" s="29"/>
    </row>
    <row r="1456" spans="5:5" x14ac:dyDescent="0.3">
      <c r="E1456" s="29"/>
    </row>
    <row r="1457" spans="5:5" x14ac:dyDescent="0.3">
      <c r="E1457" s="29"/>
    </row>
    <row r="1458" spans="5:5" x14ac:dyDescent="0.3">
      <c r="E1458" s="29"/>
    </row>
    <row r="1459" spans="5:5" x14ac:dyDescent="0.3">
      <c r="E1459" s="29"/>
    </row>
    <row r="1460" spans="5:5" x14ac:dyDescent="0.3">
      <c r="E1460" s="29"/>
    </row>
    <row r="1461" spans="5:5" x14ac:dyDescent="0.3">
      <c r="E1461" s="29"/>
    </row>
    <row r="1462" spans="5:5" x14ac:dyDescent="0.3">
      <c r="E1462" s="29"/>
    </row>
    <row r="1463" spans="5:5" x14ac:dyDescent="0.3">
      <c r="E1463" s="29"/>
    </row>
    <row r="1464" spans="5:5" x14ac:dyDescent="0.3">
      <c r="E1464" s="29"/>
    </row>
    <row r="1465" spans="5:5" x14ac:dyDescent="0.3">
      <c r="E1465" s="29"/>
    </row>
    <row r="1466" spans="5:5" x14ac:dyDescent="0.3">
      <c r="E1466" s="29"/>
    </row>
    <row r="1467" spans="5:5" x14ac:dyDescent="0.3">
      <c r="E1467" s="29"/>
    </row>
    <row r="1468" spans="5:5" x14ac:dyDescent="0.3">
      <c r="E1468" s="29"/>
    </row>
    <row r="1469" spans="5:5" x14ac:dyDescent="0.3">
      <c r="E1469" s="29"/>
    </row>
    <row r="1470" spans="5:5" x14ac:dyDescent="0.3">
      <c r="E1470" s="29"/>
    </row>
    <row r="1471" spans="5:5" x14ac:dyDescent="0.3">
      <c r="E1471" s="29"/>
    </row>
    <row r="1472" spans="5:5" x14ac:dyDescent="0.3">
      <c r="E1472" s="29"/>
    </row>
    <row r="1473" spans="5:5" x14ac:dyDescent="0.3">
      <c r="E1473" s="29"/>
    </row>
    <row r="1474" spans="5:5" x14ac:dyDescent="0.3">
      <c r="E1474" s="29"/>
    </row>
    <row r="1475" spans="5:5" x14ac:dyDescent="0.3">
      <c r="E1475" s="29"/>
    </row>
    <row r="1476" spans="5:5" x14ac:dyDescent="0.3">
      <c r="E1476" s="29"/>
    </row>
    <row r="1477" spans="5:5" x14ac:dyDescent="0.3">
      <c r="E1477" s="29"/>
    </row>
    <row r="1478" spans="5:5" x14ac:dyDescent="0.3">
      <c r="E1478" s="29"/>
    </row>
    <row r="1479" spans="5:5" x14ac:dyDescent="0.3">
      <c r="E1479" s="29"/>
    </row>
    <row r="1480" spans="5:5" x14ac:dyDescent="0.3">
      <c r="E1480" s="29"/>
    </row>
    <row r="1481" spans="5:5" x14ac:dyDescent="0.3">
      <c r="E1481" s="29"/>
    </row>
    <row r="1482" spans="5:5" x14ac:dyDescent="0.3">
      <c r="E1482" s="29"/>
    </row>
    <row r="1483" spans="5:5" x14ac:dyDescent="0.3">
      <c r="E1483" s="29"/>
    </row>
    <row r="1484" spans="5:5" x14ac:dyDescent="0.3">
      <c r="E1484" s="29"/>
    </row>
    <row r="1485" spans="5:5" x14ac:dyDescent="0.3">
      <c r="E1485" s="29"/>
    </row>
    <row r="1486" spans="5:5" x14ac:dyDescent="0.3">
      <c r="E1486" s="29"/>
    </row>
    <row r="1487" spans="5:5" x14ac:dyDescent="0.3">
      <c r="E1487" s="29"/>
    </row>
    <row r="1488" spans="5:5" x14ac:dyDescent="0.3">
      <c r="E1488" s="29"/>
    </row>
    <row r="1489" spans="5:5" x14ac:dyDescent="0.3">
      <c r="E1489" s="29"/>
    </row>
    <row r="1490" spans="5:5" x14ac:dyDescent="0.3">
      <c r="E1490" s="29"/>
    </row>
    <row r="1491" spans="5:5" x14ac:dyDescent="0.3">
      <c r="E1491" s="29"/>
    </row>
    <row r="1492" spans="5:5" x14ac:dyDescent="0.3">
      <c r="E1492" s="29"/>
    </row>
    <row r="1493" spans="5:5" x14ac:dyDescent="0.3">
      <c r="E1493" s="29"/>
    </row>
    <row r="1494" spans="5:5" x14ac:dyDescent="0.3">
      <c r="E1494" s="29"/>
    </row>
    <row r="1495" spans="5:5" x14ac:dyDescent="0.3">
      <c r="E1495" s="29"/>
    </row>
    <row r="1496" spans="5:5" x14ac:dyDescent="0.3">
      <c r="E1496" s="29"/>
    </row>
    <row r="1497" spans="5:5" x14ac:dyDescent="0.3">
      <c r="E1497" s="29"/>
    </row>
    <row r="1498" spans="5:5" x14ac:dyDescent="0.3">
      <c r="E1498" s="29"/>
    </row>
    <row r="1499" spans="5:5" x14ac:dyDescent="0.3">
      <c r="E1499" s="29"/>
    </row>
    <row r="1500" spans="5:5" x14ac:dyDescent="0.3">
      <c r="E1500" s="29"/>
    </row>
    <row r="1501" spans="5:5" x14ac:dyDescent="0.3">
      <c r="E1501" s="29"/>
    </row>
    <row r="1502" spans="5:5" x14ac:dyDescent="0.3">
      <c r="E1502" s="29"/>
    </row>
    <row r="1503" spans="5:5" x14ac:dyDescent="0.3">
      <c r="E1503" s="29"/>
    </row>
    <row r="1504" spans="5:5" x14ac:dyDescent="0.3">
      <c r="E1504" s="29"/>
    </row>
    <row r="1505" spans="5:5" x14ac:dyDescent="0.3">
      <c r="E1505" s="29"/>
    </row>
    <row r="1506" spans="5:5" x14ac:dyDescent="0.3">
      <c r="E1506" s="29"/>
    </row>
    <row r="1507" spans="5:5" x14ac:dyDescent="0.3">
      <c r="E1507" s="29"/>
    </row>
    <row r="1508" spans="5:5" x14ac:dyDescent="0.3">
      <c r="E1508" s="29"/>
    </row>
    <row r="1509" spans="5:5" x14ac:dyDescent="0.3">
      <c r="E1509" s="29"/>
    </row>
    <row r="1510" spans="5:5" x14ac:dyDescent="0.3">
      <c r="E1510" s="29"/>
    </row>
    <row r="1511" spans="5:5" x14ac:dyDescent="0.3">
      <c r="E1511" s="29"/>
    </row>
    <row r="1512" spans="5:5" x14ac:dyDescent="0.3">
      <c r="E1512" s="29"/>
    </row>
    <row r="1513" spans="5:5" x14ac:dyDescent="0.3">
      <c r="E1513" s="29"/>
    </row>
    <row r="1514" spans="5:5" x14ac:dyDescent="0.3">
      <c r="E1514" s="29"/>
    </row>
    <row r="1515" spans="5:5" x14ac:dyDescent="0.3">
      <c r="E1515" s="29"/>
    </row>
    <row r="1516" spans="5:5" x14ac:dyDescent="0.3">
      <c r="E1516" s="29"/>
    </row>
    <row r="1517" spans="5:5" x14ac:dyDescent="0.3">
      <c r="E1517" s="29"/>
    </row>
    <row r="1518" spans="5:5" x14ac:dyDescent="0.3">
      <c r="E1518" s="29"/>
    </row>
    <row r="1519" spans="5:5" x14ac:dyDescent="0.3">
      <c r="E1519" s="29"/>
    </row>
    <row r="1520" spans="5:5" x14ac:dyDescent="0.3">
      <c r="E1520" s="29"/>
    </row>
    <row r="1521" spans="5:5" x14ac:dyDescent="0.3">
      <c r="E1521" s="29"/>
    </row>
    <row r="1522" spans="5:5" x14ac:dyDescent="0.3">
      <c r="E1522" s="29"/>
    </row>
    <row r="1523" spans="5:5" x14ac:dyDescent="0.3">
      <c r="E1523" s="29"/>
    </row>
    <row r="1524" spans="5:5" x14ac:dyDescent="0.3">
      <c r="E1524" s="29"/>
    </row>
    <row r="1525" spans="5:5" x14ac:dyDescent="0.3">
      <c r="E1525" s="29"/>
    </row>
    <row r="1526" spans="5:5" x14ac:dyDescent="0.3">
      <c r="E1526" s="29"/>
    </row>
    <row r="1527" spans="5:5" x14ac:dyDescent="0.3">
      <c r="E1527" s="29"/>
    </row>
    <row r="1528" spans="5:5" x14ac:dyDescent="0.3">
      <c r="E1528" s="29"/>
    </row>
    <row r="1529" spans="5:5" x14ac:dyDescent="0.3">
      <c r="E1529" s="29"/>
    </row>
    <row r="1530" spans="5:5" x14ac:dyDescent="0.3">
      <c r="E1530" s="29"/>
    </row>
    <row r="1531" spans="5:5" x14ac:dyDescent="0.3">
      <c r="E1531" s="29"/>
    </row>
    <row r="1532" spans="5:5" x14ac:dyDescent="0.3">
      <c r="E1532" s="29"/>
    </row>
    <row r="1533" spans="5:5" x14ac:dyDescent="0.3">
      <c r="E1533" s="29"/>
    </row>
    <row r="1534" spans="5:5" x14ac:dyDescent="0.3">
      <c r="E1534" s="29"/>
    </row>
    <row r="1535" spans="5:5" x14ac:dyDescent="0.3">
      <c r="E1535" s="29"/>
    </row>
    <row r="1536" spans="5:5" x14ac:dyDescent="0.3">
      <c r="E1536" s="29"/>
    </row>
    <row r="1537" spans="5:5" x14ac:dyDescent="0.3">
      <c r="E1537" s="29"/>
    </row>
    <row r="1538" spans="5:5" x14ac:dyDescent="0.3">
      <c r="E1538" s="29"/>
    </row>
    <row r="1539" spans="5:5" x14ac:dyDescent="0.3">
      <c r="E1539" s="29"/>
    </row>
    <row r="1540" spans="5:5" x14ac:dyDescent="0.3">
      <c r="E1540" s="29"/>
    </row>
    <row r="1541" spans="5:5" x14ac:dyDescent="0.3">
      <c r="E1541" s="29"/>
    </row>
    <row r="1542" spans="5:5" x14ac:dyDescent="0.3">
      <c r="E1542" s="29"/>
    </row>
    <row r="1543" spans="5:5" x14ac:dyDescent="0.3">
      <c r="E1543" s="29"/>
    </row>
    <row r="1544" spans="5:5" x14ac:dyDescent="0.3">
      <c r="E1544" s="29"/>
    </row>
    <row r="1545" spans="5:5" x14ac:dyDescent="0.3">
      <c r="E1545" s="29"/>
    </row>
    <row r="1546" spans="5:5" x14ac:dyDescent="0.3">
      <c r="E1546" s="29"/>
    </row>
    <row r="1547" spans="5:5" x14ac:dyDescent="0.3">
      <c r="E1547" s="29"/>
    </row>
    <row r="1548" spans="5:5" x14ac:dyDescent="0.3">
      <c r="E1548" s="29"/>
    </row>
    <row r="1549" spans="5:5" x14ac:dyDescent="0.3">
      <c r="E1549" s="29"/>
    </row>
    <row r="1550" spans="5:5" x14ac:dyDescent="0.3">
      <c r="E1550" s="29"/>
    </row>
    <row r="1551" spans="5:5" x14ac:dyDescent="0.3">
      <c r="E1551" s="29"/>
    </row>
    <row r="1552" spans="5:5" x14ac:dyDescent="0.3">
      <c r="E1552" s="29"/>
    </row>
    <row r="1553" spans="5:5" x14ac:dyDescent="0.3">
      <c r="E1553" s="29"/>
    </row>
    <row r="1554" spans="5:5" x14ac:dyDescent="0.3">
      <c r="E1554" s="29"/>
    </row>
    <row r="1555" spans="5:5" x14ac:dyDescent="0.3">
      <c r="E1555" s="29"/>
    </row>
    <row r="1556" spans="5:5" x14ac:dyDescent="0.3">
      <c r="E1556" s="29"/>
    </row>
    <row r="1557" spans="5:5" x14ac:dyDescent="0.3">
      <c r="E1557" s="29"/>
    </row>
    <row r="1558" spans="5:5" x14ac:dyDescent="0.3">
      <c r="E1558" s="29"/>
    </row>
    <row r="1559" spans="5:5" x14ac:dyDescent="0.3">
      <c r="E1559" s="29"/>
    </row>
    <row r="1560" spans="5:5" x14ac:dyDescent="0.3">
      <c r="E1560" s="29"/>
    </row>
    <row r="1561" spans="5:5" x14ac:dyDescent="0.3">
      <c r="E1561" s="29"/>
    </row>
    <row r="1562" spans="5:5" x14ac:dyDescent="0.3">
      <c r="E1562" s="29"/>
    </row>
    <row r="1563" spans="5:5" x14ac:dyDescent="0.3">
      <c r="E1563" s="29"/>
    </row>
    <row r="1564" spans="5:5" x14ac:dyDescent="0.3">
      <c r="E1564" s="29"/>
    </row>
    <row r="1565" spans="5:5" x14ac:dyDescent="0.3">
      <c r="E1565" s="29"/>
    </row>
    <row r="1566" spans="5:5" x14ac:dyDescent="0.3">
      <c r="E1566" s="29"/>
    </row>
    <row r="1567" spans="5:5" x14ac:dyDescent="0.3">
      <c r="E1567" s="29"/>
    </row>
    <row r="1568" spans="5:5" x14ac:dyDescent="0.3">
      <c r="E1568" s="29"/>
    </row>
    <row r="1569" spans="5:5" x14ac:dyDescent="0.3">
      <c r="E1569" s="29"/>
    </row>
    <row r="1570" spans="5:5" x14ac:dyDescent="0.3">
      <c r="E1570" s="29"/>
    </row>
    <row r="1571" spans="5:5" x14ac:dyDescent="0.3">
      <c r="E1571" s="29"/>
    </row>
    <row r="1572" spans="5:5" x14ac:dyDescent="0.3">
      <c r="E1572" s="29"/>
    </row>
    <row r="1573" spans="5:5" x14ac:dyDescent="0.3">
      <c r="E1573" s="29"/>
    </row>
    <row r="1574" spans="5:5" x14ac:dyDescent="0.3">
      <c r="E1574" s="29"/>
    </row>
    <row r="1575" spans="5:5" x14ac:dyDescent="0.3">
      <c r="E1575" s="29"/>
    </row>
    <row r="1576" spans="5:5" x14ac:dyDescent="0.3">
      <c r="E1576" s="29"/>
    </row>
    <row r="1577" spans="5:5" x14ac:dyDescent="0.3">
      <c r="E1577" s="29"/>
    </row>
    <row r="1578" spans="5:5" x14ac:dyDescent="0.3">
      <c r="E1578" s="29"/>
    </row>
    <row r="1579" spans="5:5" x14ac:dyDescent="0.3">
      <c r="E1579" s="29"/>
    </row>
    <row r="1580" spans="5:5" x14ac:dyDescent="0.3">
      <c r="E1580" s="29"/>
    </row>
    <row r="1581" spans="5:5" x14ac:dyDescent="0.3">
      <c r="E1581" s="29"/>
    </row>
    <row r="1582" spans="5:5" x14ac:dyDescent="0.3">
      <c r="E1582" s="29"/>
    </row>
    <row r="1583" spans="5:5" x14ac:dyDescent="0.3">
      <c r="E1583" s="29"/>
    </row>
    <row r="1584" spans="5:5" x14ac:dyDescent="0.3">
      <c r="E1584" s="29"/>
    </row>
    <row r="1585" spans="5:5" x14ac:dyDescent="0.3">
      <c r="E1585" s="29"/>
    </row>
    <row r="1586" spans="5:5" x14ac:dyDescent="0.3">
      <c r="E1586" s="29"/>
    </row>
    <row r="1587" spans="5:5" x14ac:dyDescent="0.3">
      <c r="E1587" s="29"/>
    </row>
    <row r="1588" spans="5:5" x14ac:dyDescent="0.3">
      <c r="E1588" s="29"/>
    </row>
    <row r="1589" spans="5:5" x14ac:dyDescent="0.3">
      <c r="E1589" s="29"/>
    </row>
    <row r="1590" spans="5:5" x14ac:dyDescent="0.3">
      <c r="E1590" s="29"/>
    </row>
    <row r="1591" spans="5:5" x14ac:dyDescent="0.3">
      <c r="E1591" s="29"/>
    </row>
    <row r="1592" spans="5:5" x14ac:dyDescent="0.3">
      <c r="E1592" s="29"/>
    </row>
    <row r="1593" spans="5:5" x14ac:dyDescent="0.3">
      <c r="E1593" s="29"/>
    </row>
    <row r="1594" spans="5:5" x14ac:dyDescent="0.3">
      <c r="E1594" s="29"/>
    </row>
    <row r="1595" spans="5:5" x14ac:dyDescent="0.3">
      <c r="E1595" s="29"/>
    </row>
    <row r="1596" spans="5:5" x14ac:dyDescent="0.3">
      <c r="E1596" s="29"/>
    </row>
    <row r="1597" spans="5:5" x14ac:dyDescent="0.3">
      <c r="E1597" s="29"/>
    </row>
    <row r="1598" spans="5:5" x14ac:dyDescent="0.3">
      <c r="E1598" s="29"/>
    </row>
    <row r="1599" spans="5:5" x14ac:dyDescent="0.3">
      <c r="E1599" s="29"/>
    </row>
    <row r="1600" spans="5:5" x14ac:dyDescent="0.3">
      <c r="E1600" s="29"/>
    </row>
    <row r="1601" spans="5:5" x14ac:dyDescent="0.3">
      <c r="E1601" s="29"/>
    </row>
    <row r="1602" spans="5:5" x14ac:dyDescent="0.3">
      <c r="E1602" s="29"/>
    </row>
    <row r="1603" spans="5:5" x14ac:dyDescent="0.3">
      <c r="E1603" s="29"/>
    </row>
    <row r="1604" spans="5:5" x14ac:dyDescent="0.3">
      <c r="E1604" s="29"/>
    </row>
    <row r="1605" spans="5:5" x14ac:dyDescent="0.3">
      <c r="E1605" s="29"/>
    </row>
    <row r="1606" spans="5:5" x14ac:dyDescent="0.3">
      <c r="E1606" s="29"/>
    </row>
    <row r="1607" spans="5:5" x14ac:dyDescent="0.3">
      <c r="E1607" s="29"/>
    </row>
    <row r="1608" spans="5:5" x14ac:dyDescent="0.3">
      <c r="E1608" s="29"/>
    </row>
    <row r="1609" spans="5:5" x14ac:dyDescent="0.3">
      <c r="E1609" s="29"/>
    </row>
    <row r="1610" spans="5:5" x14ac:dyDescent="0.3">
      <c r="E1610" s="29"/>
    </row>
    <row r="1611" spans="5:5" x14ac:dyDescent="0.3">
      <c r="E1611" s="29"/>
    </row>
    <row r="1612" spans="5:5" x14ac:dyDescent="0.3">
      <c r="E1612" s="29"/>
    </row>
    <row r="1613" spans="5:5" x14ac:dyDescent="0.3">
      <c r="E1613" s="29"/>
    </row>
    <row r="1614" spans="5:5" x14ac:dyDescent="0.3">
      <c r="E1614" s="29"/>
    </row>
    <row r="1615" spans="5:5" x14ac:dyDescent="0.3">
      <c r="E1615" s="29"/>
    </row>
    <row r="1616" spans="5:5" x14ac:dyDescent="0.3">
      <c r="E1616" s="29"/>
    </row>
    <row r="1617" spans="5:5" x14ac:dyDescent="0.3">
      <c r="E1617" s="29"/>
    </row>
    <row r="1618" spans="5:5" x14ac:dyDescent="0.3">
      <c r="E1618" s="29"/>
    </row>
    <row r="1619" spans="5:5" x14ac:dyDescent="0.3">
      <c r="E1619" s="29"/>
    </row>
    <row r="1620" spans="5:5" x14ac:dyDescent="0.3">
      <c r="E1620" s="29"/>
    </row>
    <row r="1621" spans="5:5" x14ac:dyDescent="0.3">
      <c r="E1621" s="29"/>
    </row>
    <row r="1622" spans="5:5" x14ac:dyDescent="0.3">
      <c r="E1622" s="29"/>
    </row>
    <row r="1623" spans="5:5" x14ac:dyDescent="0.3">
      <c r="E1623" s="29"/>
    </row>
    <row r="1624" spans="5:5" x14ac:dyDescent="0.3">
      <c r="E1624" s="29"/>
    </row>
    <row r="1625" spans="5:5" x14ac:dyDescent="0.3">
      <c r="E1625" s="29"/>
    </row>
    <row r="1626" spans="5:5" x14ac:dyDescent="0.3">
      <c r="E1626" s="29"/>
    </row>
    <row r="1627" spans="5:5" x14ac:dyDescent="0.3">
      <c r="E1627" s="29"/>
    </row>
    <row r="1628" spans="5:5" x14ac:dyDescent="0.3">
      <c r="E1628" s="29"/>
    </row>
    <row r="1629" spans="5:5" x14ac:dyDescent="0.3">
      <c r="E1629" s="29"/>
    </row>
    <row r="1630" spans="5:5" x14ac:dyDescent="0.3">
      <c r="E1630" s="29"/>
    </row>
    <row r="1631" spans="5:5" x14ac:dyDescent="0.3">
      <c r="E1631" s="29"/>
    </row>
    <row r="1632" spans="5:5" x14ac:dyDescent="0.3">
      <c r="E1632" s="29"/>
    </row>
    <row r="1633" spans="5:5" x14ac:dyDescent="0.3">
      <c r="E1633" s="29"/>
    </row>
    <row r="1634" spans="5:5" x14ac:dyDescent="0.3">
      <c r="E1634" s="29"/>
    </row>
    <row r="1635" spans="5:5" x14ac:dyDescent="0.3">
      <c r="E1635" s="29"/>
    </row>
    <row r="1636" spans="5:5" x14ac:dyDescent="0.3">
      <c r="E1636" s="29"/>
    </row>
    <row r="1637" spans="5:5" x14ac:dyDescent="0.3">
      <c r="E1637" s="29"/>
    </row>
    <row r="1638" spans="5:5" x14ac:dyDescent="0.3">
      <c r="E1638" s="29"/>
    </row>
    <row r="1639" spans="5:5" x14ac:dyDescent="0.3">
      <c r="E1639" s="29"/>
    </row>
    <row r="1640" spans="5:5" x14ac:dyDescent="0.3">
      <c r="E1640" s="29"/>
    </row>
    <row r="1641" spans="5:5" x14ac:dyDescent="0.3">
      <c r="E1641" s="29"/>
    </row>
    <row r="1642" spans="5:5" x14ac:dyDescent="0.3">
      <c r="E1642" s="29"/>
    </row>
    <row r="1643" spans="5:5" x14ac:dyDescent="0.3">
      <c r="E1643" s="29"/>
    </row>
    <row r="1644" spans="5:5" x14ac:dyDescent="0.3">
      <c r="E1644" s="29"/>
    </row>
    <row r="1645" spans="5:5" x14ac:dyDescent="0.3">
      <c r="E1645" s="29"/>
    </row>
    <row r="1646" spans="5:5" x14ac:dyDescent="0.3">
      <c r="E1646" s="29"/>
    </row>
    <row r="1647" spans="5:5" x14ac:dyDescent="0.3">
      <c r="E1647" s="29"/>
    </row>
    <row r="1648" spans="5:5" x14ac:dyDescent="0.3">
      <c r="E1648" s="29"/>
    </row>
    <row r="1649" spans="5:5" x14ac:dyDescent="0.3">
      <c r="E1649" s="29"/>
    </row>
    <row r="1650" spans="5:5" x14ac:dyDescent="0.3">
      <c r="E1650" s="29"/>
    </row>
    <row r="1651" spans="5:5" x14ac:dyDescent="0.3">
      <c r="E1651" s="29"/>
    </row>
    <row r="1652" spans="5:5" x14ac:dyDescent="0.3">
      <c r="E1652" s="29"/>
    </row>
    <row r="1653" spans="5:5" x14ac:dyDescent="0.3">
      <c r="E1653" s="29"/>
    </row>
    <row r="1654" spans="5:5" x14ac:dyDescent="0.3">
      <c r="E1654" s="29"/>
    </row>
    <row r="1655" spans="5:5" x14ac:dyDescent="0.3">
      <c r="E1655" s="29"/>
    </row>
    <row r="1656" spans="5:5" x14ac:dyDescent="0.3">
      <c r="E1656" s="29"/>
    </row>
    <row r="1657" spans="5:5" x14ac:dyDescent="0.3">
      <c r="E1657" s="29"/>
    </row>
    <row r="1658" spans="5:5" x14ac:dyDescent="0.3">
      <c r="E1658" s="29"/>
    </row>
    <row r="1659" spans="5:5" x14ac:dyDescent="0.3">
      <c r="E1659" s="29"/>
    </row>
    <row r="1660" spans="5:5" x14ac:dyDescent="0.3">
      <c r="E1660" s="29"/>
    </row>
    <row r="1661" spans="5:5" x14ac:dyDescent="0.3">
      <c r="E1661" s="29"/>
    </row>
    <row r="1662" spans="5:5" x14ac:dyDescent="0.3">
      <c r="E1662" s="29"/>
    </row>
    <row r="1663" spans="5:5" x14ac:dyDescent="0.3">
      <c r="E1663" s="29"/>
    </row>
    <row r="1664" spans="5:5" x14ac:dyDescent="0.3">
      <c r="E1664" s="29"/>
    </row>
    <row r="1665" spans="5:5" x14ac:dyDescent="0.3">
      <c r="E1665" s="29"/>
    </row>
    <row r="1666" spans="5:5" x14ac:dyDescent="0.3">
      <c r="E1666" s="29"/>
    </row>
    <row r="1667" spans="5:5" x14ac:dyDescent="0.3">
      <c r="E1667" s="29"/>
    </row>
    <row r="1668" spans="5:5" x14ac:dyDescent="0.3">
      <c r="E1668" s="29"/>
    </row>
    <row r="1669" spans="5:5" x14ac:dyDescent="0.3">
      <c r="E1669" s="29"/>
    </row>
    <row r="1670" spans="5:5" x14ac:dyDescent="0.3">
      <c r="E1670" s="29"/>
    </row>
    <row r="1671" spans="5:5" x14ac:dyDescent="0.3">
      <c r="E1671" s="29"/>
    </row>
    <row r="1672" spans="5:5" x14ac:dyDescent="0.3">
      <c r="E1672" s="29"/>
    </row>
    <row r="1673" spans="5:5" x14ac:dyDescent="0.3">
      <c r="E1673" s="29"/>
    </row>
    <row r="1674" spans="5:5" x14ac:dyDescent="0.3">
      <c r="E1674" s="29"/>
    </row>
    <row r="1675" spans="5:5" x14ac:dyDescent="0.3">
      <c r="E1675" s="29"/>
    </row>
    <row r="1676" spans="5:5" x14ac:dyDescent="0.3">
      <c r="E1676" s="29"/>
    </row>
    <row r="1677" spans="5:5" x14ac:dyDescent="0.3">
      <c r="E1677" s="29"/>
    </row>
    <row r="1678" spans="5:5" x14ac:dyDescent="0.3">
      <c r="E1678" s="29"/>
    </row>
    <row r="1679" spans="5:5" x14ac:dyDescent="0.3">
      <c r="E1679" s="29"/>
    </row>
    <row r="1680" spans="5:5" x14ac:dyDescent="0.3">
      <c r="E1680" s="29"/>
    </row>
    <row r="1681" spans="5:5" x14ac:dyDescent="0.3">
      <c r="E1681" s="29"/>
    </row>
    <row r="1682" spans="5:5" x14ac:dyDescent="0.3">
      <c r="E1682" s="29"/>
    </row>
    <row r="1683" spans="5:5" x14ac:dyDescent="0.3">
      <c r="E1683" s="29"/>
    </row>
    <row r="1684" spans="5:5" x14ac:dyDescent="0.3">
      <c r="E1684" s="29"/>
    </row>
    <row r="1685" spans="5:5" x14ac:dyDescent="0.3">
      <c r="E1685" s="29"/>
    </row>
    <row r="1686" spans="5:5" x14ac:dyDescent="0.3">
      <c r="E1686" s="29"/>
    </row>
    <row r="1687" spans="5:5" x14ac:dyDescent="0.3">
      <c r="E1687" s="29"/>
    </row>
    <row r="1688" spans="5:5" x14ac:dyDescent="0.3">
      <c r="E1688" s="29"/>
    </row>
    <row r="1689" spans="5:5" x14ac:dyDescent="0.3">
      <c r="E1689" s="29"/>
    </row>
    <row r="1690" spans="5:5" x14ac:dyDescent="0.3">
      <c r="E1690" s="29"/>
    </row>
    <row r="1691" spans="5:5" x14ac:dyDescent="0.3">
      <c r="E1691" s="29"/>
    </row>
    <row r="1692" spans="5:5" x14ac:dyDescent="0.3">
      <c r="E1692" s="29"/>
    </row>
    <row r="1693" spans="5:5" x14ac:dyDescent="0.3">
      <c r="E1693" s="29"/>
    </row>
    <row r="1694" spans="5:5" x14ac:dyDescent="0.3">
      <c r="E1694" s="29"/>
    </row>
    <row r="1695" spans="5:5" x14ac:dyDescent="0.3">
      <c r="E1695" s="29"/>
    </row>
    <row r="1696" spans="5:5" x14ac:dyDescent="0.3">
      <c r="E1696" s="29"/>
    </row>
    <row r="1697" spans="5:5" x14ac:dyDescent="0.3">
      <c r="E1697" s="29"/>
    </row>
    <row r="1698" spans="5:5" x14ac:dyDescent="0.3">
      <c r="E1698" s="29"/>
    </row>
    <row r="1699" spans="5:5" x14ac:dyDescent="0.3">
      <c r="E1699" s="29"/>
    </row>
    <row r="1700" spans="5:5" x14ac:dyDescent="0.3">
      <c r="E1700" s="29"/>
    </row>
    <row r="1701" spans="5:5" x14ac:dyDescent="0.3">
      <c r="E1701" s="29"/>
    </row>
    <row r="1702" spans="5:5" x14ac:dyDescent="0.3">
      <c r="E1702" s="29"/>
    </row>
    <row r="1703" spans="5:5" x14ac:dyDescent="0.3">
      <c r="E1703" s="29"/>
    </row>
    <row r="1704" spans="5:5" x14ac:dyDescent="0.3">
      <c r="E1704" s="29"/>
    </row>
    <row r="1705" spans="5:5" x14ac:dyDescent="0.3">
      <c r="E1705" s="29"/>
    </row>
    <row r="1706" spans="5:5" x14ac:dyDescent="0.3">
      <c r="E1706" s="29"/>
    </row>
    <row r="1707" spans="5:5" x14ac:dyDescent="0.3">
      <c r="E1707" s="29"/>
    </row>
    <row r="1708" spans="5:5" x14ac:dyDescent="0.3">
      <c r="E1708" s="29"/>
    </row>
    <row r="1709" spans="5:5" x14ac:dyDescent="0.3">
      <c r="E1709" s="29"/>
    </row>
    <row r="1710" spans="5:5" x14ac:dyDescent="0.3">
      <c r="E1710" s="29"/>
    </row>
    <row r="1711" spans="5:5" x14ac:dyDescent="0.3">
      <c r="E1711" s="29"/>
    </row>
    <row r="1712" spans="5:5" x14ac:dyDescent="0.3">
      <c r="E1712" s="29"/>
    </row>
    <row r="1713" spans="5:5" x14ac:dyDescent="0.3">
      <c r="E1713" s="29"/>
    </row>
    <row r="1714" spans="5:5" x14ac:dyDescent="0.3">
      <c r="E1714" s="29"/>
    </row>
    <row r="1715" spans="5:5" x14ac:dyDescent="0.3">
      <c r="E1715" s="29"/>
    </row>
    <row r="1716" spans="5:5" x14ac:dyDescent="0.3">
      <c r="E1716" s="29"/>
    </row>
    <row r="1717" spans="5:5" x14ac:dyDescent="0.3">
      <c r="E1717" s="29"/>
    </row>
    <row r="1718" spans="5:5" x14ac:dyDescent="0.3">
      <c r="E1718" s="29"/>
    </row>
    <row r="1719" spans="5:5" x14ac:dyDescent="0.3">
      <c r="E1719" s="29"/>
    </row>
    <row r="1720" spans="5:5" x14ac:dyDescent="0.3">
      <c r="E1720" s="29"/>
    </row>
    <row r="1721" spans="5:5" x14ac:dyDescent="0.3">
      <c r="E1721" s="29"/>
    </row>
    <row r="1722" spans="5:5" x14ac:dyDescent="0.3">
      <c r="E1722" s="29"/>
    </row>
    <row r="1723" spans="5:5" x14ac:dyDescent="0.3">
      <c r="E1723" s="29"/>
    </row>
    <row r="1724" spans="5:5" x14ac:dyDescent="0.3">
      <c r="E1724" s="29"/>
    </row>
    <row r="1725" spans="5:5" x14ac:dyDescent="0.3">
      <c r="E1725" s="29"/>
    </row>
    <row r="1726" spans="5:5" x14ac:dyDescent="0.3">
      <c r="E1726" s="29"/>
    </row>
    <row r="1727" spans="5:5" x14ac:dyDescent="0.3">
      <c r="E1727" s="29"/>
    </row>
    <row r="1728" spans="5:5" x14ac:dyDescent="0.3">
      <c r="E1728" s="29"/>
    </row>
    <row r="1729" spans="5:5" x14ac:dyDescent="0.3">
      <c r="E1729" s="29"/>
    </row>
    <row r="1730" spans="5:5" x14ac:dyDescent="0.3">
      <c r="E1730" s="29"/>
    </row>
    <row r="1731" spans="5:5" x14ac:dyDescent="0.3">
      <c r="E1731" s="29"/>
    </row>
    <row r="1732" spans="5:5" x14ac:dyDescent="0.3">
      <c r="E1732" s="29"/>
    </row>
    <row r="1733" spans="5:5" x14ac:dyDescent="0.3">
      <c r="E1733" s="29"/>
    </row>
    <row r="1734" spans="5:5" x14ac:dyDescent="0.3">
      <c r="E1734" s="29"/>
    </row>
    <row r="1735" spans="5:5" x14ac:dyDescent="0.3">
      <c r="E1735" s="29"/>
    </row>
    <row r="1736" spans="5:5" x14ac:dyDescent="0.3">
      <c r="E1736" s="29"/>
    </row>
    <row r="1737" spans="5:5" x14ac:dyDescent="0.3">
      <c r="E1737" s="29"/>
    </row>
    <row r="1738" spans="5:5" x14ac:dyDescent="0.3">
      <c r="E1738" s="29"/>
    </row>
    <row r="1739" spans="5:5" x14ac:dyDescent="0.3">
      <c r="E1739" s="29"/>
    </row>
    <row r="1740" spans="5:5" x14ac:dyDescent="0.3">
      <c r="E1740" s="29"/>
    </row>
    <row r="1741" spans="5:5" x14ac:dyDescent="0.3">
      <c r="E1741" s="29"/>
    </row>
    <row r="1742" spans="5:5" x14ac:dyDescent="0.3">
      <c r="E1742" s="29"/>
    </row>
    <row r="1743" spans="5:5" x14ac:dyDescent="0.3">
      <c r="E1743" s="29"/>
    </row>
    <row r="1744" spans="5:5" x14ac:dyDescent="0.3">
      <c r="E1744" s="29"/>
    </row>
    <row r="1745" spans="5:5" x14ac:dyDescent="0.3">
      <c r="E1745" s="29"/>
    </row>
    <row r="1746" spans="5:5" x14ac:dyDescent="0.3">
      <c r="E1746" s="29"/>
    </row>
    <row r="1747" spans="5:5" x14ac:dyDescent="0.3">
      <c r="E1747" s="29"/>
    </row>
    <row r="1748" spans="5:5" x14ac:dyDescent="0.3">
      <c r="E1748" s="29"/>
    </row>
    <row r="1749" spans="5:5" x14ac:dyDescent="0.3">
      <c r="E1749" s="29"/>
    </row>
    <row r="1750" spans="5:5" x14ac:dyDescent="0.3">
      <c r="E1750" s="29"/>
    </row>
    <row r="1751" spans="5:5" x14ac:dyDescent="0.3">
      <c r="E1751" s="29"/>
    </row>
    <row r="1752" spans="5:5" x14ac:dyDescent="0.3">
      <c r="E1752" s="29"/>
    </row>
    <row r="1753" spans="5:5" x14ac:dyDescent="0.3">
      <c r="E1753" s="29"/>
    </row>
    <row r="1754" spans="5:5" x14ac:dyDescent="0.3">
      <c r="E1754" s="29"/>
    </row>
    <row r="1755" spans="5:5" x14ac:dyDescent="0.3">
      <c r="E1755" s="29"/>
    </row>
    <row r="1756" spans="5:5" x14ac:dyDescent="0.3">
      <c r="E1756" s="29"/>
    </row>
    <row r="1757" spans="5:5" x14ac:dyDescent="0.3">
      <c r="E1757" s="29"/>
    </row>
    <row r="1758" spans="5:5" x14ac:dyDescent="0.3">
      <c r="E1758" s="29"/>
    </row>
    <row r="1759" spans="5:5" x14ac:dyDescent="0.3">
      <c r="E1759" s="29"/>
    </row>
    <row r="1760" spans="5:5" x14ac:dyDescent="0.3">
      <c r="E1760" s="29"/>
    </row>
    <row r="1761" spans="5:5" x14ac:dyDescent="0.3">
      <c r="E1761" s="29"/>
    </row>
    <row r="1762" spans="5:5" x14ac:dyDescent="0.3">
      <c r="E1762" s="29"/>
    </row>
    <row r="1763" spans="5:5" x14ac:dyDescent="0.3">
      <c r="E1763" s="29"/>
    </row>
    <row r="1764" spans="5:5" x14ac:dyDescent="0.3">
      <c r="E1764" s="29"/>
    </row>
    <row r="1765" spans="5:5" x14ac:dyDescent="0.3">
      <c r="E1765" s="29"/>
    </row>
    <row r="1766" spans="5:5" x14ac:dyDescent="0.3">
      <c r="E1766" s="29"/>
    </row>
    <row r="1767" spans="5:5" x14ac:dyDescent="0.3">
      <c r="E1767" s="29"/>
    </row>
    <row r="1768" spans="5:5" x14ac:dyDescent="0.3">
      <c r="E1768" s="29"/>
    </row>
    <row r="1769" spans="5:5" x14ac:dyDescent="0.3">
      <c r="E1769" s="29"/>
    </row>
    <row r="1770" spans="5:5" x14ac:dyDescent="0.3">
      <c r="E1770" s="29"/>
    </row>
    <row r="1771" spans="5:5" x14ac:dyDescent="0.3">
      <c r="E1771" s="29"/>
    </row>
    <row r="1772" spans="5:5" x14ac:dyDescent="0.3">
      <c r="E1772" s="29"/>
    </row>
    <row r="1773" spans="5:5" x14ac:dyDescent="0.3">
      <c r="E1773" s="29"/>
    </row>
    <row r="1774" spans="5:5" x14ac:dyDescent="0.3">
      <c r="E1774" s="29"/>
    </row>
    <row r="1775" spans="5:5" x14ac:dyDescent="0.3">
      <c r="E1775" s="29"/>
    </row>
    <row r="1776" spans="5:5" x14ac:dyDescent="0.3">
      <c r="E1776" s="29"/>
    </row>
    <row r="1777" spans="5:5" x14ac:dyDescent="0.3">
      <c r="E1777" s="29"/>
    </row>
    <row r="1778" spans="5:5" x14ac:dyDescent="0.3">
      <c r="E1778" s="29"/>
    </row>
    <row r="1779" spans="5:5" x14ac:dyDescent="0.3">
      <c r="E1779" s="29"/>
    </row>
    <row r="1780" spans="5:5" x14ac:dyDescent="0.3">
      <c r="E1780" s="29"/>
    </row>
    <row r="1781" spans="5:5" x14ac:dyDescent="0.3">
      <c r="E1781" s="29"/>
    </row>
    <row r="1782" spans="5:5" x14ac:dyDescent="0.3">
      <c r="E1782" s="29"/>
    </row>
    <row r="1783" spans="5:5" x14ac:dyDescent="0.3">
      <c r="E1783" s="29"/>
    </row>
    <row r="1784" spans="5:5" x14ac:dyDescent="0.3">
      <c r="E1784" s="29"/>
    </row>
    <row r="1785" spans="5:5" x14ac:dyDescent="0.3">
      <c r="E1785" s="29"/>
    </row>
    <row r="1786" spans="5:5" x14ac:dyDescent="0.3">
      <c r="E1786" s="29"/>
    </row>
    <row r="1787" spans="5:5" x14ac:dyDescent="0.3">
      <c r="E1787" s="29"/>
    </row>
    <row r="1788" spans="5:5" x14ac:dyDescent="0.3">
      <c r="E1788" s="29"/>
    </row>
    <row r="1789" spans="5:5" x14ac:dyDescent="0.3">
      <c r="E1789" s="29"/>
    </row>
    <row r="1790" spans="5:5" x14ac:dyDescent="0.3">
      <c r="E1790" s="29"/>
    </row>
    <row r="1791" spans="5:5" x14ac:dyDescent="0.3">
      <c r="E1791" s="29"/>
    </row>
    <row r="1792" spans="5:5" x14ac:dyDescent="0.3">
      <c r="E1792" s="29"/>
    </row>
    <row r="1793" spans="5:5" x14ac:dyDescent="0.3">
      <c r="E1793" s="29"/>
    </row>
    <row r="1794" spans="5:5" x14ac:dyDescent="0.3">
      <c r="E1794" s="29"/>
    </row>
    <row r="1795" spans="5:5" x14ac:dyDescent="0.3">
      <c r="E1795" s="29"/>
    </row>
    <row r="1796" spans="5:5" x14ac:dyDescent="0.3">
      <c r="E1796" s="29"/>
    </row>
    <row r="1797" spans="5:5" x14ac:dyDescent="0.3">
      <c r="E1797" s="29"/>
    </row>
    <row r="1798" spans="5:5" x14ac:dyDescent="0.3">
      <c r="E1798" s="29"/>
    </row>
    <row r="1799" spans="5:5" x14ac:dyDescent="0.3">
      <c r="E1799" s="29"/>
    </row>
    <row r="1800" spans="5:5" x14ac:dyDescent="0.3">
      <c r="E1800" s="29"/>
    </row>
    <row r="1801" spans="5:5" x14ac:dyDescent="0.3">
      <c r="E1801" s="29"/>
    </row>
    <row r="1802" spans="5:5" x14ac:dyDescent="0.3">
      <c r="E1802" s="29"/>
    </row>
    <row r="1803" spans="5:5" x14ac:dyDescent="0.3">
      <c r="E1803" s="29"/>
    </row>
    <row r="1804" spans="5:5" x14ac:dyDescent="0.3">
      <c r="E1804" s="29"/>
    </row>
    <row r="1805" spans="5:5" x14ac:dyDescent="0.3">
      <c r="E1805" s="29"/>
    </row>
    <row r="1806" spans="5:5" x14ac:dyDescent="0.3">
      <c r="E1806" s="29"/>
    </row>
    <row r="1807" spans="5:5" x14ac:dyDescent="0.3">
      <c r="E1807" s="29"/>
    </row>
    <row r="1808" spans="5:5" x14ac:dyDescent="0.3">
      <c r="E1808" s="29"/>
    </row>
    <row r="1809" spans="5:5" x14ac:dyDescent="0.3">
      <c r="E1809" s="29"/>
    </row>
    <row r="1810" spans="5:5" x14ac:dyDescent="0.3">
      <c r="E1810" s="29"/>
    </row>
    <row r="1811" spans="5:5" x14ac:dyDescent="0.3">
      <c r="E1811" s="29"/>
    </row>
    <row r="1812" spans="5:5" x14ac:dyDescent="0.3">
      <c r="E1812" s="29"/>
    </row>
    <row r="1813" spans="5:5" x14ac:dyDescent="0.3">
      <c r="E1813" s="29"/>
    </row>
    <row r="1814" spans="5:5" x14ac:dyDescent="0.3">
      <c r="E1814" s="29"/>
    </row>
    <row r="1815" spans="5:5" x14ac:dyDescent="0.3">
      <c r="E1815" s="29"/>
    </row>
    <row r="1816" spans="5:5" x14ac:dyDescent="0.3">
      <c r="E1816" s="29"/>
    </row>
    <row r="1817" spans="5:5" x14ac:dyDescent="0.3">
      <c r="E1817" s="29"/>
    </row>
    <row r="1818" spans="5:5" x14ac:dyDescent="0.3">
      <c r="E1818" s="29"/>
    </row>
    <row r="1819" spans="5:5" x14ac:dyDescent="0.3">
      <c r="E1819" s="29"/>
    </row>
    <row r="1820" spans="5:5" x14ac:dyDescent="0.3">
      <c r="E1820" s="29"/>
    </row>
    <row r="1821" spans="5:5" x14ac:dyDescent="0.3">
      <c r="E1821" s="29"/>
    </row>
    <row r="1822" spans="5:5" x14ac:dyDescent="0.3">
      <c r="E1822" s="29"/>
    </row>
    <row r="1823" spans="5:5" x14ac:dyDescent="0.3">
      <c r="E1823" s="29"/>
    </row>
    <row r="1824" spans="5:5" x14ac:dyDescent="0.3">
      <c r="E1824" s="29"/>
    </row>
    <row r="1825" spans="5:5" x14ac:dyDescent="0.3">
      <c r="E1825" s="29"/>
    </row>
    <row r="1826" spans="5:5" x14ac:dyDescent="0.3">
      <c r="E1826" s="29"/>
    </row>
    <row r="1827" spans="5:5" x14ac:dyDescent="0.3">
      <c r="E1827" s="29"/>
    </row>
    <row r="1828" spans="5:5" x14ac:dyDescent="0.3">
      <c r="E1828" s="29"/>
    </row>
    <row r="1829" spans="5:5" x14ac:dyDescent="0.3">
      <c r="E1829" s="29"/>
    </row>
    <row r="1830" spans="5:5" x14ac:dyDescent="0.3">
      <c r="E1830" s="29"/>
    </row>
    <row r="1831" spans="5:5" x14ac:dyDescent="0.3">
      <c r="E1831" s="29"/>
    </row>
    <row r="1832" spans="5:5" x14ac:dyDescent="0.3">
      <c r="E1832" s="29"/>
    </row>
    <row r="1833" spans="5:5" x14ac:dyDescent="0.3">
      <c r="E1833" s="29"/>
    </row>
    <row r="1834" spans="5:5" x14ac:dyDescent="0.3">
      <c r="E1834" s="29"/>
    </row>
    <row r="1835" spans="5:5" x14ac:dyDescent="0.3">
      <c r="E1835" s="29"/>
    </row>
    <row r="1836" spans="5:5" x14ac:dyDescent="0.3">
      <c r="E1836" s="29"/>
    </row>
    <row r="1837" spans="5:5" x14ac:dyDescent="0.3">
      <c r="E1837" s="29"/>
    </row>
    <row r="1838" spans="5:5" x14ac:dyDescent="0.3">
      <c r="E1838" s="29"/>
    </row>
    <row r="1839" spans="5:5" x14ac:dyDescent="0.3">
      <c r="E1839" s="29"/>
    </row>
    <row r="1840" spans="5:5" x14ac:dyDescent="0.3">
      <c r="E1840" s="29"/>
    </row>
    <row r="1841" spans="5:5" x14ac:dyDescent="0.3">
      <c r="E1841" s="29"/>
    </row>
    <row r="1842" spans="5:5" x14ac:dyDescent="0.3">
      <c r="E1842" s="29"/>
    </row>
    <row r="1843" spans="5:5" x14ac:dyDescent="0.3">
      <c r="E1843" s="29"/>
    </row>
    <row r="1844" spans="5:5" x14ac:dyDescent="0.3">
      <c r="E1844" s="29"/>
    </row>
    <row r="1845" spans="5:5" x14ac:dyDescent="0.3">
      <c r="E1845" s="29"/>
    </row>
    <row r="1846" spans="5:5" x14ac:dyDescent="0.3">
      <c r="E1846" s="29"/>
    </row>
    <row r="1847" spans="5:5" x14ac:dyDescent="0.3">
      <c r="E1847" s="29"/>
    </row>
    <row r="1848" spans="5:5" x14ac:dyDescent="0.3">
      <c r="E1848" s="29"/>
    </row>
    <row r="1849" spans="5:5" x14ac:dyDescent="0.3">
      <c r="E1849" s="29"/>
    </row>
    <row r="1850" spans="5:5" x14ac:dyDescent="0.3">
      <c r="E1850" s="29"/>
    </row>
    <row r="1851" spans="5:5" x14ac:dyDescent="0.3">
      <c r="E1851" s="29"/>
    </row>
    <row r="1852" spans="5:5" x14ac:dyDescent="0.3">
      <c r="E1852" s="29"/>
    </row>
    <row r="1853" spans="5:5" x14ac:dyDescent="0.3">
      <c r="E1853" s="29"/>
    </row>
    <row r="1854" spans="5:5" x14ac:dyDescent="0.3">
      <c r="E1854" s="29"/>
    </row>
    <row r="1855" spans="5:5" x14ac:dyDescent="0.3">
      <c r="E1855" s="29"/>
    </row>
    <row r="1856" spans="5:5" x14ac:dyDescent="0.3">
      <c r="E1856" s="29"/>
    </row>
    <row r="1857" spans="5:5" x14ac:dyDescent="0.3">
      <c r="E1857" s="29"/>
    </row>
    <row r="1858" spans="5:5" x14ac:dyDescent="0.3">
      <c r="E1858" s="29"/>
    </row>
    <row r="1859" spans="5:5" x14ac:dyDescent="0.3">
      <c r="E1859" s="29"/>
    </row>
    <row r="1860" spans="5:5" x14ac:dyDescent="0.3">
      <c r="E1860" s="29"/>
    </row>
    <row r="1861" spans="5:5" x14ac:dyDescent="0.3">
      <c r="E1861" s="29"/>
    </row>
    <row r="1862" spans="5:5" x14ac:dyDescent="0.3">
      <c r="E1862" s="29"/>
    </row>
    <row r="1863" spans="5:5" x14ac:dyDescent="0.3">
      <c r="E1863" s="29"/>
    </row>
    <row r="1864" spans="5:5" x14ac:dyDescent="0.3">
      <c r="E1864" s="29"/>
    </row>
    <row r="1865" spans="5:5" x14ac:dyDescent="0.3">
      <c r="E1865" s="29"/>
    </row>
    <row r="1866" spans="5:5" x14ac:dyDescent="0.3">
      <c r="E1866" s="29"/>
    </row>
    <row r="1867" spans="5:5" x14ac:dyDescent="0.3">
      <c r="E1867" s="29"/>
    </row>
    <row r="1868" spans="5:5" x14ac:dyDescent="0.3">
      <c r="E1868" s="29"/>
    </row>
    <row r="1869" spans="5:5" x14ac:dyDescent="0.3">
      <c r="E1869" s="29"/>
    </row>
    <row r="1870" spans="5:5" x14ac:dyDescent="0.3">
      <c r="E1870" s="29"/>
    </row>
    <row r="1871" spans="5:5" x14ac:dyDescent="0.3">
      <c r="E1871" s="29"/>
    </row>
    <row r="1872" spans="5:5" x14ac:dyDescent="0.3">
      <c r="E1872" s="29"/>
    </row>
    <row r="1873" spans="5:5" x14ac:dyDescent="0.3">
      <c r="E1873" s="29"/>
    </row>
    <row r="1874" spans="5:5" x14ac:dyDescent="0.3">
      <c r="E1874" s="29"/>
    </row>
    <row r="1875" spans="5:5" x14ac:dyDescent="0.3">
      <c r="E1875" s="29"/>
    </row>
    <row r="1876" spans="5:5" x14ac:dyDescent="0.3">
      <c r="E1876" s="29"/>
    </row>
    <row r="1877" spans="5:5" x14ac:dyDescent="0.3">
      <c r="E1877" s="29"/>
    </row>
    <row r="1878" spans="5:5" x14ac:dyDescent="0.3">
      <c r="E1878" s="29"/>
    </row>
    <row r="1879" spans="5:5" x14ac:dyDescent="0.3">
      <c r="E1879" s="29"/>
    </row>
    <row r="1880" spans="5:5" x14ac:dyDescent="0.3">
      <c r="E1880" s="29"/>
    </row>
    <row r="1881" spans="5:5" x14ac:dyDescent="0.3">
      <c r="E1881" s="29"/>
    </row>
    <row r="1882" spans="5:5" x14ac:dyDescent="0.3">
      <c r="E1882" s="29"/>
    </row>
    <row r="1883" spans="5:5" x14ac:dyDescent="0.3">
      <c r="E1883" s="29"/>
    </row>
    <row r="1884" spans="5:5" x14ac:dyDescent="0.3">
      <c r="E1884" s="29"/>
    </row>
    <row r="1885" spans="5:5" x14ac:dyDescent="0.3">
      <c r="E1885" s="29"/>
    </row>
    <row r="1886" spans="5:5" x14ac:dyDescent="0.3">
      <c r="E1886" s="29"/>
    </row>
    <row r="1887" spans="5:5" x14ac:dyDescent="0.3">
      <c r="E1887" s="29"/>
    </row>
    <row r="1888" spans="5:5" x14ac:dyDescent="0.3">
      <c r="E1888" s="29"/>
    </row>
    <row r="1889" spans="5:5" x14ac:dyDescent="0.3">
      <c r="E1889" s="29"/>
    </row>
    <row r="1890" spans="5:5" x14ac:dyDescent="0.3">
      <c r="E1890" s="29"/>
    </row>
    <row r="1891" spans="5:5" x14ac:dyDescent="0.3">
      <c r="E1891" s="29"/>
    </row>
    <row r="1892" spans="5:5" x14ac:dyDescent="0.3">
      <c r="E1892" s="29"/>
    </row>
    <row r="1893" spans="5:5" x14ac:dyDescent="0.3">
      <c r="E1893" s="29"/>
    </row>
    <row r="1894" spans="5:5" x14ac:dyDescent="0.3">
      <c r="E1894" s="29"/>
    </row>
    <row r="1895" spans="5:5" x14ac:dyDescent="0.3">
      <c r="E1895" s="29"/>
    </row>
    <row r="1896" spans="5:5" x14ac:dyDescent="0.3">
      <c r="E1896" s="29"/>
    </row>
    <row r="1897" spans="5:5" x14ac:dyDescent="0.3">
      <c r="E1897" s="29"/>
    </row>
    <row r="1898" spans="5:5" x14ac:dyDescent="0.3">
      <c r="E1898" s="29"/>
    </row>
    <row r="1899" spans="5:5" x14ac:dyDescent="0.3">
      <c r="E1899" s="29"/>
    </row>
    <row r="1900" spans="5:5" x14ac:dyDescent="0.3">
      <c r="E1900" s="29"/>
    </row>
    <row r="1901" spans="5:5" x14ac:dyDescent="0.3">
      <c r="E1901" s="29"/>
    </row>
    <row r="1902" spans="5:5" x14ac:dyDescent="0.3">
      <c r="E1902" s="29"/>
    </row>
    <row r="1903" spans="5:5" x14ac:dyDescent="0.3">
      <c r="E1903" s="29"/>
    </row>
    <row r="1904" spans="5:5" x14ac:dyDescent="0.3">
      <c r="E1904" s="29"/>
    </row>
    <row r="1905" spans="5:5" x14ac:dyDescent="0.3">
      <c r="E1905" s="29"/>
    </row>
    <row r="1906" spans="5:5" x14ac:dyDescent="0.3">
      <c r="E1906" s="29"/>
    </row>
    <row r="1907" spans="5:5" x14ac:dyDescent="0.3">
      <c r="E1907" s="29"/>
    </row>
    <row r="1908" spans="5:5" x14ac:dyDescent="0.3">
      <c r="E1908" s="29"/>
    </row>
    <row r="1909" spans="5:5" x14ac:dyDescent="0.3">
      <c r="E1909" s="29"/>
    </row>
    <row r="1910" spans="5:5" x14ac:dyDescent="0.3">
      <c r="E1910" s="29"/>
    </row>
    <row r="1911" spans="5:5" x14ac:dyDescent="0.3">
      <c r="E1911" s="29"/>
    </row>
    <row r="1912" spans="5:5" x14ac:dyDescent="0.3">
      <c r="E1912" s="29"/>
    </row>
    <row r="1913" spans="5:5" x14ac:dyDescent="0.3">
      <c r="E1913" s="29"/>
    </row>
    <row r="1914" spans="5:5" x14ac:dyDescent="0.3">
      <c r="E1914" s="29"/>
    </row>
    <row r="1915" spans="5:5" x14ac:dyDescent="0.3">
      <c r="E1915" s="29"/>
    </row>
    <row r="1916" spans="5:5" x14ac:dyDescent="0.3">
      <c r="E1916" s="29"/>
    </row>
    <row r="1917" spans="5:5" x14ac:dyDescent="0.3">
      <c r="E1917" s="29"/>
    </row>
    <row r="1918" spans="5:5" x14ac:dyDescent="0.3">
      <c r="E1918" s="29"/>
    </row>
    <row r="1919" spans="5:5" x14ac:dyDescent="0.3">
      <c r="E1919" s="29"/>
    </row>
    <row r="1920" spans="5:5" x14ac:dyDescent="0.3">
      <c r="E1920" s="29"/>
    </row>
    <row r="1921" spans="5:5" x14ac:dyDescent="0.3">
      <c r="E1921" s="29"/>
    </row>
    <row r="1922" spans="5:5" x14ac:dyDescent="0.3">
      <c r="E1922" s="29"/>
    </row>
    <row r="1923" spans="5:5" x14ac:dyDescent="0.3">
      <c r="E1923" s="29"/>
    </row>
    <row r="1924" spans="5:5" x14ac:dyDescent="0.3">
      <c r="E1924" s="29"/>
    </row>
    <row r="1925" spans="5:5" x14ac:dyDescent="0.3">
      <c r="E1925" s="29"/>
    </row>
    <row r="1926" spans="5:5" x14ac:dyDescent="0.3">
      <c r="E1926" s="29"/>
    </row>
    <row r="1927" spans="5:5" x14ac:dyDescent="0.3">
      <c r="E1927" s="29"/>
    </row>
    <row r="1928" spans="5:5" x14ac:dyDescent="0.3">
      <c r="E1928" s="29"/>
    </row>
    <row r="1929" spans="5:5" x14ac:dyDescent="0.3">
      <c r="E1929" s="29"/>
    </row>
    <row r="1930" spans="5:5" x14ac:dyDescent="0.3">
      <c r="E1930" s="29"/>
    </row>
    <row r="1931" spans="5:5" x14ac:dyDescent="0.3">
      <c r="E1931" s="29"/>
    </row>
    <row r="1932" spans="5:5" x14ac:dyDescent="0.3">
      <c r="E1932" s="29"/>
    </row>
    <row r="1933" spans="5:5" x14ac:dyDescent="0.3">
      <c r="E1933" s="29"/>
    </row>
    <row r="1934" spans="5:5" x14ac:dyDescent="0.3">
      <c r="E1934" s="29"/>
    </row>
    <row r="1935" spans="5:5" x14ac:dyDescent="0.3">
      <c r="E1935" s="29"/>
    </row>
    <row r="1936" spans="5:5" x14ac:dyDescent="0.3">
      <c r="E1936" s="29"/>
    </row>
    <row r="1937" spans="5:5" x14ac:dyDescent="0.3">
      <c r="E1937" s="29"/>
    </row>
    <row r="1938" spans="5:5" x14ac:dyDescent="0.3">
      <c r="E1938" s="29"/>
    </row>
    <row r="1939" spans="5:5" x14ac:dyDescent="0.3">
      <c r="E1939" s="29"/>
    </row>
    <row r="1940" spans="5:5" x14ac:dyDescent="0.3">
      <c r="E1940" s="29"/>
    </row>
    <row r="1941" spans="5:5" x14ac:dyDescent="0.3">
      <c r="E1941" s="29"/>
    </row>
    <row r="1942" spans="5:5" x14ac:dyDescent="0.3">
      <c r="E1942" s="29"/>
    </row>
    <row r="1943" spans="5:5" x14ac:dyDescent="0.3">
      <c r="E1943" s="29"/>
    </row>
    <row r="1944" spans="5:5" x14ac:dyDescent="0.3">
      <c r="E1944" s="29"/>
    </row>
    <row r="1945" spans="5:5" x14ac:dyDescent="0.3">
      <c r="E1945" s="29"/>
    </row>
    <row r="1946" spans="5:5" x14ac:dyDescent="0.3">
      <c r="E1946" s="29"/>
    </row>
    <row r="1947" spans="5:5" x14ac:dyDescent="0.3">
      <c r="E1947" s="29"/>
    </row>
    <row r="1948" spans="5:5" x14ac:dyDescent="0.3">
      <c r="E1948" s="29"/>
    </row>
    <row r="1949" spans="5:5" x14ac:dyDescent="0.3">
      <c r="E1949" s="29"/>
    </row>
    <row r="1950" spans="5:5" x14ac:dyDescent="0.3">
      <c r="E1950" s="29"/>
    </row>
    <row r="1951" spans="5:5" x14ac:dyDescent="0.3">
      <c r="E1951" s="29"/>
    </row>
    <row r="1952" spans="5:5" x14ac:dyDescent="0.3">
      <c r="E1952" s="29"/>
    </row>
    <row r="1953" spans="5:5" x14ac:dyDescent="0.3">
      <c r="E1953" s="29"/>
    </row>
    <row r="1954" spans="5:5" x14ac:dyDescent="0.3">
      <c r="E1954" s="29"/>
    </row>
    <row r="1955" spans="5:5" x14ac:dyDescent="0.3">
      <c r="E1955" s="29"/>
    </row>
    <row r="1956" spans="5:5" x14ac:dyDescent="0.3">
      <c r="E1956" s="29"/>
    </row>
    <row r="1957" spans="5:5" x14ac:dyDescent="0.3">
      <c r="E1957" s="29"/>
    </row>
    <row r="1958" spans="5:5" x14ac:dyDescent="0.3">
      <c r="E1958" s="29"/>
    </row>
    <row r="1959" spans="5:5" x14ac:dyDescent="0.3">
      <c r="E1959" s="29"/>
    </row>
    <row r="1960" spans="5:5" x14ac:dyDescent="0.3">
      <c r="E1960" s="29"/>
    </row>
    <row r="1961" spans="5:5" x14ac:dyDescent="0.3">
      <c r="E1961" s="29"/>
    </row>
    <row r="1962" spans="5:5" x14ac:dyDescent="0.3">
      <c r="E1962" s="29"/>
    </row>
    <row r="1963" spans="5:5" x14ac:dyDescent="0.3">
      <c r="E1963" s="29"/>
    </row>
    <row r="1964" spans="5:5" x14ac:dyDescent="0.3">
      <c r="E1964" s="29"/>
    </row>
    <row r="1965" spans="5:5" x14ac:dyDescent="0.3">
      <c r="E1965" s="29"/>
    </row>
    <row r="1966" spans="5:5" x14ac:dyDescent="0.3">
      <c r="E1966" s="29"/>
    </row>
    <row r="1967" spans="5:5" x14ac:dyDescent="0.3">
      <c r="E1967" s="29"/>
    </row>
    <row r="1968" spans="5:5" x14ac:dyDescent="0.3">
      <c r="E1968" s="29"/>
    </row>
    <row r="1969" spans="5:5" x14ac:dyDescent="0.3">
      <c r="E1969" s="29"/>
    </row>
    <row r="1970" spans="5:5" x14ac:dyDescent="0.3">
      <c r="E1970" s="29"/>
    </row>
    <row r="1971" spans="5:5" x14ac:dyDescent="0.3">
      <c r="E1971" s="29"/>
    </row>
    <row r="1972" spans="5:5" x14ac:dyDescent="0.3">
      <c r="E1972" s="29"/>
    </row>
    <row r="1973" spans="5:5" x14ac:dyDescent="0.3">
      <c r="E1973" s="29"/>
    </row>
    <row r="1974" spans="5:5" x14ac:dyDescent="0.3">
      <c r="E1974" s="29"/>
    </row>
    <row r="1975" spans="5:5" x14ac:dyDescent="0.3">
      <c r="E1975" s="29"/>
    </row>
    <row r="1976" spans="5:5" x14ac:dyDescent="0.3">
      <c r="E1976" s="29"/>
    </row>
    <row r="1977" spans="5:5" x14ac:dyDescent="0.3">
      <c r="E1977" s="29"/>
    </row>
    <row r="1978" spans="5:5" x14ac:dyDescent="0.3">
      <c r="E1978" s="29"/>
    </row>
    <row r="1979" spans="5:5" x14ac:dyDescent="0.3">
      <c r="E1979" s="29"/>
    </row>
    <row r="1980" spans="5:5" x14ac:dyDescent="0.3">
      <c r="E1980" s="29"/>
    </row>
    <row r="1981" spans="5:5" x14ac:dyDescent="0.3">
      <c r="E1981" s="29"/>
    </row>
    <row r="1982" spans="5:5" x14ac:dyDescent="0.3">
      <c r="E1982" s="29"/>
    </row>
    <row r="1983" spans="5:5" x14ac:dyDescent="0.3">
      <c r="E1983" s="29"/>
    </row>
    <row r="1984" spans="5:5" x14ac:dyDescent="0.3">
      <c r="E1984" s="29"/>
    </row>
    <row r="1985" spans="5:5" x14ac:dyDescent="0.3">
      <c r="E1985" s="29"/>
    </row>
    <row r="1986" spans="5:5" x14ac:dyDescent="0.3">
      <c r="E1986" s="29"/>
    </row>
    <row r="1987" spans="5:5" x14ac:dyDescent="0.3">
      <c r="E1987" s="29"/>
    </row>
    <row r="1988" spans="5:5" x14ac:dyDescent="0.3">
      <c r="E1988" s="29"/>
    </row>
    <row r="1989" spans="5:5" x14ac:dyDescent="0.3">
      <c r="E1989" s="29"/>
    </row>
    <row r="1990" spans="5:5" x14ac:dyDescent="0.3">
      <c r="E1990" s="29"/>
    </row>
    <row r="1991" spans="5:5" x14ac:dyDescent="0.3">
      <c r="E1991" s="29"/>
    </row>
    <row r="1992" spans="5:5" x14ac:dyDescent="0.3">
      <c r="E1992" s="29"/>
    </row>
    <row r="1993" spans="5:5" x14ac:dyDescent="0.3">
      <c r="E1993" s="29"/>
    </row>
    <row r="1994" spans="5:5" x14ac:dyDescent="0.3">
      <c r="E1994" s="29"/>
    </row>
    <row r="1995" spans="5:5" x14ac:dyDescent="0.3">
      <c r="E1995" s="29"/>
    </row>
    <row r="1996" spans="5:5" x14ac:dyDescent="0.3">
      <c r="E1996" s="29"/>
    </row>
    <row r="1997" spans="5:5" x14ac:dyDescent="0.3">
      <c r="E1997" s="29"/>
    </row>
    <row r="1998" spans="5:5" x14ac:dyDescent="0.3">
      <c r="E1998" s="29"/>
    </row>
    <row r="1999" spans="5:5" x14ac:dyDescent="0.3">
      <c r="E1999" s="29"/>
    </row>
    <row r="2000" spans="5:5" x14ac:dyDescent="0.3">
      <c r="E2000" s="29"/>
    </row>
    <row r="2001" spans="5:5" x14ac:dyDescent="0.3">
      <c r="E2001" s="29"/>
    </row>
    <row r="2002" spans="5:5" x14ac:dyDescent="0.3">
      <c r="E2002" s="29"/>
    </row>
    <row r="2003" spans="5:5" x14ac:dyDescent="0.3">
      <c r="E2003" s="29"/>
    </row>
    <row r="2004" spans="5:5" x14ac:dyDescent="0.3">
      <c r="E2004" s="29"/>
    </row>
    <row r="2005" spans="5:5" x14ac:dyDescent="0.3">
      <c r="E2005" s="29"/>
    </row>
    <row r="2006" spans="5:5" x14ac:dyDescent="0.3">
      <c r="E2006" s="29"/>
    </row>
    <row r="2007" spans="5:5" x14ac:dyDescent="0.3">
      <c r="E2007" s="29"/>
    </row>
    <row r="2008" spans="5:5" x14ac:dyDescent="0.3">
      <c r="E2008" s="29"/>
    </row>
    <row r="2009" spans="5:5" x14ac:dyDescent="0.3">
      <c r="E2009" s="29"/>
    </row>
    <row r="2010" spans="5:5" x14ac:dyDescent="0.3">
      <c r="E2010" s="29"/>
    </row>
    <row r="2011" spans="5:5" x14ac:dyDescent="0.3">
      <c r="E2011" s="29"/>
    </row>
    <row r="2012" spans="5:5" x14ac:dyDescent="0.3">
      <c r="E2012" s="29"/>
    </row>
    <row r="2013" spans="5:5" x14ac:dyDescent="0.3">
      <c r="E2013" s="29"/>
    </row>
    <row r="2014" spans="5:5" x14ac:dyDescent="0.3">
      <c r="E2014" s="29"/>
    </row>
    <row r="2015" spans="5:5" x14ac:dyDescent="0.3">
      <c r="E2015" s="29"/>
    </row>
    <row r="2016" spans="5:5" x14ac:dyDescent="0.3">
      <c r="E2016" s="29"/>
    </row>
    <row r="2017" spans="5:5" x14ac:dyDescent="0.3">
      <c r="E2017" s="29"/>
    </row>
    <row r="2018" spans="5:5" x14ac:dyDescent="0.3">
      <c r="E2018" s="29"/>
    </row>
    <row r="2019" spans="5:5" x14ac:dyDescent="0.3">
      <c r="E2019" s="29"/>
    </row>
    <row r="2020" spans="5:5" x14ac:dyDescent="0.3">
      <c r="E2020" s="29"/>
    </row>
    <row r="2021" spans="5:5" x14ac:dyDescent="0.3">
      <c r="E2021" s="29"/>
    </row>
    <row r="2022" spans="5:5" x14ac:dyDescent="0.3">
      <c r="E2022" s="29"/>
    </row>
    <row r="2023" spans="5:5" x14ac:dyDescent="0.3">
      <c r="E2023" s="29"/>
    </row>
    <row r="2024" spans="5:5" x14ac:dyDescent="0.3">
      <c r="E2024" s="29"/>
    </row>
    <row r="2025" spans="5:5" x14ac:dyDescent="0.3">
      <c r="E2025" s="29"/>
    </row>
    <row r="2026" spans="5:5" x14ac:dyDescent="0.3">
      <c r="E2026" s="29"/>
    </row>
    <row r="2027" spans="5:5" x14ac:dyDescent="0.3">
      <c r="E2027" s="29"/>
    </row>
    <row r="2028" spans="5:5" x14ac:dyDescent="0.3">
      <c r="E2028" s="29"/>
    </row>
    <row r="2029" spans="5:5" x14ac:dyDescent="0.3">
      <c r="E2029" s="29"/>
    </row>
    <row r="2030" spans="5:5" x14ac:dyDescent="0.3">
      <c r="E2030" s="29"/>
    </row>
    <row r="2031" spans="5:5" x14ac:dyDescent="0.3">
      <c r="E2031" s="29"/>
    </row>
    <row r="2032" spans="5:5" x14ac:dyDescent="0.3">
      <c r="E2032" s="29"/>
    </row>
    <row r="2033" spans="5:5" x14ac:dyDescent="0.3">
      <c r="E2033" s="29"/>
    </row>
    <row r="2034" spans="5:5" x14ac:dyDescent="0.3">
      <c r="E2034" s="29"/>
    </row>
    <row r="2035" spans="5:5" x14ac:dyDescent="0.3">
      <c r="E2035" s="29"/>
    </row>
    <row r="2036" spans="5:5" x14ac:dyDescent="0.3">
      <c r="E2036" s="29"/>
    </row>
    <row r="2037" spans="5:5" x14ac:dyDescent="0.3">
      <c r="E2037" s="29"/>
    </row>
    <row r="2038" spans="5:5" x14ac:dyDescent="0.3">
      <c r="E2038" s="29"/>
    </row>
    <row r="2039" spans="5:5" x14ac:dyDescent="0.3">
      <c r="E2039" s="29"/>
    </row>
    <row r="2040" spans="5:5" x14ac:dyDescent="0.3">
      <c r="E2040" s="29"/>
    </row>
    <row r="2041" spans="5:5" x14ac:dyDescent="0.3">
      <c r="E2041" s="29"/>
    </row>
    <row r="2042" spans="5:5" x14ac:dyDescent="0.3">
      <c r="E2042" s="29"/>
    </row>
    <row r="2043" spans="5:5" x14ac:dyDescent="0.3">
      <c r="E2043" s="29"/>
    </row>
    <row r="2044" spans="5:5" x14ac:dyDescent="0.3">
      <c r="E2044" s="29"/>
    </row>
    <row r="2045" spans="5:5" x14ac:dyDescent="0.3">
      <c r="E2045" s="29"/>
    </row>
    <row r="2046" spans="5:5" x14ac:dyDescent="0.3">
      <c r="E2046" s="29"/>
    </row>
    <row r="2047" spans="5:5" x14ac:dyDescent="0.3">
      <c r="E2047" s="29"/>
    </row>
    <row r="2048" spans="5:5" x14ac:dyDescent="0.3">
      <c r="E2048" s="29"/>
    </row>
    <row r="2049" spans="5:5" x14ac:dyDescent="0.3">
      <c r="E2049" s="29"/>
    </row>
    <row r="2050" spans="5:5" x14ac:dyDescent="0.3">
      <c r="E2050" s="29"/>
    </row>
    <row r="2051" spans="5:5" x14ac:dyDescent="0.3">
      <c r="E2051" s="29"/>
    </row>
    <row r="2052" spans="5:5" x14ac:dyDescent="0.3">
      <c r="E2052" s="29"/>
    </row>
    <row r="2053" spans="5:5" x14ac:dyDescent="0.3">
      <c r="E2053" s="29"/>
    </row>
    <row r="2054" spans="5:5" x14ac:dyDescent="0.3">
      <c r="E2054" s="29"/>
    </row>
    <row r="2055" spans="5:5" x14ac:dyDescent="0.3">
      <c r="E2055" s="29"/>
    </row>
    <row r="2056" spans="5:5" x14ac:dyDescent="0.3">
      <c r="E2056" s="29"/>
    </row>
    <row r="2057" spans="5:5" x14ac:dyDescent="0.3">
      <c r="E2057" s="29"/>
    </row>
    <row r="2058" spans="5:5" x14ac:dyDescent="0.3">
      <c r="E2058" s="29"/>
    </row>
    <row r="2059" spans="5:5" x14ac:dyDescent="0.3">
      <c r="E2059" s="29"/>
    </row>
    <row r="2060" spans="5:5" x14ac:dyDescent="0.3">
      <c r="E2060" s="29"/>
    </row>
    <row r="2061" spans="5:5" x14ac:dyDescent="0.3">
      <c r="E2061" s="29"/>
    </row>
    <row r="2062" spans="5:5" x14ac:dyDescent="0.3">
      <c r="E2062" s="29"/>
    </row>
    <row r="2063" spans="5:5" x14ac:dyDescent="0.3">
      <c r="E2063" s="29"/>
    </row>
    <row r="2064" spans="5:5" x14ac:dyDescent="0.3">
      <c r="E2064" s="29"/>
    </row>
    <row r="2065" spans="5:5" x14ac:dyDescent="0.3">
      <c r="E2065" s="29"/>
    </row>
    <row r="2066" spans="5:5" x14ac:dyDescent="0.3">
      <c r="E2066" s="29"/>
    </row>
    <row r="2067" spans="5:5" x14ac:dyDescent="0.3">
      <c r="E2067" s="29"/>
    </row>
    <row r="2068" spans="5:5" x14ac:dyDescent="0.3">
      <c r="E2068" s="29"/>
    </row>
    <row r="2069" spans="5:5" x14ac:dyDescent="0.3">
      <c r="E2069" s="29"/>
    </row>
    <row r="2070" spans="5:5" x14ac:dyDescent="0.3">
      <c r="E2070" s="29"/>
    </row>
    <row r="2071" spans="5:5" x14ac:dyDescent="0.3">
      <c r="E2071" s="29"/>
    </row>
    <row r="2072" spans="5:5" x14ac:dyDescent="0.3">
      <c r="E2072" s="29"/>
    </row>
    <row r="2073" spans="5:5" x14ac:dyDescent="0.3">
      <c r="E2073" s="29"/>
    </row>
    <row r="2074" spans="5:5" x14ac:dyDescent="0.3">
      <c r="E2074" s="29"/>
    </row>
    <row r="2075" spans="5:5" x14ac:dyDescent="0.3">
      <c r="E2075" s="29"/>
    </row>
    <row r="2076" spans="5:5" x14ac:dyDescent="0.3">
      <c r="E2076" s="29"/>
    </row>
    <row r="2077" spans="5:5" x14ac:dyDescent="0.3">
      <c r="E2077" s="29"/>
    </row>
    <row r="2078" spans="5:5" x14ac:dyDescent="0.3">
      <c r="E2078" s="29"/>
    </row>
    <row r="2079" spans="5:5" x14ac:dyDescent="0.3">
      <c r="E2079" s="29"/>
    </row>
    <row r="2080" spans="5:5" x14ac:dyDescent="0.3">
      <c r="E2080" s="29"/>
    </row>
    <row r="2081" spans="5:5" x14ac:dyDescent="0.3">
      <c r="E2081" s="29"/>
    </row>
    <row r="2082" spans="5:5" x14ac:dyDescent="0.3">
      <c r="E2082" s="29"/>
    </row>
    <row r="2083" spans="5:5" x14ac:dyDescent="0.3">
      <c r="E2083" s="29"/>
    </row>
    <row r="2084" spans="5:5" x14ac:dyDescent="0.3">
      <c r="E2084" s="29"/>
    </row>
    <row r="2085" spans="5:5" x14ac:dyDescent="0.3">
      <c r="E2085" s="29"/>
    </row>
    <row r="2086" spans="5:5" x14ac:dyDescent="0.3">
      <c r="E2086" s="29"/>
    </row>
    <row r="2087" spans="5:5" x14ac:dyDescent="0.3">
      <c r="E2087" s="29"/>
    </row>
    <row r="2088" spans="5:5" x14ac:dyDescent="0.3">
      <c r="E2088" s="29"/>
    </row>
    <row r="2089" spans="5:5" x14ac:dyDescent="0.3">
      <c r="E2089" s="29"/>
    </row>
    <row r="2090" spans="5:5" x14ac:dyDescent="0.3">
      <c r="E2090" s="29"/>
    </row>
    <row r="2091" spans="5:5" x14ac:dyDescent="0.3">
      <c r="E2091" s="29"/>
    </row>
    <row r="2092" spans="5:5" x14ac:dyDescent="0.3">
      <c r="E2092" s="29"/>
    </row>
    <row r="2093" spans="5:5" x14ac:dyDescent="0.3">
      <c r="E2093" s="29"/>
    </row>
    <row r="2094" spans="5:5" x14ac:dyDescent="0.3">
      <c r="E2094" s="29"/>
    </row>
    <row r="2095" spans="5:5" x14ac:dyDescent="0.3">
      <c r="E2095" s="29"/>
    </row>
    <row r="2096" spans="5:5" x14ac:dyDescent="0.3">
      <c r="E2096" s="29"/>
    </row>
    <row r="2097" spans="5:5" x14ac:dyDescent="0.3">
      <c r="E2097" s="29"/>
    </row>
    <row r="2098" spans="5:5" x14ac:dyDescent="0.3">
      <c r="E2098" s="29"/>
    </row>
    <row r="2099" spans="5:5" x14ac:dyDescent="0.3">
      <c r="E2099" s="29"/>
    </row>
    <row r="2100" spans="5:5" x14ac:dyDescent="0.3">
      <c r="E2100" s="29"/>
    </row>
    <row r="2101" spans="5:5" x14ac:dyDescent="0.3">
      <c r="E2101" s="29"/>
    </row>
    <row r="2102" spans="5:5" x14ac:dyDescent="0.3">
      <c r="E2102" s="29"/>
    </row>
    <row r="2103" spans="5:5" x14ac:dyDescent="0.3">
      <c r="E2103" s="29"/>
    </row>
    <row r="2104" spans="5:5" x14ac:dyDescent="0.3">
      <c r="E2104" s="29"/>
    </row>
    <row r="2105" spans="5:5" x14ac:dyDescent="0.3">
      <c r="E2105" s="29"/>
    </row>
    <row r="2106" spans="5:5" x14ac:dyDescent="0.3">
      <c r="E2106" s="29"/>
    </row>
    <row r="2107" spans="5:5" x14ac:dyDescent="0.3">
      <c r="E2107" s="29"/>
    </row>
    <row r="2108" spans="5:5" x14ac:dyDescent="0.3">
      <c r="E2108" s="29"/>
    </row>
    <row r="2109" spans="5:5" x14ac:dyDescent="0.3">
      <c r="E2109" s="29"/>
    </row>
    <row r="2110" spans="5:5" x14ac:dyDescent="0.3">
      <c r="E2110" s="29"/>
    </row>
    <row r="2111" spans="5:5" x14ac:dyDescent="0.3">
      <c r="E2111" s="29"/>
    </row>
    <row r="2112" spans="5:5" x14ac:dyDescent="0.3">
      <c r="E2112" s="29"/>
    </row>
    <row r="2113" spans="5:5" x14ac:dyDescent="0.3">
      <c r="E2113" s="29"/>
    </row>
    <row r="2114" spans="5:5" x14ac:dyDescent="0.3">
      <c r="E2114" s="29"/>
    </row>
    <row r="2115" spans="5:5" x14ac:dyDescent="0.3">
      <c r="E2115" s="29"/>
    </row>
    <row r="2116" spans="5:5" x14ac:dyDescent="0.3">
      <c r="E2116" s="29"/>
    </row>
    <row r="2117" spans="5:5" x14ac:dyDescent="0.3">
      <c r="E2117" s="29"/>
    </row>
    <row r="2118" spans="5:5" x14ac:dyDescent="0.3">
      <c r="E2118" s="29"/>
    </row>
    <row r="2119" spans="5:5" x14ac:dyDescent="0.3">
      <c r="E2119" s="29"/>
    </row>
    <row r="2120" spans="5:5" x14ac:dyDescent="0.3">
      <c r="E2120" s="29"/>
    </row>
    <row r="2121" spans="5:5" x14ac:dyDescent="0.3">
      <c r="E2121" s="29"/>
    </row>
    <row r="2122" spans="5:5" x14ac:dyDescent="0.3">
      <c r="E2122" s="29"/>
    </row>
    <row r="2123" spans="5:5" x14ac:dyDescent="0.3">
      <c r="E2123" s="29"/>
    </row>
    <row r="2124" spans="5:5" x14ac:dyDescent="0.3">
      <c r="E2124" s="29"/>
    </row>
    <row r="2125" spans="5:5" x14ac:dyDescent="0.3">
      <c r="E2125" s="29"/>
    </row>
    <row r="2126" spans="5:5" x14ac:dyDescent="0.3">
      <c r="E2126" s="29"/>
    </row>
    <row r="2127" spans="5:5" x14ac:dyDescent="0.3">
      <c r="E2127" s="29"/>
    </row>
    <row r="2128" spans="5:5" x14ac:dyDescent="0.3">
      <c r="E2128" s="29"/>
    </row>
    <row r="2129" spans="5:5" x14ac:dyDescent="0.3">
      <c r="E2129" s="29"/>
    </row>
    <row r="2130" spans="5:5" x14ac:dyDescent="0.3">
      <c r="E2130" s="29"/>
    </row>
    <row r="2131" spans="5:5" x14ac:dyDescent="0.3">
      <c r="E2131" s="29"/>
    </row>
    <row r="2132" spans="5:5" x14ac:dyDescent="0.3">
      <c r="E2132" s="29"/>
    </row>
    <row r="2133" spans="5:5" x14ac:dyDescent="0.3">
      <c r="E2133" s="29"/>
    </row>
    <row r="2134" spans="5:5" x14ac:dyDescent="0.3">
      <c r="E2134" s="29"/>
    </row>
    <row r="2135" spans="5:5" x14ac:dyDescent="0.3">
      <c r="E2135" s="29"/>
    </row>
    <row r="2136" spans="5:5" x14ac:dyDescent="0.3">
      <c r="E2136" s="29"/>
    </row>
    <row r="2137" spans="5:5" x14ac:dyDescent="0.3">
      <c r="E2137" s="29"/>
    </row>
    <row r="2138" spans="5:5" x14ac:dyDescent="0.3">
      <c r="E2138" s="29"/>
    </row>
    <row r="2139" spans="5:5" x14ac:dyDescent="0.3">
      <c r="E2139" s="29"/>
    </row>
    <row r="2140" spans="5:5" x14ac:dyDescent="0.3">
      <c r="E2140" s="29"/>
    </row>
    <row r="2141" spans="5:5" x14ac:dyDescent="0.3">
      <c r="E2141" s="29"/>
    </row>
    <row r="2142" spans="5:5" x14ac:dyDescent="0.3">
      <c r="E2142" s="29"/>
    </row>
    <row r="2143" spans="5:5" x14ac:dyDescent="0.3">
      <c r="E2143" s="29"/>
    </row>
    <row r="2144" spans="5:5" x14ac:dyDescent="0.3">
      <c r="E2144" s="29"/>
    </row>
    <row r="2145" spans="5:5" x14ac:dyDescent="0.3">
      <c r="E2145" s="29"/>
    </row>
    <row r="2146" spans="5:5" x14ac:dyDescent="0.3">
      <c r="E2146" s="29"/>
    </row>
    <row r="2147" spans="5:5" x14ac:dyDescent="0.3">
      <c r="E2147" s="29"/>
    </row>
    <row r="2148" spans="5:5" x14ac:dyDescent="0.3">
      <c r="E2148" s="29"/>
    </row>
    <row r="2149" spans="5:5" x14ac:dyDescent="0.3">
      <c r="E2149" s="29"/>
    </row>
    <row r="2150" spans="5:5" x14ac:dyDescent="0.3">
      <c r="E2150" s="29"/>
    </row>
    <row r="2151" spans="5:5" x14ac:dyDescent="0.3">
      <c r="E2151" s="29"/>
    </row>
    <row r="2152" spans="5:5" x14ac:dyDescent="0.3">
      <c r="E2152" s="29"/>
    </row>
    <row r="2153" spans="5:5" x14ac:dyDescent="0.3">
      <c r="E2153" s="29"/>
    </row>
    <row r="2154" spans="5:5" x14ac:dyDescent="0.3">
      <c r="E2154" s="29"/>
    </row>
    <row r="2155" spans="5:5" x14ac:dyDescent="0.3">
      <c r="E2155" s="29"/>
    </row>
    <row r="2156" spans="5:5" x14ac:dyDescent="0.3">
      <c r="E2156" s="29"/>
    </row>
    <row r="2157" spans="5:5" x14ac:dyDescent="0.3">
      <c r="E2157" s="29"/>
    </row>
    <row r="2158" spans="5:5" x14ac:dyDescent="0.3">
      <c r="E2158" s="29"/>
    </row>
    <row r="2159" spans="5:5" x14ac:dyDescent="0.3">
      <c r="E2159" s="29"/>
    </row>
    <row r="2160" spans="5:5" x14ac:dyDescent="0.3">
      <c r="E2160" s="29"/>
    </row>
    <row r="2161" spans="5:5" x14ac:dyDescent="0.3">
      <c r="E2161" s="29"/>
    </row>
    <row r="2162" spans="5:5" x14ac:dyDescent="0.3">
      <c r="E2162" s="29"/>
    </row>
    <row r="2163" spans="5:5" x14ac:dyDescent="0.3">
      <c r="E2163" s="29"/>
    </row>
    <row r="2164" spans="5:5" x14ac:dyDescent="0.3">
      <c r="E2164" s="29"/>
    </row>
    <row r="2165" spans="5:5" x14ac:dyDescent="0.3">
      <c r="E2165" s="29"/>
    </row>
    <row r="2166" spans="5:5" x14ac:dyDescent="0.3">
      <c r="E2166" s="29"/>
    </row>
    <row r="2167" spans="5:5" x14ac:dyDescent="0.3">
      <c r="E2167" s="29"/>
    </row>
    <row r="2168" spans="5:5" x14ac:dyDescent="0.3">
      <c r="E2168" s="29"/>
    </row>
    <row r="2169" spans="5:5" x14ac:dyDescent="0.3">
      <c r="E2169" s="29"/>
    </row>
    <row r="2170" spans="5:5" x14ac:dyDescent="0.3">
      <c r="E2170" s="29"/>
    </row>
    <row r="2171" spans="5:5" x14ac:dyDescent="0.3">
      <c r="E2171" s="29"/>
    </row>
    <row r="2172" spans="5:5" x14ac:dyDescent="0.3">
      <c r="E2172" s="29"/>
    </row>
    <row r="2173" spans="5:5" x14ac:dyDescent="0.3">
      <c r="E2173" s="29"/>
    </row>
    <row r="2174" spans="5:5" x14ac:dyDescent="0.3">
      <c r="E2174" s="29"/>
    </row>
    <row r="2175" spans="5:5" x14ac:dyDescent="0.3">
      <c r="E2175" s="29"/>
    </row>
    <row r="2176" spans="5:5" x14ac:dyDescent="0.3">
      <c r="E2176" s="29"/>
    </row>
    <row r="2177" spans="5:5" x14ac:dyDescent="0.3">
      <c r="E2177" s="29"/>
    </row>
    <row r="2178" spans="5:5" x14ac:dyDescent="0.3">
      <c r="E2178" s="29"/>
    </row>
    <row r="2179" spans="5:5" x14ac:dyDescent="0.3">
      <c r="E2179" s="29"/>
    </row>
    <row r="2180" spans="5:5" x14ac:dyDescent="0.3">
      <c r="E2180" s="29"/>
    </row>
    <row r="2181" spans="5:5" x14ac:dyDescent="0.3">
      <c r="E2181" s="29"/>
    </row>
    <row r="2182" spans="5:5" x14ac:dyDescent="0.3">
      <c r="E2182" s="29"/>
    </row>
    <row r="2183" spans="5:5" x14ac:dyDescent="0.3">
      <c r="E2183" s="29"/>
    </row>
    <row r="2184" spans="5:5" x14ac:dyDescent="0.3">
      <c r="E2184" s="29"/>
    </row>
    <row r="2185" spans="5:5" x14ac:dyDescent="0.3">
      <c r="E2185" s="29"/>
    </row>
    <row r="2186" spans="5:5" x14ac:dyDescent="0.3">
      <c r="E2186" s="29"/>
    </row>
    <row r="2187" spans="5:5" x14ac:dyDescent="0.3">
      <c r="E2187" s="29"/>
    </row>
    <row r="2188" spans="5:5" x14ac:dyDescent="0.3">
      <c r="E2188" s="29"/>
    </row>
    <row r="2189" spans="5:5" x14ac:dyDescent="0.3">
      <c r="E2189" s="29"/>
    </row>
    <row r="2190" spans="5:5" x14ac:dyDescent="0.3">
      <c r="E2190" s="29"/>
    </row>
    <row r="2191" spans="5:5" x14ac:dyDescent="0.3">
      <c r="E2191" s="29"/>
    </row>
    <row r="2192" spans="5:5" x14ac:dyDescent="0.3">
      <c r="E2192" s="29"/>
    </row>
    <row r="2193" spans="5:5" x14ac:dyDescent="0.3">
      <c r="E2193" s="29"/>
    </row>
    <row r="2194" spans="5:5" x14ac:dyDescent="0.3">
      <c r="E2194" s="29"/>
    </row>
    <row r="2195" spans="5:5" x14ac:dyDescent="0.3">
      <c r="E2195" s="29"/>
    </row>
    <row r="2196" spans="5:5" x14ac:dyDescent="0.3">
      <c r="E2196" s="29"/>
    </row>
    <row r="2197" spans="5:5" x14ac:dyDescent="0.3">
      <c r="E2197" s="29"/>
    </row>
    <row r="2198" spans="5:5" x14ac:dyDescent="0.3">
      <c r="E2198" s="29"/>
    </row>
    <row r="2199" spans="5:5" x14ac:dyDescent="0.3">
      <c r="E2199" s="29"/>
    </row>
    <row r="2200" spans="5:5" x14ac:dyDescent="0.3">
      <c r="E2200" s="29"/>
    </row>
    <row r="2201" spans="5:5" x14ac:dyDescent="0.3">
      <c r="E2201" s="29"/>
    </row>
    <row r="2202" spans="5:5" x14ac:dyDescent="0.3">
      <c r="E2202" s="29"/>
    </row>
    <row r="2203" spans="5:5" x14ac:dyDescent="0.3">
      <c r="E2203" s="29"/>
    </row>
    <row r="2204" spans="5:5" x14ac:dyDescent="0.3">
      <c r="E2204" s="29"/>
    </row>
    <row r="2205" spans="5:5" x14ac:dyDescent="0.3">
      <c r="E2205" s="29"/>
    </row>
    <row r="2206" spans="5:5" x14ac:dyDescent="0.3">
      <c r="E2206" s="29"/>
    </row>
    <row r="2207" spans="5:5" x14ac:dyDescent="0.3">
      <c r="E2207" s="29"/>
    </row>
    <row r="2208" spans="5:5" x14ac:dyDescent="0.3">
      <c r="E2208" s="29"/>
    </row>
    <row r="2209" spans="5:5" x14ac:dyDescent="0.3">
      <c r="E2209" s="29"/>
    </row>
    <row r="2210" spans="5:5" x14ac:dyDescent="0.3">
      <c r="E2210" s="29"/>
    </row>
    <row r="2211" spans="5:5" x14ac:dyDescent="0.3">
      <c r="E2211" s="29"/>
    </row>
    <row r="2212" spans="5:5" x14ac:dyDescent="0.3">
      <c r="E2212" s="29"/>
    </row>
    <row r="2213" spans="5:5" x14ac:dyDescent="0.3">
      <c r="E2213" s="29"/>
    </row>
    <row r="2214" spans="5:5" x14ac:dyDescent="0.3">
      <c r="E2214" s="29"/>
    </row>
    <row r="2215" spans="5:5" x14ac:dyDescent="0.3">
      <c r="E2215" s="29"/>
    </row>
    <row r="2216" spans="5:5" x14ac:dyDescent="0.3">
      <c r="E2216" s="29"/>
    </row>
    <row r="2217" spans="5:5" x14ac:dyDescent="0.3">
      <c r="E2217" s="29"/>
    </row>
    <row r="2218" spans="5:5" x14ac:dyDescent="0.3">
      <c r="E2218" s="29"/>
    </row>
    <row r="2219" spans="5:5" x14ac:dyDescent="0.3">
      <c r="E2219" s="29"/>
    </row>
    <row r="2220" spans="5:5" x14ac:dyDescent="0.3">
      <c r="E2220" s="29"/>
    </row>
    <row r="2221" spans="5:5" x14ac:dyDescent="0.3">
      <c r="E2221" s="29"/>
    </row>
    <row r="2222" spans="5:5" x14ac:dyDescent="0.3">
      <c r="E2222" s="29"/>
    </row>
    <row r="2223" spans="5:5" x14ac:dyDescent="0.3">
      <c r="E2223" s="29"/>
    </row>
    <row r="2224" spans="5:5" x14ac:dyDescent="0.3">
      <c r="E2224" s="29"/>
    </row>
    <row r="2225" spans="5:5" x14ac:dyDescent="0.3">
      <c r="E2225" s="29"/>
    </row>
    <row r="2226" spans="5:5" x14ac:dyDescent="0.3">
      <c r="E2226" s="29"/>
    </row>
    <row r="2227" spans="5:5" x14ac:dyDescent="0.3">
      <c r="E2227" s="29"/>
    </row>
    <row r="2228" spans="5:5" x14ac:dyDescent="0.3">
      <c r="E2228" s="29"/>
    </row>
    <row r="2229" spans="5:5" x14ac:dyDescent="0.3">
      <c r="E2229" s="29"/>
    </row>
    <row r="2230" spans="5:5" x14ac:dyDescent="0.3">
      <c r="E2230" s="29"/>
    </row>
    <row r="2231" spans="5:5" x14ac:dyDescent="0.3">
      <c r="E2231" s="29"/>
    </row>
    <row r="2232" spans="5:5" x14ac:dyDescent="0.3">
      <c r="E2232" s="29"/>
    </row>
    <row r="2233" spans="5:5" x14ac:dyDescent="0.3">
      <c r="E2233" s="29"/>
    </row>
    <row r="2234" spans="5:5" x14ac:dyDescent="0.3">
      <c r="E2234" s="29"/>
    </row>
    <row r="2235" spans="5:5" x14ac:dyDescent="0.3">
      <c r="E2235" s="29"/>
    </row>
    <row r="2236" spans="5:5" x14ac:dyDescent="0.3">
      <c r="E2236" s="29"/>
    </row>
    <row r="2237" spans="5:5" x14ac:dyDescent="0.3">
      <c r="E2237" s="29"/>
    </row>
    <row r="2238" spans="5:5" x14ac:dyDescent="0.3">
      <c r="E2238" s="29"/>
    </row>
    <row r="2239" spans="5:5" x14ac:dyDescent="0.3">
      <c r="E2239" s="29"/>
    </row>
    <row r="2240" spans="5:5" x14ac:dyDescent="0.3">
      <c r="E2240" s="29"/>
    </row>
    <row r="2241" spans="5:5" x14ac:dyDescent="0.3">
      <c r="E2241" s="29"/>
    </row>
    <row r="2242" spans="5:5" x14ac:dyDescent="0.3">
      <c r="E2242" s="29"/>
    </row>
    <row r="2243" spans="5:5" x14ac:dyDescent="0.3">
      <c r="E2243" s="29"/>
    </row>
    <row r="2244" spans="5:5" x14ac:dyDescent="0.3">
      <c r="E2244" s="29"/>
    </row>
    <row r="2245" spans="5:5" x14ac:dyDescent="0.3">
      <c r="E2245" s="29"/>
    </row>
    <row r="2246" spans="5:5" x14ac:dyDescent="0.3">
      <c r="E2246" s="29"/>
    </row>
    <row r="2247" spans="5:5" x14ac:dyDescent="0.3">
      <c r="E2247" s="29"/>
    </row>
    <row r="2248" spans="5:5" x14ac:dyDescent="0.3">
      <c r="E2248" s="29"/>
    </row>
    <row r="2249" spans="5:5" x14ac:dyDescent="0.3">
      <c r="E2249" s="29"/>
    </row>
    <row r="2250" spans="5:5" x14ac:dyDescent="0.3">
      <c r="E2250" s="29"/>
    </row>
    <row r="2251" spans="5:5" x14ac:dyDescent="0.3">
      <c r="E2251" s="29"/>
    </row>
    <row r="2252" spans="5:5" x14ac:dyDescent="0.3">
      <c r="E2252" s="29"/>
    </row>
    <row r="2253" spans="5:5" x14ac:dyDescent="0.3">
      <c r="E2253" s="29"/>
    </row>
    <row r="2254" spans="5:5" x14ac:dyDescent="0.3">
      <c r="E2254" s="29"/>
    </row>
    <row r="2255" spans="5:5" x14ac:dyDescent="0.3">
      <c r="E2255" s="29"/>
    </row>
    <row r="2256" spans="5:5" x14ac:dyDescent="0.3">
      <c r="E2256" s="29"/>
    </row>
    <row r="2257" spans="5:5" x14ac:dyDescent="0.3">
      <c r="E2257" s="29"/>
    </row>
    <row r="2258" spans="5:5" x14ac:dyDescent="0.3">
      <c r="E2258" s="29"/>
    </row>
    <row r="2259" spans="5:5" x14ac:dyDescent="0.3">
      <c r="E2259" s="29"/>
    </row>
    <row r="2260" spans="5:5" x14ac:dyDescent="0.3">
      <c r="E2260" s="29"/>
    </row>
    <row r="2261" spans="5:5" x14ac:dyDescent="0.3">
      <c r="E2261" s="29"/>
    </row>
    <row r="2262" spans="5:5" x14ac:dyDescent="0.3">
      <c r="E2262" s="29"/>
    </row>
    <row r="2263" spans="5:5" x14ac:dyDescent="0.3">
      <c r="E2263" s="29"/>
    </row>
    <row r="2264" spans="5:5" x14ac:dyDescent="0.3">
      <c r="E2264" s="29"/>
    </row>
    <row r="2265" spans="5:5" x14ac:dyDescent="0.3">
      <c r="E2265" s="29"/>
    </row>
    <row r="2266" spans="5:5" x14ac:dyDescent="0.3">
      <c r="E2266" s="29"/>
    </row>
    <row r="2267" spans="5:5" x14ac:dyDescent="0.3">
      <c r="E2267" s="29"/>
    </row>
    <row r="2268" spans="5:5" x14ac:dyDescent="0.3">
      <c r="E2268" s="29"/>
    </row>
    <row r="2269" spans="5:5" x14ac:dyDescent="0.3">
      <c r="E2269" s="29"/>
    </row>
    <row r="2270" spans="5:5" x14ac:dyDescent="0.3">
      <c r="E2270" s="29"/>
    </row>
    <row r="2271" spans="5:5" x14ac:dyDescent="0.3">
      <c r="E2271" s="29"/>
    </row>
    <row r="2272" spans="5:5" x14ac:dyDescent="0.3">
      <c r="E2272" s="29"/>
    </row>
    <row r="2273" spans="5:5" x14ac:dyDescent="0.3">
      <c r="E2273" s="29"/>
    </row>
    <row r="2274" spans="5:5" x14ac:dyDescent="0.3">
      <c r="E2274" s="29"/>
    </row>
    <row r="2275" spans="5:5" x14ac:dyDescent="0.3">
      <c r="E2275" s="29"/>
    </row>
    <row r="2276" spans="5:5" x14ac:dyDescent="0.3">
      <c r="E2276" s="29"/>
    </row>
    <row r="2277" spans="5:5" x14ac:dyDescent="0.3">
      <c r="E2277" s="29"/>
    </row>
    <row r="2278" spans="5:5" x14ac:dyDescent="0.3">
      <c r="E2278" s="29"/>
    </row>
    <row r="2279" spans="5:5" x14ac:dyDescent="0.3">
      <c r="E2279" s="29"/>
    </row>
    <row r="2280" spans="5:5" x14ac:dyDescent="0.3">
      <c r="E2280" s="29"/>
    </row>
    <row r="2281" spans="5:5" x14ac:dyDescent="0.3">
      <c r="E2281" s="29"/>
    </row>
    <row r="2282" spans="5:5" x14ac:dyDescent="0.3">
      <c r="E2282" s="29"/>
    </row>
    <row r="2283" spans="5:5" x14ac:dyDescent="0.3">
      <c r="E2283" s="29"/>
    </row>
    <row r="2284" spans="5:5" x14ac:dyDescent="0.3">
      <c r="E2284" s="29"/>
    </row>
    <row r="2285" spans="5:5" x14ac:dyDescent="0.3">
      <c r="E2285" s="29"/>
    </row>
    <row r="2286" spans="5:5" x14ac:dyDescent="0.3">
      <c r="E2286" s="29"/>
    </row>
    <row r="2287" spans="5:5" x14ac:dyDescent="0.3">
      <c r="E2287" s="29"/>
    </row>
    <row r="2288" spans="5:5" x14ac:dyDescent="0.3">
      <c r="E2288" s="29"/>
    </row>
    <row r="2289" spans="5:5" x14ac:dyDescent="0.3">
      <c r="E2289" s="29"/>
    </row>
    <row r="2290" spans="5:5" x14ac:dyDescent="0.3">
      <c r="E2290" s="29"/>
    </row>
    <row r="2291" spans="5:5" x14ac:dyDescent="0.3">
      <c r="E2291" s="29"/>
    </row>
    <row r="2292" spans="5:5" x14ac:dyDescent="0.3">
      <c r="E2292" s="29"/>
    </row>
    <row r="2293" spans="5:5" x14ac:dyDescent="0.3">
      <c r="E2293" s="29"/>
    </row>
    <row r="2294" spans="5:5" x14ac:dyDescent="0.3">
      <c r="E2294" s="29"/>
    </row>
    <row r="2295" spans="5:5" x14ac:dyDescent="0.3">
      <c r="E2295" s="29"/>
    </row>
    <row r="2296" spans="5:5" x14ac:dyDescent="0.3">
      <c r="E2296" s="29"/>
    </row>
    <row r="2297" spans="5:5" x14ac:dyDescent="0.3">
      <c r="E2297" s="29"/>
    </row>
    <row r="2298" spans="5:5" x14ac:dyDescent="0.3">
      <c r="E2298" s="29"/>
    </row>
    <row r="2299" spans="5:5" x14ac:dyDescent="0.3">
      <c r="E2299" s="29"/>
    </row>
    <row r="2300" spans="5:5" x14ac:dyDescent="0.3">
      <c r="E2300" s="29"/>
    </row>
    <row r="2301" spans="5:5" x14ac:dyDescent="0.3">
      <c r="E2301" s="29"/>
    </row>
    <row r="2302" spans="5:5" x14ac:dyDescent="0.3">
      <c r="E2302" s="29"/>
    </row>
    <row r="2303" spans="5:5" x14ac:dyDescent="0.3">
      <c r="E2303" s="29"/>
    </row>
    <row r="2304" spans="5:5" x14ac:dyDescent="0.3">
      <c r="E2304" s="29"/>
    </row>
    <row r="2305" spans="5:5" x14ac:dyDescent="0.3">
      <c r="E2305" s="29"/>
    </row>
    <row r="2306" spans="5:5" x14ac:dyDescent="0.3">
      <c r="E2306" s="29"/>
    </row>
    <row r="2307" spans="5:5" x14ac:dyDescent="0.3">
      <c r="E2307" s="29"/>
    </row>
    <row r="2308" spans="5:5" x14ac:dyDescent="0.3">
      <c r="E2308" s="29"/>
    </row>
    <row r="2309" spans="5:5" x14ac:dyDescent="0.3">
      <c r="E2309" s="29"/>
    </row>
    <row r="2310" spans="5:5" x14ac:dyDescent="0.3">
      <c r="E2310" s="29"/>
    </row>
    <row r="2311" spans="5:5" x14ac:dyDescent="0.3">
      <c r="E2311" s="29"/>
    </row>
    <row r="2312" spans="5:5" x14ac:dyDescent="0.3">
      <c r="E2312" s="29"/>
    </row>
    <row r="2313" spans="5:5" x14ac:dyDescent="0.3">
      <c r="E2313" s="29"/>
    </row>
    <row r="2314" spans="5:5" x14ac:dyDescent="0.3">
      <c r="E2314" s="29"/>
    </row>
    <row r="2315" spans="5:5" x14ac:dyDescent="0.3">
      <c r="E2315" s="29"/>
    </row>
    <row r="2316" spans="5:5" x14ac:dyDescent="0.3">
      <c r="E2316" s="29"/>
    </row>
    <row r="2317" spans="5:5" x14ac:dyDescent="0.3">
      <c r="E2317" s="29"/>
    </row>
    <row r="2318" spans="5:5" x14ac:dyDescent="0.3">
      <c r="E2318" s="29"/>
    </row>
    <row r="2319" spans="5:5" x14ac:dyDescent="0.3">
      <c r="E2319" s="29"/>
    </row>
    <row r="2320" spans="5:5" x14ac:dyDescent="0.3">
      <c r="E2320" s="29"/>
    </row>
    <row r="2321" spans="5:5" x14ac:dyDescent="0.3">
      <c r="E2321" s="29"/>
    </row>
    <row r="2322" spans="5:5" x14ac:dyDescent="0.3">
      <c r="E2322" s="29"/>
    </row>
    <row r="2323" spans="5:5" x14ac:dyDescent="0.3">
      <c r="E2323" s="29"/>
    </row>
    <row r="2324" spans="5:5" x14ac:dyDescent="0.3">
      <c r="E2324" s="29"/>
    </row>
    <row r="2325" spans="5:5" x14ac:dyDescent="0.3">
      <c r="E2325" s="29"/>
    </row>
    <row r="2326" spans="5:5" x14ac:dyDescent="0.3">
      <c r="E2326" s="29"/>
    </row>
    <row r="2327" spans="5:5" x14ac:dyDescent="0.3">
      <c r="E2327" s="29"/>
    </row>
    <row r="2328" spans="5:5" x14ac:dyDescent="0.3">
      <c r="E2328" s="29"/>
    </row>
    <row r="2329" spans="5:5" x14ac:dyDescent="0.3">
      <c r="E2329" s="29"/>
    </row>
    <row r="2330" spans="5:5" x14ac:dyDescent="0.3">
      <c r="E2330" s="29"/>
    </row>
    <row r="2331" spans="5:5" x14ac:dyDescent="0.3">
      <c r="E2331" s="29"/>
    </row>
    <row r="2332" spans="5:5" x14ac:dyDescent="0.3">
      <c r="E2332" s="29"/>
    </row>
    <row r="2333" spans="5:5" x14ac:dyDescent="0.3">
      <c r="E2333" s="29"/>
    </row>
    <row r="2334" spans="5:5" x14ac:dyDescent="0.3">
      <c r="E2334" s="29"/>
    </row>
    <row r="2335" spans="5:5" x14ac:dyDescent="0.3">
      <c r="E2335" s="29"/>
    </row>
    <row r="2336" spans="5:5" x14ac:dyDescent="0.3">
      <c r="E2336" s="29"/>
    </row>
    <row r="2337" spans="5:5" x14ac:dyDescent="0.3">
      <c r="E2337" s="29"/>
    </row>
    <row r="2338" spans="5:5" x14ac:dyDescent="0.3">
      <c r="E2338" s="29"/>
    </row>
    <row r="2339" spans="5:5" x14ac:dyDescent="0.3">
      <c r="E2339" s="29"/>
    </row>
    <row r="2340" spans="5:5" x14ac:dyDescent="0.3">
      <c r="E2340" s="29"/>
    </row>
    <row r="2341" spans="5:5" x14ac:dyDescent="0.3">
      <c r="E2341" s="29"/>
    </row>
    <row r="2342" spans="5:5" x14ac:dyDescent="0.3">
      <c r="E2342" s="29"/>
    </row>
    <row r="2343" spans="5:5" x14ac:dyDescent="0.3">
      <c r="E2343" s="29"/>
    </row>
    <row r="2344" spans="5:5" x14ac:dyDescent="0.3">
      <c r="E2344" s="29"/>
    </row>
    <row r="2345" spans="5:5" x14ac:dyDescent="0.3">
      <c r="E2345" s="29"/>
    </row>
    <row r="2346" spans="5:5" x14ac:dyDescent="0.3">
      <c r="E2346" s="29"/>
    </row>
    <row r="2347" spans="5:5" x14ac:dyDescent="0.3">
      <c r="E2347" s="29"/>
    </row>
    <row r="2348" spans="5:5" x14ac:dyDescent="0.3">
      <c r="E2348" s="29"/>
    </row>
    <row r="2349" spans="5:5" x14ac:dyDescent="0.3">
      <c r="E2349" s="29"/>
    </row>
    <row r="2350" spans="5:5" x14ac:dyDescent="0.3">
      <c r="E2350" s="29"/>
    </row>
    <row r="2351" spans="5:5" x14ac:dyDescent="0.3">
      <c r="E2351" s="29"/>
    </row>
    <row r="2352" spans="5:5" x14ac:dyDescent="0.3">
      <c r="E2352" s="29"/>
    </row>
    <row r="2353" spans="5:5" x14ac:dyDescent="0.3">
      <c r="E2353" s="29"/>
    </row>
    <row r="2354" spans="5:5" x14ac:dyDescent="0.3">
      <c r="E2354" s="29"/>
    </row>
    <row r="2355" spans="5:5" x14ac:dyDescent="0.3">
      <c r="E2355" s="29"/>
    </row>
    <row r="2356" spans="5:5" x14ac:dyDescent="0.3">
      <c r="E2356" s="29"/>
    </row>
    <row r="2357" spans="5:5" x14ac:dyDescent="0.3">
      <c r="E2357" s="29"/>
    </row>
    <row r="2358" spans="5:5" x14ac:dyDescent="0.3">
      <c r="E2358" s="29"/>
    </row>
    <row r="2359" spans="5:5" x14ac:dyDescent="0.3">
      <c r="E2359" s="29"/>
    </row>
    <row r="2360" spans="5:5" x14ac:dyDescent="0.3">
      <c r="E2360" s="29"/>
    </row>
    <row r="2361" spans="5:5" x14ac:dyDescent="0.3">
      <c r="E2361" s="29"/>
    </row>
    <row r="2362" spans="5:5" x14ac:dyDescent="0.3">
      <c r="E2362" s="29"/>
    </row>
    <row r="2363" spans="5:5" x14ac:dyDescent="0.3">
      <c r="E2363" s="29"/>
    </row>
    <row r="2364" spans="5:5" x14ac:dyDescent="0.3">
      <c r="E2364" s="29"/>
    </row>
    <row r="2365" spans="5:5" x14ac:dyDescent="0.3">
      <c r="E2365" s="29"/>
    </row>
    <row r="2366" spans="5:5" x14ac:dyDescent="0.3">
      <c r="E2366" s="29"/>
    </row>
    <row r="2367" spans="5:5" x14ac:dyDescent="0.3">
      <c r="E2367" s="29"/>
    </row>
    <row r="2368" spans="5:5" x14ac:dyDescent="0.3">
      <c r="E2368" s="29"/>
    </row>
    <row r="2369" spans="5:5" x14ac:dyDescent="0.3">
      <c r="E2369" s="29"/>
    </row>
    <row r="2370" spans="5:5" x14ac:dyDescent="0.3">
      <c r="E2370" s="29"/>
    </row>
    <row r="2371" spans="5:5" x14ac:dyDescent="0.3">
      <c r="E2371" s="29"/>
    </row>
    <row r="2372" spans="5:5" x14ac:dyDescent="0.3">
      <c r="E2372" s="29"/>
    </row>
    <row r="2373" spans="5:5" x14ac:dyDescent="0.3">
      <c r="E2373" s="29"/>
    </row>
    <row r="2374" spans="5:5" x14ac:dyDescent="0.3">
      <c r="E2374" s="29"/>
    </row>
    <row r="2375" spans="5:5" x14ac:dyDescent="0.3">
      <c r="E2375" s="29"/>
    </row>
    <row r="2376" spans="5:5" x14ac:dyDescent="0.3">
      <c r="E2376" s="29"/>
    </row>
    <row r="2377" spans="5:5" x14ac:dyDescent="0.3">
      <c r="E2377" s="29"/>
    </row>
    <row r="2378" spans="5:5" x14ac:dyDescent="0.3">
      <c r="E2378" s="29"/>
    </row>
    <row r="2379" spans="5:5" x14ac:dyDescent="0.3">
      <c r="E2379" s="29"/>
    </row>
    <row r="2380" spans="5:5" x14ac:dyDescent="0.3">
      <c r="E2380" s="29"/>
    </row>
    <row r="2381" spans="5:5" x14ac:dyDescent="0.3">
      <c r="E2381" s="29"/>
    </row>
    <row r="2382" spans="5:5" x14ac:dyDescent="0.3">
      <c r="E2382" s="29"/>
    </row>
    <row r="2383" spans="5:5" x14ac:dyDescent="0.3">
      <c r="E2383" s="29"/>
    </row>
    <row r="2384" spans="5:5" x14ac:dyDescent="0.3">
      <c r="E2384" s="29"/>
    </row>
    <row r="2385" spans="5:5" x14ac:dyDescent="0.3">
      <c r="E2385" s="29"/>
    </row>
    <row r="2386" spans="5:5" x14ac:dyDescent="0.3">
      <c r="E2386" s="29"/>
    </row>
    <row r="2387" spans="5:5" x14ac:dyDescent="0.3">
      <c r="E2387" s="29"/>
    </row>
    <row r="2388" spans="5:5" x14ac:dyDescent="0.3">
      <c r="E2388" s="29"/>
    </row>
    <row r="2389" spans="5:5" x14ac:dyDescent="0.3">
      <c r="E2389" s="29"/>
    </row>
    <row r="2390" spans="5:5" x14ac:dyDescent="0.3">
      <c r="E2390" s="29"/>
    </row>
    <row r="2391" spans="5:5" x14ac:dyDescent="0.3">
      <c r="E2391" s="29"/>
    </row>
    <row r="2392" spans="5:5" x14ac:dyDescent="0.3">
      <c r="E2392" s="29"/>
    </row>
    <row r="2393" spans="5:5" x14ac:dyDescent="0.3">
      <c r="E2393" s="29"/>
    </row>
    <row r="2394" spans="5:5" x14ac:dyDescent="0.3">
      <c r="E2394" s="29"/>
    </row>
    <row r="2395" spans="5:5" x14ac:dyDescent="0.3">
      <c r="E2395" s="29"/>
    </row>
    <row r="2396" spans="5:5" x14ac:dyDescent="0.3">
      <c r="E2396" s="29"/>
    </row>
    <row r="2397" spans="5:5" x14ac:dyDescent="0.3">
      <c r="E2397" s="29"/>
    </row>
    <row r="2398" spans="5:5" x14ac:dyDescent="0.3">
      <c r="E2398" s="29"/>
    </row>
    <row r="2399" spans="5:5" x14ac:dyDescent="0.3">
      <c r="E2399" s="29"/>
    </row>
    <row r="2400" spans="5:5" x14ac:dyDescent="0.3">
      <c r="E2400" s="29"/>
    </row>
    <row r="2401" spans="5:5" x14ac:dyDescent="0.3">
      <c r="E2401" s="29"/>
    </row>
    <row r="2402" spans="5:5" x14ac:dyDescent="0.3">
      <c r="E2402" s="29"/>
    </row>
    <row r="2403" spans="5:5" x14ac:dyDescent="0.3">
      <c r="E2403" s="29"/>
    </row>
    <row r="2404" spans="5:5" x14ac:dyDescent="0.3">
      <c r="E2404" s="29"/>
    </row>
    <row r="2405" spans="5:5" x14ac:dyDescent="0.3">
      <c r="E2405" s="29"/>
    </row>
    <row r="2406" spans="5:5" x14ac:dyDescent="0.3">
      <c r="E2406" s="29"/>
    </row>
    <row r="2407" spans="5:5" x14ac:dyDescent="0.3">
      <c r="E2407" s="29"/>
    </row>
    <row r="2408" spans="5:5" x14ac:dyDescent="0.3">
      <c r="E2408" s="29"/>
    </row>
    <row r="2409" spans="5:5" x14ac:dyDescent="0.3">
      <c r="E2409" s="29"/>
    </row>
    <row r="2410" spans="5:5" x14ac:dyDescent="0.3">
      <c r="E2410" s="29"/>
    </row>
    <row r="2411" spans="5:5" x14ac:dyDescent="0.3">
      <c r="E2411" s="29"/>
    </row>
    <row r="2412" spans="5:5" x14ac:dyDescent="0.3">
      <c r="E2412" s="29"/>
    </row>
    <row r="2413" spans="5:5" x14ac:dyDescent="0.3">
      <c r="E2413" s="29"/>
    </row>
    <row r="2414" spans="5:5" x14ac:dyDescent="0.3">
      <c r="E2414" s="29"/>
    </row>
    <row r="2415" spans="5:5" x14ac:dyDescent="0.3">
      <c r="E2415" s="29"/>
    </row>
    <row r="2416" spans="5:5" x14ac:dyDescent="0.3">
      <c r="E2416" s="29"/>
    </row>
    <row r="2417" spans="5:5" x14ac:dyDescent="0.3">
      <c r="E2417" s="29"/>
    </row>
    <row r="2418" spans="5:5" x14ac:dyDescent="0.3">
      <c r="E2418" s="29"/>
    </row>
    <row r="2419" spans="5:5" x14ac:dyDescent="0.3">
      <c r="E2419" s="29"/>
    </row>
    <row r="2420" spans="5:5" x14ac:dyDescent="0.3">
      <c r="E2420" s="29"/>
    </row>
    <row r="2421" spans="5:5" x14ac:dyDescent="0.3">
      <c r="E2421" s="29"/>
    </row>
    <row r="2422" spans="5:5" x14ac:dyDescent="0.3">
      <c r="E2422" s="29"/>
    </row>
    <row r="2423" spans="5:5" x14ac:dyDescent="0.3">
      <c r="E2423" s="29"/>
    </row>
    <row r="2424" spans="5:5" x14ac:dyDescent="0.3">
      <c r="E2424" s="29"/>
    </row>
    <row r="2425" spans="5:5" x14ac:dyDescent="0.3">
      <c r="E2425" s="29"/>
    </row>
    <row r="2426" spans="5:5" x14ac:dyDescent="0.3">
      <c r="E2426" s="29"/>
    </row>
    <row r="2427" spans="5:5" x14ac:dyDescent="0.3">
      <c r="E2427" s="29"/>
    </row>
    <row r="2428" spans="5:5" x14ac:dyDescent="0.3">
      <c r="E2428" s="29"/>
    </row>
    <row r="2429" spans="5:5" x14ac:dyDescent="0.3">
      <c r="E2429" s="29"/>
    </row>
    <row r="2430" spans="5:5" x14ac:dyDescent="0.3">
      <c r="E2430" s="29"/>
    </row>
    <row r="2431" spans="5:5" x14ac:dyDescent="0.3">
      <c r="E2431" s="29"/>
    </row>
    <row r="2432" spans="5:5" x14ac:dyDescent="0.3">
      <c r="E2432" s="29"/>
    </row>
    <row r="2433" spans="5:5" x14ac:dyDescent="0.3">
      <c r="E2433" s="29"/>
    </row>
    <row r="2434" spans="5:5" x14ac:dyDescent="0.3">
      <c r="E2434" s="29"/>
    </row>
    <row r="2435" spans="5:5" x14ac:dyDescent="0.3">
      <c r="E2435" s="29"/>
    </row>
    <row r="2436" spans="5:5" x14ac:dyDescent="0.3">
      <c r="E2436" s="29"/>
    </row>
    <row r="2437" spans="5:5" x14ac:dyDescent="0.3">
      <c r="E2437" s="29"/>
    </row>
    <row r="2438" spans="5:5" x14ac:dyDescent="0.3">
      <c r="E2438" s="29"/>
    </row>
    <row r="2439" spans="5:5" x14ac:dyDescent="0.3">
      <c r="E2439" s="29"/>
    </row>
    <row r="2440" spans="5:5" x14ac:dyDescent="0.3">
      <c r="E2440" s="29"/>
    </row>
    <row r="2441" spans="5:5" x14ac:dyDescent="0.3">
      <c r="E2441" s="29"/>
    </row>
    <row r="2442" spans="5:5" x14ac:dyDescent="0.3">
      <c r="E2442" s="29"/>
    </row>
    <row r="2443" spans="5:5" x14ac:dyDescent="0.3">
      <c r="E2443" s="29"/>
    </row>
    <row r="2444" spans="5:5" x14ac:dyDescent="0.3">
      <c r="E2444" s="29"/>
    </row>
    <row r="2445" spans="5:5" x14ac:dyDescent="0.3">
      <c r="E2445" s="29"/>
    </row>
    <row r="2446" spans="5:5" x14ac:dyDescent="0.3">
      <c r="E2446" s="29"/>
    </row>
    <row r="2447" spans="5:5" x14ac:dyDescent="0.3">
      <c r="E2447" s="29"/>
    </row>
    <row r="2448" spans="5:5" x14ac:dyDescent="0.3">
      <c r="E2448" s="29"/>
    </row>
    <row r="2449" spans="5:5" x14ac:dyDescent="0.3">
      <c r="E2449" s="29"/>
    </row>
    <row r="2450" spans="5:5" x14ac:dyDescent="0.3">
      <c r="E2450" s="29"/>
    </row>
    <row r="2451" spans="5:5" x14ac:dyDescent="0.3">
      <c r="E2451" s="29"/>
    </row>
    <row r="2452" spans="5:5" x14ac:dyDescent="0.3">
      <c r="E2452" s="29"/>
    </row>
    <row r="2453" spans="5:5" x14ac:dyDescent="0.3">
      <c r="E2453" s="29"/>
    </row>
    <row r="2454" spans="5:5" x14ac:dyDescent="0.3">
      <c r="E2454" s="29"/>
    </row>
    <row r="2455" spans="5:5" x14ac:dyDescent="0.3">
      <c r="E2455" s="29"/>
    </row>
    <row r="2456" spans="5:5" x14ac:dyDescent="0.3">
      <c r="E2456" s="29"/>
    </row>
    <row r="2457" spans="5:5" x14ac:dyDescent="0.3">
      <c r="E2457" s="29"/>
    </row>
    <row r="2458" spans="5:5" x14ac:dyDescent="0.3">
      <c r="E2458" s="29"/>
    </row>
    <row r="2459" spans="5:5" x14ac:dyDescent="0.3">
      <c r="E2459" s="29"/>
    </row>
    <row r="2460" spans="5:5" x14ac:dyDescent="0.3">
      <c r="E2460" s="29"/>
    </row>
    <row r="2461" spans="5:5" x14ac:dyDescent="0.3">
      <c r="E2461" s="29"/>
    </row>
    <row r="2462" spans="5:5" x14ac:dyDescent="0.3">
      <c r="E2462" s="29"/>
    </row>
    <row r="2463" spans="5:5" x14ac:dyDescent="0.3">
      <c r="E2463" s="29"/>
    </row>
    <row r="2464" spans="5:5" x14ac:dyDescent="0.3">
      <c r="E2464" s="29"/>
    </row>
    <row r="2465" spans="5:5" x14ac:dyDescent="0.3">
      <c r="E2465" s="29"/>
    </row>
    <row r="2466" spans="5:5" x14ac:dyDescent="0.3">
      <c r="E2466" s="29"/>
    </row>
    <row r="2467" spans="5:5" x14ac:dyDescent="0.3">
      <c r="E2467" s="29"/>
    </row>
    <row r="2468" spans="5:5" x14ac:dyDescent="0.3">
      <c r="E2468" s="29"/>
    </row>
    <row r="2469" spans="5:5" x14ac:dyDescent="0.3">
      <c r="E2469" s="29"/>
    </row>
    <row r="2470" spans="5:5" x14ac:dyDescent="0.3">
      <c r="E2470" s="29"/>
    </row>
    <row r="2471" spans="5:5" x14ac:dyDescent="0.3">
      <c r="E2471" s="29"/>
    </row>
    <row r="2472" spans="5:5" x14ac:dyDescent="0.3">
      <c r="E2472" s="29"/>
    </row>
    <row r="2473" spans="5:5" x14ac:dyDescent="0.3">
      <c r="E2473" s="29"/>
    </row>
    <row r="2474" spans="5:5" x14ac:dyDescent="0.3">
      <c r="E2474" s="29"/>
    </row>
    <row r="2475" spans="5:5" x14ac:dyDescent="0.3">
      <c r="E2475" s="29"/>
    </row>
    <row r="2476" spans="5:5" x14ac:dyDescent="0.3">
      <c r="E2476" s="29"/>
    </row>
    <row r="2477" spans="5:5" x14ac:dyDescent="0.3">
      <c r="E2477" s="29"/>
    </row>
    <row r="2478" spans="5:5" x14ac:dyDescent="0.3">
      <c r="E2478" s="29"/>
    </row>
    <row r="2479" spans="5:5" x14ac:dyDescent="0.3">
      <c r="E2479" s="29"/>
    </row>
    <row r="2480" spans="5:5" x14ac:dyDescent="0.3">
      <c r="E2480" s="29"/>
    </row>
    <row r="2481" spans="5:5" x14ac:dyDescent="0.3">
      <c r="E2481" s="29"/>
    </row>
    <row r="2482" spans="5:5" x14ac:dyDescent="0.3">
      <c r="E2482" s="29"/>
    </row>
    <row r="2483" spans="5:5" x14ac:dyDescent="0.3">
      <c r="E2483" s="29"/>
    </row>
    <row r="2484" spans="5:5" x14ac:dyDescent="0.3">
      <c r="E2484" s="29"/>
    </row>
    <row r="2485" spans="5:5" x14ac:dyDescent="0.3">
      <c r="E2485" s="29"/>
    </row>
    <row r="2486" spans="5:5" x14ac:dyDescent="0.3">
      <c r="E2486" s="29"/>
    </row>
    <row r="2487" spans="5:5" x14ac:dyDescent="0.3">
      <c r="E2487" s="29"/>
    </row>
    <row r="2488" spans="5:5" x14ac:dyDescent="0.3">
      <c r="E2488" s="29"/>
    </row>
    <row r="2489" spans="5:5" x14ac:dyDescent="0.3">
      <c r="E2489" s="29"/>
    </row>
    <row r="2490" spans="5:5" x14ac:dyDescent="0.3">
      <c r="E2490" s="29"/>
    </row>
    <row r="2491" spans="5:5" x14ac:dyDescent="0.3">
      <c r="E2491" s="29"/>
    </row>
    <row r="2492" spans="5:5" x14ac:dyDescent="0.3">
      <c r="E2492" s="29"/>
    </row>
    <row r="2493" spans="5:5" x14ac:dyDescent="0.3">
      <c r="E2493" s="29"/>
    </row>
    <row r="2494" spans="5:5" x14ac:dyDescent="0.3">
      <c r="E2494" s="29"/>
    </row>
    <row r="2495" spans="5:5" x14ac:dyDescent="0.3">
      <c r="E2495" s="29"/>
    </row>
    <row r="2496" spans="5:5" x14ac:dyDescent="0.3">
      <c r="E2496" s="29"/>
    </row>
    <row r="2497" spans="5:5" x14ac:dyDescent="0.3">
      <c r="E2497" s="29"/>
    </row>
    <row r="2498" spans="5:5" x14ac:dyDescent="0.3">
      <c r="E2498" s="29"/>
    </row>
    <row r="2499" spans="5:5" x14ac:dyDescent="0.3">
      <c r="E2499" s="29"/>
    </row>
    <row r="2500" spans="5:5" x14ac:dyDescent="0.3">
      <c r="E2500" s="29"/>
    </row>
    <row r="2501" spans="5:5" x14ac:dyDescent="0.3">
      <c r="E2501" s="29"/>
    </row>
    <row r="2502" spans="5:5" x14ac:dyDescent="0.3">
      <c r="E2502" s="29"/>
    </row>
    <row r="2503" spans="5:5" x14ac:dyDescent="0.3">
      <c r="E2503" s="29"/>
    </row>
    <row r="2504" spans="5:5" x14ac:dyDescent="0.3">
      <c r="E2504" s="29"/>
    </row>
    <row r="2505" spans="5:5" x14ac:dyDescent="0.3">
      <c r="E2505" s="29"/>
    </row>
    <row r="2506" spans="5:5" x14ac:dyDescent="0.3">
      <c r="E2506" s="29"/>
    </row>
    <row r="2507" spans="5:5" x14ac:dyDescent="0.3">
      <c r="E2507" s="29"/>
    </row>
    <row r="2508" spans="5:5" x14ac:dyDescent="0.3">
      <c r="E2508" s="29"/>
    </row>
    <row r="2509" spans="5:5" x14ac:dyDescent="0.3">
      <c r="E2509" s="29"/>
    </row>
    <row r="2510" spans="5:5" x14ac:dyDescent="0.3">
      <c r="E2510" s="29"/>
    </row>
    <row r="2511" spans="5:5" x14ac:dyDescent="0.3">
      <c r="E2511" s="29"/>
    </row>
    <row r="2512" spans="5:5" x14ac:dyDescent="0.3">
      <c r="E2512" s="29"/>
    </row>
    <row r="2513" spans="5:5" x14ac:dyDescent="0.3">
      <c r="E2513" s="29"/>
    </row>
    <row r="2514" spans="5:5" x14ac:dyDescent="0.3">
      <c r="E2514" s="29"/>
    </row>
    <row r="2515" spans="5:5" x14ac:dyDescent="0.3">
      <c r="E2515" s="29"/>
    </row>
    <row r="2516" spans="5:5" x14ac:dyDescent="0.3">
      <c r="E2516" s="29"/>
    </row>
    <row r="2517" spans="5:5" x14ac:dyDescent="0.3">
      <c r="E2517" s="29"/>
    </row>
    <row r="2518" spans="5:5" x14ac:dyDescent="0.3">
      <c r="E2518" s="29"/>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212E-DD88-4882-871F-48F5CAC4E779}">
  <dimension ref="A1:I19"/>
  <sheetViews>
    <sheetView workbookViewId="0"/>
  </sheetViews>
  <sheetFormatPr defaultRowHeight="14.4" x14ac:dyDescent="0.3"/>
  <cols>
    <col min="1" max="1" width="16.44140625" bestFit="1" customWidth="1"/>
    <col min="2" max="2" width="12.6640625" bestFit="1" customWidth="1"/>
    <col min="6" max="6" width="12.77734375" bestFit="1" customWidth="1"/>
    <col min="9" max="9" width="12.6640625" bestFit="1" customWidth="1"/>
  </cols>
  <sheetData>
    <row r="1" spans="1:9" x14ac:dyDescent="0.3">
      <c r="A1" t="s">
        <v>79</v>
      </c>
    </row>
    <row r="2" spans="1:9" ht="15" thickBot="1" x14ac:dyDescent="0.35"/>
    <row r="3" spans="1:9" x14ac:dyDescent="0.3">
      <c r="A3" s="39" t="s">
        <v>80</v>
      </c>
      <c r="B3" s="39"/>
    </row>
    <row r="4" spans="1:9" x14ac:dyDescent="0.3">
      <c r="A4" t="s">
        <v>81</v>
      </c>
      <c r="B4">
        <v>0.46077682073601228</v>
      </c>
    </row>
    <row r="5" spans="1:9" x14ac:dyDescent="0.3">
      <c r="A5" t="s">
        <v>82</v>
      </c>
      <c r="B5">
        <v>0.21231527852758722</v>
      </c>
    </row>
    <row r="6" spans="1:9" x14ac:dyDescent="0.3">
      <c r="A6" t="s">
        <v>83</v>
      </c>
      <c r="B6">
        <v>0.20558293048081444</v>
      </c>
    </row>
    <row r="7" spans="1:9" x14ac:dyDescent="0.3">
      <c r="A7" t="s">
        <v>84</v>
      </c>
      <c r="B7">
        <v>0.15851356500128905</v>
      </c>
    </row>
    <row r="8" spans="1:9" ht="15" thickBot="1" x14ac:dyDescent="0.35">
      <c r="A8" s="37" t="s">
        <v>85</v>
      </c>
      <c r="B8" s="37">
        <v>119</v>
      </c>
    </row>
    <row r="10" spans="1:9" ht="15" thickBot="1" x14ac:dyDescent="0.35">
      <c r="A10" t="s">
        <v>86</v>
      </c>
    </row>
    <row r="11" spans="1:9" x14ac:dyDescent="0.3">
      <c r="A11" s="38"/>
      <c r="B11" s="38" t="s">
        <v>91</v>
      </c>
      <c r="C11" s="38" t="s">
        <v>92</v>
      </c>
      <c r="D11" s="38" t="s">
        <v>93</v>
      </c>
      <c r="E11" s="38" t="s">
        <v>94</v>
      </c>
      <c r="F11" s="38" t="s">
        <v>95</v>
      </c>
    </row>
    <row r="12" spans="1:9" x14ac:dyDescent="0.3">
      <c r="A12" t="s">
        <v>87</v>
      </c>
      <c r="B12">
        <v>1</v>
      </c>
      <c r="C12">
        <v>0.79240563412232845</v>
      </c>
      <c r="D12">
        <v>0.79240563412232845</v>
      </c>
      <c r="E12">
        <v>31.536586797434428</v>
      </c>
      <c r="F12">
        <v>1.3409491436393852E-7</v>
      </c>
    </row>
    <row r="13" spans="1:9" x14ac:dyDescent="0.3">
      <c r="A13" t="s">
        <v>88</v>
      </c>
      <c r="B13">
        <v>117</v>
      </c>
      <c r="C13">
        <v>2.9398063838618933</v>
      </c>
      <c r="D13">
        <v>2.512655028941789E-2</v>
      </c>
    </row>
    <row r="14" spans="1:9" ht="15" thickBot="1" x14ac:dyDescent="0.35">
      <c r="A14" s="37" t="s">
        <v>89</v>
      </c>
      <c r="B14" s="37">
        <v>118</v>
      </c>
      <c r="C14" s="37">
        <v>3.7322120179842218</v>
      </c>
      <c r="D14" s="37"/>
      <c r="E14" s="37"/>
      <c r="F14" s="37"/>
    </row>
    <row r="15" spans="1:9" ht="15" thickBot="1" x14ac:dyDescent="0.35"/>
    <row r="16" spans="1:9" x14ac:dyDescent="0.3">
      <c r="A16" s="38"/>
      <c r="B16" s="38" t="s">
        <v>96</v>
      </c>
      <c r="C16" s="38" t="s">
        <v>84</v>
      </c>
      <c r="D16" s="38" t="s">
        <v>97</v>
      </c>
      <c r="E16" s="38" t="s">
        <v>98</v>
      </c>
      <c r="F16" s="38" t="s">
        <v>99</v>
      </c>
      <c r="G16" s="38" t="s">
        <v>100</v>
      </c>
      <c r="H16" s="38" t="s">
        <v>101</v>
      </c>
      <c r="I16" s="38" t="s">
        <v>102</v>
      </c>
    </row>
    <row r="17" spans="1:9" x14ac:dyDescent="0.3">
      <c r="A17" t="s">
        <v>90</v>
      </c>
      <c r="B17">
        <v>-0.84919167670342932</v>
      </c>
      <c r="C17">
        <v>0.3359533137051775</v>
      </c>
      <c r="D17">
        <v>-2.5277073987984364</v>
      </c>
      <c r="E17">
        <v>1.2814515663056351E-2</v>
      </c>
      <c r="F17">
        <v>-1.5145296101005803</v>
      </c>
      <c r="G17">
        <v>-0.18385374330627835</v>
      </c>
      <c r="H17">
        <v>-1.5145296101005803</v>
      </c>
      <c r="I17">
        <v>-0.18385374330627835</v>
      </c>
    </row>
    <row r="18" spans="1:9" ht="15" thickBot="1" x14ac:dyDescent="0.35">
      <c r="A18" s="37" t="s">
        <v>103</v>
      </c>
      <c r="B18" s="40">
        <v>1.8669105002734412</v>
      </c>
      <c r="C18" s="37">
        <v>0.33244220516665668</v>
      </c>
      <c r="D18" s="37">
        <v>5.6157445452437056</v>
      </c>
      <c r="E18" s="37">
        <v>1.3409491436393852E-7</v>
      </c>
      <c r="F18" s="37">
        <v>1.2085261333501207</v>
      </c>
      <c r="G18" s="37">
        <v>2.5252948671967617</v>
      </c>
      <c r="H18" s="37">
        <v>1.2085261333501207</v>
      </c>
      <c r="I18" s="37">
        <v>2.5252948671967617</v>
      </c>
    </row>
    <row r="19" spans="1:9" x14ac:dyDescent="0.3">
      <c r="B19" t="s">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1E0DB-252B-4657-9627-975A80875C6B}">
  <dimension ref="A1:E15"/>
  <sheetViews>
    <sheetView zoomScale="99" zoomScaleNormal="99" workbookViewId="0">
      <selection sqref="A1:E1"/>
    </sheetView>
  </sheetViews>
  <sheetFormatPr defaultRowHeight="14.4" x14ac:dyDescent="0.3"/>
  <cols>
    <col min="1" max="1" width="24.33203125" customWidth="1"/>
    <col min="2" max="2" width="17.88671875" customWidth="1"/>
    <col min="3" max="3" width="21" customWidth="1"/>
    <col min="4" max="4" width="14" customWidth="1"/>
    <col min="5" max="5" width="19.6640625" customWidth="1"/>
    <col min="6" max="6" width="11.5546875" customWidth="1"/>
    <col min="7" max="7" width="14.44140625" customWidth="1"/>
  </cols>
  <sheetData>
    <row r="1" spans="1:5" ht="30.6" customHeight="1" x14ac:dyDescent="0.3">
      <c r="A1" s="164" t="s">
        <v>110</v>
      </c>
      <c r="B1" s="165"/>
      <c r="C1" s="165"/>
      <c r="D1" s="165"/>
      <c r="E1" s="166"/>
    </row>
    <row r="2" spans="1:5" ht="20.399999999999999" customHeight="1" x14ac:dyDescent="0.3">
      <c r="A2" s="72" t="s">
        <v>109</v>
      </c>
      <c r="B2" s="71">
        <v>45291</v>
      </c>
      <c r="C2" s="71">
        <v>44926</v>
      </c>
      <c r="D2" s="71">
        <v>44561</v>
      </c>
      <c r="E2" s="73">
        <v>44196</v>
      </c>
    </row>
    <row r="3" spans="1:5" ht="19.8" customHeight="1" x14ac:dyDescent="0.3">
      <c r="A3" s="74" t="s">
        <v>106</v>
      </c>
      <c r="B3" s="70">
        <v>13256000</v>
      </c>
      <c r="C3" s="70">
        <v>14724000</v>
      </c>
      <c r="D3" s="70">
        <v>11497000</v>
      </c>
      <c r="E3" s="75">
        <v>5943000</v>
      </c>
    </row>
    <row r="4" spans="1:5" ht="18" customHeight="1" x14ac:dyDescent="0.3">
      <c r="A4" s="74" t="s">
        <v>107</v>
      </c>
      <c r="B4" s="70">
        <v>8899000</v>
      </c>
      <c r="C4" s="70">
        <v>7172000</v>
      </c>
      <c r="D4" s="70">
        <v>8014000</v>
      </c>
      <c r="E4" s="75">
        <v>3242000</v>
      </c>
    </row>
    <row r="5" spans="1:5" ht="19.8" customHeight="1" thickBot="1" x14ac:dyDescent="0.35">
      <c r="A5" s="76" t="s">
        <v>108</v>
      </c>
      <c r="B5" s="77">
        <f>B3-B4</f>
        <v>4357000</v>
      </c>
      <c r="C5" s="77">
        <f>C3-C4</f>
        <v>7552000</v>
      </c>
      <c r="D5" s="77">
        <f>D3-D4</f>
        <v>3483000</v>
      </c>
      <c r="E5" s="78">
        <f>E3-E4</f>
        <v>2701000</v>
      </c>
    </row>
    <row r="7" spans="1:5" ht="14.4" customHeight="1" x14ac:dyDescent="0.3"/>
    <row r="8" spans="1:5" ht="14.4" customHeight="1" x14ac:dyDescent="0.3"/>
    <row r="9" spans="1:5" ht="20.399999999999999" customHeight="1" x14ac:dyDescent="0.3"/>
    <row r="10" spans="1:5" ht="25.8" customHeight="1" x14ac:dyDescent="0.3"/>
    <row r="11" spans="1:5" ht="24.6" customHeight="1" x14ac:dyDescent="0.3"/>
    <row r="12" spans="1:5" ht="27" customHeight="1" x14ac:dyDescent="0.3"/>
    <row r="13" spans="1:5" ht="21" customHeight="1" x14ac:dyDescent="0.3"/>
    <row r="14" spans="1:5" ht="23.4" customHeight="1" x14ac:dyDescent="0.3"/>
    <row r="15" spans="1:5" ht="21.6" customHeight="1" x14ac:dyDescent="0.3"/>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38922-6A11-4406-AE35-702D9111E47D}">
  <dimension ref="B1:I25"/>
  <sheetViews>
    <sheetView topLeftCell="A12" workbookViewId="0">
      <selection activeCell="B1" sqref="B1:D2"/>
    </sheetView>
  </sheetViews>
  <sheetFormatPr defaultRowHeight="14.4" x14ac:dyDescent="0.3"/>
  <cols>
    <col min="2" max="2" width="47" bestFit="1" customWidth="1"/>
    <col min="3" max="3" width="18.6640625" customWidth="1"/>
    <col min="5" max="5" width="16.5546875" bestFit="1" customWidth="1"/>
    <col min="6" max="7" width="14.6640625" customWidth="1"/>
    <col min="8" max="8" width="9.5546875" bestFit="1" customWidth="1"/>
    <col min="11" max="11" width="11" bestFit="1" customWidth="1"/>
  </cols>
  <sheetData>
    <row r="1" spans="2:9" x14ac:dyDescent="0.3">
      <c r="B1" s="168" t="s">
        <v>111</v>
      </c>
      <c r="C1" s="168"/>
      <c r="D1" s="168"/>
    </row>
    <row r="2" spans="2:9" ht="17.399999999999999" customHeight="1" x14ac:dyDescent="0.3">
      <c r="B2" s="168"/>
      <c r="C2" s="168"/>
      <c r="D2" s="168"/>
    </row>
    <row r="3" spans="2:9" x14ac:dyDescent="0.3">
      <c r="B3" s="19"/>
      <c r="C3" s="44"/>
      <c r="D3" s="19"/>
    </row>
    <row r="4" spans="2:9" ht="15" thickBot="1" x14ac:dyDescent="0.35">
      <c r="B4" s="146" t="s">
        <v>112</v>
      </c>
      <c r="C4" s="20"/>
      <c r="D4" s="21"/>
    </row>
    <row r="5" spans="2:9" ht="15" thickTop="1" x14ac:dyDescent="0.3">
      <c r="B5" s="19"/>
      <c r="C5" s="19"/>
      <c r="D5" s="19"/>
    </row>
    <row r="6" spans="2:9" ht="16.2" x14ac:dyDescent="0.35">
      <c r="B6" s="22" t="s">
        <v>113</v>
      </c>
      <c r="C6" s="32">
        <v>8.7300000000000003E-2</v>
      </c>
      <c r="D6" s="19"/>
      <c r="E6" s="167" t="s">
        <v>150</v>
      </c>
      <c r="F6" s="167"/>
      <c r="G6" s="167"/>
      <c r="H6" s="167"/>
      <c r="I6" s="167"/>
    </row>
    <row r="7" spans="2:9" x14ac:dyDescent="0.3">
      <c r="B7" s="22" t="s">
        <v>114</v>
      </c>
      <c r="C7" s="34">
        <v>-0.50145392559911761</v>
      </c>
      <c r="D7" s="19"/>
    </row>
    <row r="8" spans="2:9" ht="15.6" x14ac:dyDescent="0.3">
      <c r="B8" s="22" t="s">
        <v>115</v>
      </c>
      <c r="C8" s="33">
        <v>5533000</v>
      </c>
      <c r="D8" s="19"/>
      <c r="E8" s="4" t="s">
        <v>128</v>
      </c>
      <c r="F8" s="45">
        <v>156000</v>
      </c>
      <c r="G8" s="46">
        <f>F8/F9*(1-F10)</f>
        <v>8.7332890527018009E-2</v>
      </c>
    </row>
    <row r="9" spans="2:9" ht="15.6" x14ac:dyDescent="0.3">
      <c r="B9" s="22" t="s">
        <v>116</v>
      </c>
      <c r="C9" s="128">
        <v>0.16563751910223465</v>
      </c>
      <c r="D9" s="19"/>
      <c r="E9" s="2" t="s">
        <v>127</v>
      </c>
      <c r="F9" s="45">
        <v>2682000</v>
      </c>
      <c r="I9" s="42"/>
    </row>
    <row r="10" spans="2:9" x14ac:dyDescent="0.3">
      <c r="B10" s="22" t="s">
        <v>27</v>
      </c>
      <c r="C10" s="33">
        <v>62634000</v>
      </c>
      <c r="D10" s="19"/>
      <c r="E10" s="2" t="s">
        <v>114</v>
      </c>
      <c r="F10" s="136">
        <v>-0.50145392559911761</v>
      </c>
      <c r="G10" s="43"/>
    </row>
    <row r="11" spans="2:9" x14ac:dyDescent="0.3">
      <c r="B11" s="135" t="s">
        <v>89</v>
      </c>
      <c r="C11" s="135">
        <f>C8+C10</f>
        <v>68167000</v>
      </c>
      <c r="D11" s="19"/>
    </row>
    <row r="12" spans="2:9" x14ac:dyDescent="0.3">
      <c r="B12" s="23"/>
      <c r="C12" s="24"/>
      <c r="D12" s="23"/>
      <c r="E12" s="129"/>
    </row>
    <row r="13" spans="2:9" ht="15" thickBot="1" x14ac:dyDescent="0.35">
      <c r="B13" s="146" t="s">
        <v>117</v>
      </c>
      <c r="C13" s="20"/>
      <c r="D13" s="21"/>
      <c r="E13" s="130"/>
      <c r="F13" s="130"/>
      <c r="G13" s="130"/>
      <c r="H13" s="130"/>
    </row>
    <row r="14" spans="2:9" ht="15" thickTop="1" x14ac:dyDescent="0.3">
      <c r="B14" s="25"/>
      <c r="C14" s="26"/>
      <c r="D14" s="19"/>
      <c r="E14" s="130"/>
      <c r="F14" s="130"/>
      <c r="G14" s="130"/>
      <c r="H14" s="130"/>
    </row>
    <row r="15" spans="2:9" x14ac:dyDescent="0.3">
      <c r="B15" s="137" t="s">
        <v>118</v>
      </c>
      <c r="C15" s="141" t="s">
        <v>152</v>
      </c>
      <c r="D15" s="19"/>
      <c r="E15" s="131"/>
      <c r="F15" s="130"/>
      <c r="G15" s="130"/>
      <c r="H15" s="130"/>
    </row>
    <row r="16" spans="2:9" x14ac:dyDescent="0.3">
      <c r="B16" s="22" t="s">
        <v>119</v>
      </c>
      <c r="C16" s="138">
        <f>C8/C11</f>
        <v>8.1168307245441343E-2</v>
      </c>
      <c r="D16" s="19"/>
      <c r="E16" s="132"/>
    </row>
    <row r="17" spans="2:6" x14ac:dyDescent="0.3">
      <c r="B17" s="22" t="s">
        <v>120</v>
      </c>
      <c r="C17" s="138">
        <f xml:space="preserve"> C10/C11</f>
        <v>0.91883169275455867</v>
      </c>
    </row>
    <row r="18" spans="2:6" x14ac:dyDescent="0.3">
      <c r="B18" s="139" t="s">
        <v>121</v>
      </c>
      <c r="C18" s="140">
        <f>SUM(C16:C17)</f>
        <v>1</v>
      </c>
      <c r="D18" s="19"/>
      <c r="E18" s="133"/>
      <c r="F18" s="134"/>
    </row>
    <row r="19" spans="2:6" x14ac:dyDescent="0.3">
      <c r="B19" s="19"/>
      <c r="C19" s="19"/>
      <c r="D19" s="19"/>
    </row>
    <row r="20" spans="2:6" x14ac:dyDescent="0.3">
      <c r="B20" s="137" t="s">
        <v>151</v>
      </c>
      <c r="C20" s="141" t="s">
        <v>152</v>
      </c>
      <c r="D20" s="19"/>
    </row>
    <row r="21" spans="2:6" x14ac:dyDescent="0.3">
      <c r="B21" s="22" t="s">
        <v>122</v>
      </c>
      <c r="C21" s="27">
        <f>C9</f>
        <v>0.16563751910223465</v>
      </c>
      <c r="D21" s="19"/>
    </row>
    <row r="22" spans="2:6" x14ac:dyDescent="0.3">
      <c r="B22" s="22" t="s">
        <v>123</v>
      </c>
      <c r="C22" s="27">
        <f>C6</f>
        <v>8.7300000000000003E-2</v>
      </c>
      <c r="D22" s="19"/>
    </row>
    <row r="23" spans="2:6" x14ac:dyDescent="0.3">
      <c r="B23" s="19"/>
      <c r="C23" s="19"/>
      <c r="D23" s="19"/>
    </row>
    <row r="24" spans="2:6" ht="26.4" customHeight="1" x14ac:dyDescent="0.3">
      <c r="B24" s="142" t="s">
        <v>153</v>
      </c>
      <c r="C24" s="143" t="s">
        <v>152</v>
      </c>
      <c r="D24" s="19"/>
    </row>
    <row r="25" spans="2:6" ht="22.8" customHeight="1" x14ac:dyDescent="0.3">
      <c r="B25" s="155" t="s">
        <v>124</v>
      </c>
      <c r="C25" s="156">
        <f xml:space="preserve"> (C17*C21)+((C16*C22)*(1-C7))</f>
        <v>0.16283229440110375</v>
      </c>
      <c r="D25" s="19"/>
    </row>
  </sheetData>
  <mergeCells count="2">
    <mergeCell ref="E6:I6"/>
    <mergeCell ref="B1: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4DC5-0AC8-4B75-8688-3E5E0F0C19A6}">
  <dimension ref="A1:G10"/>
  <sheetViews>
    <sheetView workbookViewId="0">
      <selection sqref="A1:XFD2"/>
    </sheetView>
  </sheetViews>
  <sheetFormatPr defaultRowHeight="14.4" x14ac:dyDescent="0.3"/>
  <cols>
    <col min="1" max="1" width="31.109375" bestFit="1" customWidth="1"/>
    <col min="2" max="3" width="10.33203125" bestFit="1" customWidth="1"/>
    <col min="4" max="4" width="10.77734375" customWidth="1"/>
    <col min="5" max="6" width="10.33203125" bestFit="1" customWidth="1"/>
    <col min="7" max="7" width="10.109375" bestFit="1" customWidth="1"/>
  </cols>
  <sheetData>
    <row r="1" spans="1:7" x14ac:dyDescent="0.3">
      <c r="A1" s="169" t="s">
        <v>140</v>
      </c>
      <c r="B1" s="170"/>
      <c r="C1" s="170"/>
      <c r="D1" s="170"/>
      <c r="E1" s="170"/>
      <c r="F1" s="170"/>
      <c r="G1" s="171"/>
    </row>
    <row r="2" spans="1:7" ht="8.4" customHeight="1" x14ac:dyDescent="0.3">
      <c r="A2" s="172"/>
      <c r="B2" s="173"/>
      <c r="C2" s="173"/>
      <c r="D2" s="173"/>
      <c r="E2" s="173"/>
      <c r="F2" s="173"/>
      <c r="G2" s="174"/>
    </row>
    <row r="3" spans="1:7" x14ac:dyDescent="0.3">
      <c r="A3" s="81" t="s">
        <v>145</v>
      </c>
      <c r="B3" s="71">
        <v>45291</v>
      </c>
      <c r="C3" s="71">
        <v>44926</v>
      </c>
      <c r="D3" s="71">
        <v>44561</v>
      </c>
      <c r="E3" s="71">
        <v>44196</v>
      </c>
      <c r="F3" s="71">
        <v>43830</v>
      </c>
      <c r="G3" s="73" t="s">
        <v>144</v>
      </c>
    </row>
    <row r="4" spans="1:7" x14ac:dyDescent="0.3">
      <c r="A4" s="82" t="s">
        <v>143</v>
      </c>
      <c r="B4" s="79">
        <v>7550</v>
      </c>
      <c r="C4" s="79">
        <v>8985</v>
      </c>
      <c r="D4" s="79">
        <v>10860</v>
      </c>
      <c r="E4" s="79">
        <v>13329</v>
      </c>
      <c r="F4" s="79">
        <v>16607</v>
      </c>
      <c r="G4" s="83">
        <v>1353247</v>
      </c>
    </row>
    <row r="5" spans="1:7" x14ac:dyDescent="0.3">
      <c r="A5" s="84" t="s">
        <v>142</v>
      </c>
      <c r="B5" s="92">
        <f>B$4/(1+$F$7)</f>
        <v>6492.7677330190536</v>
      </c>
      <c r="C5" s="79">
        <f>C$4/(1+$F$7)^2</f>
        <v>6644.8305779900265</v>
      </c>
      <c r="D5" s="79">
        <f>D$4/(1+$F$7)^3</f>
        <v>6906.8268958953768</v>
      </c>
      <c r="E5" s="79">
        <f>E$4/(1+$F$7)^4</f>
        <v>7290.0285585038255</v>
      </c>
      <c r="F5" s="79">
        <f>F$4/(1+$F$7)^5</f>
        <v>7810.9842623975655</v>
      </c>
      <c r="G5" s="83">
        <f>G$4/(1+$F$7)^5</f>
        <v>636490.0957509916</v>
      </c>
    </row>
    <row r="6" spans="1:7" ht="15" thickBot="1" x14ac:dyDescent="0.35">
      <c r="A6" s="90" t="s">
        <v>148</v>
      </c>
      <c r="B6" s="79">
        <f>SUM(B5:G5)</f>
        <v>671635.53377879749</v>
      </c>
      <c r="C6" s="144"/>
      <c r="D6" s="144"/>
      <c r="E6" s="144"/>
      <c r="F6" s="144"/>
      <c r="G6" s="94"/>
    </row>
    <row r="7" spans="1:7" ht="15" thickBot="1" x14ac:dyDescent="0.35">
      <c r="A7" s="91" t="s">
        <v>149</v>
      </c>
      <c r="B7" s="80">
        <v>3000</v>
      </c>
      <c r="C7" s="93"/>
      <c r="D7" s="93"/>
      <c r="E7" s="145" t="s">
        <v>124</v>
      </c>
      <c r="F7" s="157">
        <v>0.16283229440110375</v>
      </c>
      <c r="G7" s="95"/>
    </row>
    <row r="8" spans="1:7" ht="16.2" customHeight="1" x14ac:dyDescent="0.3">
      <c r="A8" s="85" t="s">
        <v>146</v>
      </c>
      <c r="B8" s="96">
        <f>B6/B7</f>
        <v>223.87851125959915</v>
      </c>
      <c r="C8" s="87"/>
      <c r="F8" s="87"/>
      <c r="G8" s="88"/>
    </row>
    <row r="9" spans="1:7" ht="15" thickBot="1" x14ac:dyDescent="0.35">
      <c r="A9" s="86" t="s">
        <v>147</v>
      </c>
      <c r="B9" s="97">
        <v>172.98</v>
      </c>
      <c r="C9" s="89"/>
      <c r="D9" s="89"/>
      <c r="E9" s="175" t="s">
        <v>141</v>
      </c>
      <c r="F9" s="175"/>
      <c r="G9" s="176"/>
    </row>
    <row r="10" spans="1:7" x14ac:dyDescent="0.3">
      <c r="A10" t="s">
        <v>154</v>
      </c>
    </row>
  </sheetData>
  <mergeCells count="2">
    <mergeCell ref="A1:G2"/>
    <mergeCell ref="E9: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4FFB3-979A-4B96-B6A3-8BF720C824C2}">
  <dimension ref="A1:J253"/>
  <sheetViews>
    <sheetView workbookViewId="0"/>
  </sheetViews>
  <sheetFormatPr defaultRowHeight="14.4" x14ac:dyDescent="0.3"/>
  <cols>
    <col min="1" max="1" width="10.33203125" bestFit="1" customWidth="1"/>
    <col min="2" max="2" width="11" bestFit="1" customWidth="1"/>
    <col min="3" max="3" width="12" bestFit="1" customWidth="1"/>
    <col min="4" max="4" width="6.109375" customWidth="1"/>
    <col min="5" max="5" width="12.5546875" bestFit="1" customWidth="1"/>
    <col min="6" max="6" width="12" bestFit="1" customWidth="1"/>
    <col min="7" max="7" width="5.44140625" customWidth="1"/>
    <col min="8" max="8" width="10.44140625" customWidth="1"/>
    <col min="9" max="10" width="12" bestFit="1" customWidth="1"/>
  </cols>
  <sheetData>
    <row r="1" spans="1:10" ht="21.6" customHeight="1" x14ac:dyDescent="0.3">
      <c r="A1" t="s">
        <v>0</v>
      </c>
      <c r="B1" t="s">
        <v>5</v>
      </c>
      <c r="C1" t="s">
        <v>155</v>
      </c>
      <c r="E1" s="147" t="s">
        <v>156</v>
      </c>
      <c r="F1" s="147">
        <f>AVERAGE(C3:C253)</f>
        <v>0.99998706860933606</v>
      </c>
      <c r="H1" t="s">
        <v>157</v>
      </c>
      <c r="I1" t="s">
        <v>158</v>
      </c>
      <c r="J1" t="s">
        <v>159</v>
      </c>
    </row>
    <row r="2" spans="1:10" x14ac:dyDescent="0.3">
      <c r="A2" s="1">
        <v>45008</v>
      </c>
      <c r="B2">
        <v>192.220001</v>
      </c>
      <c r="H2">
        <v>1</v>
      </c>
      <c r="I2">
        <f ca="1">RAND()</f>
        <v>0.26956390987330614</v>
      </c>
      <c r="J2">
        <f ca="1">_xlfn.NORM.INV(I2,$F$1,$F$3)</f>
        <v>0.98144684798278004</v>
      </c>
    </row>
    <row r="3" spans="1:10" x14ac:dyDescent="0.3">
      <c r="A3" s="1">
        <v>45009</v>
      </c>
      <c r="B3">
        <v>190.41000399999999</v>
      </c>
      <c r="C3">
        <f>B3/B2</f>
        <v>0.99058372182611731</v>
      </c>
      <c r="E3" s="148" t="s">
        <v>160</v>
      </c>
      <c r="F3" s="148">
        <f>_xlfn.STDEV.S(C3:C253)</f>
        <v>3.0189287719600107E-2</v>
      </c>
      <c r="H3">
        <v>2</v>
      </c>
      <c r="I3">
        <f t="shared" ref="I3:I66" ca="1" si="0">RAND()</f>
        <v>0.32050492427990418</v>
      </c>
      <c r="J3">
        <f t="shared" ref="J3:J66" ca="1" si="1">_xlfn.NORM.INV(I3,$F$1,$F$3)</f>
        <v>0.98591018632789584</v>
      </c>
    </row>
    <row r="4" spans="1:10" x14ac:dyDescent="0.3">
      <c r="A4" s="1">
        <v>45012</v>
      </c>
      <c r="B4">
        <v>191.80999800000001</v>
      </c>
      <c r="C4">
        <f t="shared" ref="C4:C67" si="2">B4/B3</f>
        <v>1.0073525233474603</v>
      </c>
      <c r="H4">
        <v>3</v>
      </c>
      <c r="I4">
        <f t="shared" ca="1" si="0"/>
        <v>6.1168478061990994E-2</v>
      </c>
      <c r="J4">
        <f t="shared" ca="1" si="1"/>
        <v>0.95334345741284687</v>
      </c>
    </row>
    <row r="5" spans="1:10" x14ac:dyDescent="0.3">
      <c r="A5" s="1">
        <v>45013</v>
      </c>
      <c r="B5">
        <v>189.19000199999999</v>
      </c>
      <c r="C5">
        <f t="shared" si="2"/>
        <v>0.98634067031271222</v>
      </c>
      <c r="H5">
        <v>4</v>
      </c>
      <c r="I5">
        <f t="shared" ca="1" si="0"/>
        <v>0.80335670873107945</v>
      </c>
      <c r="J5">
        <f t="shared" ca="1" si="1"/>
        <v>1.0257588274936351</v>
      </c>
    </row>
    <row r="6" spans="1:10" x14ac:dyDescent="0.3">
      <c r="A6" s="1">
        <v>45014</v>
      </c>
      <c r="B6">
        <v>193.88000500000001</v>
      </c>
      <c r="C6">
        <f t="shared" si="2"/>
        <v>1.0247899093526096</v>
      </c>
      <c r="H6">
        <v>5</v>
      </c>
      <c r="I6">
        <f t="shared" ca="1" si="0"/>
        <v>0.36408285224505721</v>
      </c>
      <c r="J6">
        <f t="shared" ca="1" si="1"/>
        <v>0.98949428096301606</v>
      </c>
    </row>
    <row r="7" spans="1:10" x14ac:dyDescent="0.3">
      <c r="A7" s="1">
        <v>45015</v>
      </c>
      <c r="B7">
        <v>195.279999</v>
      </c>
      <c r="C7">
        <f t="shared" si="2"/>
        <v>1.0072209302862356</v>
      </c>
      <c r="H7">
        <v>6</v>
      </c>
      <c r="I7">
        <f t="shared" ca="1" si="0"/>
        <v>0.18585826347316325</v>
      </c>
      <c r="J7">
        <f t="shared" ca="1" si="1"/>
        <v>0.97302010502399927</v>
      </c>
    </row>
    <row r="8" spans="1:10" x14ac:dyDescent="0.3">
      <c r="A8" s="1">
        <v>45016</v>
      </c>
      <c r="B8">
        <v>207.46000699999999</v>
      </c>
      <c r="C8">
        <f t="shared" si="2"/>
        <v>1.0623720199834699</v>
      </c>
      <c r="H8">
        <v>7</v>
      </c>
      <c r="I8">
        <f t="shared" ca="1" si="0"/>
        <v>0.2289442335761801</v>
      </c>
      <c r="J8">
        <f t="shared" ca="1" si="1"/>
        <v>0.97757670686195797</v>
      </c>
    </row>
    <row r="9" spans="1:10" x14ac:dyDescent="0.3">
      <c r="A9" s="1">
        <v>45019</v>
      </c>
      <c r="B9">
        <v>194.770004</v>
      </c>
      <c r="C9">
        <f t="shared" si="2"/>
        <v>0.93883156959500158</v>
      </c>
      <c r="H9">
        <v>8</v>
      </c>
      <c r="I9">
        <f t="shared" ca="1" si="0"/>
        <v>0.95407348398892167</v>
      </c>
      <c r="J9">
        <f t="shared" ca="1" si="1"/>
        <v>1.050877239409741</v>
      </c>
    </row>
    <row r="10" spans="1:10" x14ac:dyDescent="0.3">
      <c r="A10" s="1">
        <v>45020</v>
      </c>
      <c r="B10">
        <v>192.58000200000001</v>
      </c>
      <c r="C10">
        <f t="shared" si="2"/>
        <v>0.98875595854072074</v>
      </c>
      <c r="H10">
        <v>9</v>
      </c>
      <c r="I10">
        <f t="shared" ca="1" si="0"/>
        <v>0.42389302823224517</v>
      </c>
      <c r="J10">
        <f t="shared" ca="1" si="1"/>
        <v>0.99419241540054204</v>
      </c>
    </row>
    <row r="11" spans="1:10" x14ac:dyDescent="0.3">
      <c r="A11" s="1">
        <v>45021</v>
      </c>
      <c r="B11">
        <v>185.520004</v>
      </c>
      <c r="C11">
        <f t="shared" si="2"/>
        <v>0.96333992145248803</v>
      </c>
      <c r="H11">
        <v>10</v>
      </c>
      <c r="I11">
        <f t="shared" ca="1" si="0"/>
        <v>0.45200773838607688</v>
      </c>
      <c r="J11">
        <f t="shared" ca="1" si="1"/>
        <v>0.99634653046979416</v>
      </c>
    </row>
    <row r="12" spans="1:10" x14ac:dyDescent="0.3">
      <c r="A12" s="1">
        <v>45022</v>
      </c>
      <c r="B12">
        <v>185.05999800000001</v>
      </c>
      <c r="C12">
        <f t="shared" si="2"/>
        <v>0.99752045067873119</v>
      </c>
      <c r="H12">
        <v>11</v>
      </c>
      <c r="I12">
        <f t="shared" ca="1" si="0"/>
        <v>0.45052346523648379</v>
      </c>
      <c r="J12">
        <f t="shared" ca="1" si="1"/>
        <v>0.99623336509446636</v>
      </c>
    </row>
    <row r="13" spans="1:10" x14ac:dyDescent="0.3">
      <c r="A13" s="1">
        <v>45026</v>
      </c>
      <c r="B13">
        <v>184.509995</v>
      </c>
      <c r="C13">
        <f t="shared" si="2"/>
        <v>0.99702797467878501</v>
      </c>
      <c r="H13">
        <v>12</v>
      </c>
      <c r="I13">
        <f t="shared" ca="1" si="0"/>
        <v>0.81945669227657947</v>
      </c>
      <c r="J13">
        <f t="shared" ca="1" si="1"/>
        <v>1.0275588398341553</v>
      </c>
    </row>
    <row r="14" spans="1:10" x14ac:dyDescent="0.3">
      <c r="A14" s="1">
        <v>45027</v>
      </c>
      <c r="B14">
        <v>186.78999300000001</v>
      </c>
      <c r="C14">
        <f t="shared" si="2"/>
        <v>1.0123570433135614</v>
      </c>
      <c r="H14">
        <v>13</v>
      </c>
      <c r="I14">
        <f t="shared" ca="1" si="0"/>
        <v>0.97780932173667845</v>
      </c>
      <c r="J14">
        <f t="shared" ca="1" si="1"/>
        <v>1.0606817577963918</v>
      </c>
    </row>
    <row r="15" spans="1:10" x14ac:dyDescent="0.3">
      <c r="A15" s="1">
        <v>45028</v>
      </c>
      <c r="B15">
        <v>180.53999300000001</v>
      </c>
      <c r="C15">
        <f t="shared" si="2"/>
        <v>0.96653996341227977</v>
      </c>
      <c r="H15">
        <v>14</v>
      </c>
      <c r="I15">
        <f t="shared" ca="1" si="0"/>
        <v>0.93175677628818943</v>
      </c>
      <c r="J15">
        <f t="shared" ca="1" si="1"/>
        <v>1.044939023647647</v>
      </c>
    </row>
    <row r="16" spans="1:10" x14ac:dyDescent="0.3">
      <c r="A16" s="1">
        <v>45029</v>
      </c>
      <c r="B16">
        <v>185.89999399999999</v>
      </c>
      <c r="C16">
        <f t="shared" si="2"/>
        <v>1.0296887183328958</v>
      </c>
      <c r="H16">
        <v>15</v>
      </c>
      <c r="I16">
        <f t="shared" ca="1" si="0"/>
        <v>0.77017385460413001</v>
      </c>
      <c r="J16">
        <f t="shared" ca="1" si="1"/>
        <v>1.0223096173436348</v>
      </c>
    </row>
    <row r="17" spans="1:10" x14ac:dyDescent="0.3">
      <c r="A17" s="1">
        <v>45030</v>
      </c>
      <c r="B17">
        <v>185</v>
      </c>
      <c r="C17">
        <f t="shared" si="2"/>
        <v>0.99515871958554236</v>
      </c>
      <c r="H17">
        <v>16</v>
      </c>
      <c r="I17">
        <f t="shared" ca="1" si="0"/>
        <v>0.88253316761044032</v>
      </c>
      <c r="J17">
        <f t="shared" ca="1" si="1"/>
        <v>1.0358442613271801</v>
      </c>
    </row>
    <row r="18" spans="1:10" x14ac:dyDescent="0.3">
      <c r="A18" s="1">
        <v>45033</v>
      </c>
      <c r="B18">
        <v>187.03999300000001</v>
      </c>
      <c r="C18">
        <f t="shared" si="2"/>
        <v>1.0110269891891892</v>
      </c>
      <c r="H18">
        <v>17</v>
      </c>
      <c r="I18">
        <f t="shared" ca="1" si="0"/>
        <v>0.2003883704056636</v>
      </c>
      <c r="J18">
        <f t="shared" ca="1" si="1"/>
        <v>0.97462097798255332</v>
      </c>
    </row>
    <row r="19" spans="1:10" x14ac:dyDescent="0.3">
      <c r="A19" s="1">
        <v>45034</v>
      </c>
      <c r="B19">
        <v>184.30999800000001</v>
      </c>
      <c r="C19">
        <f t="shared" si="2"/>
        <v>0.98540421780276688</v>
      </c>
      <c r="H19">
        <v>18</v>
      </c>
      <c r="I19">
        <f t="shared" ca="1" si="0"/>
        <v>0.57088944076283454</v>
      </c>
      <c r="J19">
        <f t="shared" ca="1" si="1"/>
        <v>1.0053800547381639</v>
      </c>
    </row>
    <row r="20" spans="1:10" x14ac:dyDescent="0.3">
      <c r="A20" s="1">
        <v>45035</v>
      </c>
      <c r="B20">
        <v>180.58999600000001</v>
      </c>
      <c r="C20">
        <f t="shared" si="2"/>
        <v>0.97981660224422551</v>
      </c>
      <c r="H20">
        <v>19</v>
      </c>
      <c r="I20">
        <f t="shared" ca="1" si="0"/>
        <v>0.51921493774086858</v>
      </c>
      <c r="J20">
        <f t="shared" ca="1" si="1"/>
        <v>1.0014416894375635</v>
      </c>
    </row>
    <row r="21" spans="1:10" x14ac:dyDescent="0.3">
      <c r="A21" s="1">
        <v>45036</v>
      </c>
      <c r="B21">
        <v>162.990005</v>
      </c>
      <c r="C21">
        <f t="shared" si="2"/>
        <v>0.9025417166519013</v>
      </c>
      <c r="H21">
        <v>20</v>
      </c>
      <c r="I21">
        <f t="shared" ca="1" si="0"/>
        <v>0.4671987951658384</v>
      </c>
      <c r="J21">
        <f t="shared" ca="1" si="1"/>
        <v>0.99750208916392158</v>
      </c>
    </row>
    <row r="22" spans="1:10" x14ac:dyDescent="0.3">
      <c r="A22" s="1">
        <v>45037</v>
      </c>
      <c r="B22">
        <v>165.08000200000001</v>
      </c>
      <c r="C22">
        <f t="shared" si="2"/>
        <v>1.012822853769469</v>
      </c>
      <c r="H22">
        <v>21</v>
      </c>
      <c r="I22">
        <f t="shared" ca="1" si="0"/>
        <v>0.5886248278289905</v>
      </c>
      <c r="J22">
        <f t="shared" ca="1" si="1"/>
        <v>1.0067497390492923</v>
      </c>
    </row>
    <row r="23" spans="1:10" x14ac:dyDescent="0.3">
      <c r="A23" s="1">
        <v>45040</v>
      </c>
      <c r="B23">
        <v>162.550003</v>
      </c>
      <c r="C23">
        <f t="shared" si="2"/>
        <v>0.9846741036506651</v>
      </c>
      <c r="H23">
        <v>22</v>
      </c>
      <c r="I23">
        <f t="shared" ca="1" si="0"/>
        <v>0.93416432096106616</v>
      </c>
      <c r="J23">
        <f t="shared" ca="1" si="1"/>
        <v>1.0454987383225256</v>
      </c>
    </row>
    <row r="24" spans="1:10" x14ac:dyDescent="0.3">
      <c r="A24" s="1">
        <v>45041</v>
      </c>
      <c r="B24">
        <v>160.66999799999999</v>
      </c>
      <c r="C24">
        <f t="shared" si="2"/>
        <v>0.98843429735279664</v>
      </c>
      <c r="H24">
        <v>23</v>
      </c>
      <c r="I24">
        <f t="shared" ca="1" si="0"/>
        <v>0.25053515802558135</v>
      </c>
      <c r="J24">
        <f t="shared" ca="1" si="1"/>
        <v>0.97967551552469279</v>
      </c>
    </row>
    <row r="25" spans="1:10" x14ac:dyDescent="0.3">
      <c r="A25" s="1">
        <v>45042</v>
      </c>
      <c r="B25">
        <v>153.75</v>
      </c>
      <c r="C25">
        <f t="shared" si="2"/>
        <v>0.95693036605377946</v>
      </c>
      <c r="H25">
        <v>24</v>
      </c>
      <c r="I25">
        <f t="shared" ca="1" si="0"/>
        <v>0.48860009305653662</v>
      </c>
      <c r="J25">
        <f t="shared" ca="1" si="1"/>
        <v>0.99912428234275796</v>
      </c>
    </row>
    <row r="26" spans="1:10" x14ac:dyDescent="0.3">
      <c r="A26" s="1">
        <v>45043</v>
      </c>
      <c r="B26">
        <v>160.19000199999999</v>
      </c>
      <c r="C26">
        <f t="shared" si="2"/>
        <v>1.0418861918699187</v>
      </c>
      <c r="H26">
        <v>25</v>
      </c>
      <c r="I26">
        <f t="shared" ca="1" si="0"/>
        <v>0.74237353160790454</v>
      </c>
      <c r="J26">
        <f t="shared" ca="1" si="1"/>
        <v>1.0196306408658624</v>
      </c>
    </row>
    <row r="27" spans="1:10" x14ac:dyDescent="0.3">
      <c r="A27" s="1">
        <v>45044</v>
      </c>
      <c r="B27">
        <v>164.30999800000001</v>
      </c>
      <c r="C27">
        <f t="shared" si="2"/>
        <v>1.0257194328519954</v>
      </c>
      <c r="H27">
        <v>26</v>
      </c>
      <c r="I27">
        <f t="shared" ca="1" si="0"/>
        <v>0.67316557710589597</v>
      </c>
      <c r="J27">
        <f t="shared" ca="1" si="1"/>
        <v>1.0135321332891272</v>
      </c>
    </row>
    <row r="28" spans="1:10" x14ac:dyDescent="0.3">
      <c r="A28" s="1">
        <v>45047</v>
      </c>
      <c r="B28">
        <v>161.83000200000001</v>
      </c>
      <c r="C28">
        <f t="shared" si="2"/>
        <v>0.98490660318795697</v>
      </c>
      <c r="H28">
        <v>27</v>
      </c>
      <c r="I28">
        <f t="shared" ca="1" si="0"/>
        <v>0.34579765135888607</v>
      </c>
      <c r="J28">
        <f t="shared" ca="1" si="1"/>
        <v>0.98801124843955312</v>
      </c>
    </row>
    <row r="29" spans="1:10" x14ac:dyDescent="0.3">
      <c r="A29" s="1">
        <v>45048</v>
      </c>
      <c r="B29">
        <v>160.30999800000001</v>
      </c>
      <c r="C29">
        <f t="shared" si="2"/>
        <v>0.99060740294621019</v>
      </c>
      <c r="H29">
        <v>28</v>
      </c>
      <c r="I29">
        <f t="shared" ca="1" si="0"/>
        <v>0.42970731985464872</v>
      </c>
      <c r="J29">
        <f t="shared" ca="1" si="1"/>
        <v>0.99463996146056954</v>
      </c>
    </row>
    <row r="30" spans="1:10" x14ac:dyDescent="0.3">
      <c r="A30" s="1">
        <v>45049</v>
      </c>
      <c r="B30">
        <v>160.61000100000001</v>
      </c>
      <c r="C30">
        <f t="shared" si="2"/>
        <v>1.0018713929495526</v>
      </c>
      <c r="H30">
        <v>29</v>
      </c>
      <c r="I30">
        <f t="shared" ca="1" si="0"/>
        <v>0.12253985729714378</v>
      </c>
      <c r="J30">
        <f t="shared" ca="1" si="1"/>
        <v>0.96489553809797179</v>
      </c>
    </row>
    <row r="31" spans="1:10" x14ac:dyDescent="0.3">
      <c r="A31" s="1">
        <v>45050</v>
      </c>
      <c r="B31">
        <v>161.199997</v>
      </c>
      <c r="C31">
        <f t="shared" si="2"/>
        <v>1.0036734698731493</v>
      </c>
      <c r="H31">
        <v>30</v>
      </c>
      <c r="I31">
        <f t="shared" ca="1" si="0"/>
        <v>0.56443102828815472</v>
      </c>
      <c r="J31">
        <f t="shared" ca="1" si="1"/>
        <v>1.0048841704174536</v>
      </c>
    </row>
    <row r="32" spans="1:10" x14ac:dyDescent="0.3">
      <c r="A32" s="1">
        <v>45051</v>
      </c>
      <c r="B32">
        <v>170.05999800000001</v>
      </c>
      <c r="C32">
        <f t="shared" si="2"/>
        <v>1.0549627863826823</v>
      </c>
      <c r="H32">
        <v>31</v>
      </c>
      <c r="I32">
        <f t="shared" ca="1" si="0"/>
        <v>0.15826502547208399</v>
      </c>
      <c r="J32">
        <f t="shared" ca="1" si="1"/>
        <v>0.9697490550199237</v>
      </c>
    </row>
    <row r="33" spans="1:10" x14ac:dyDescent="0.3">
      <c r="A33" s="1">
        <v>45054</v>
      </c>
      <c r="B33">
        <v>171.78999300000001</v>
      </c>
      <c r="C33">
        <f t="shared" si="2"/>
        <v>1.0101728508781942</v>
      </c>
      <c r="H33">
        <v>32</v>
      </c>
      <c r="I33">
        <f t="shared" ca="1" si="0"/>
        <v>0.13833969215016906</v>
      </c>
      <c r="J33">
        <f t="shared" ca="1" si="1"/>
        <v>0.96714688622138212</v>
      </c>
    </row>
    <row r="34" spans="1:10" x14ac:dyDescent="0.3">
      <c r="A34" s="1">
        <v>45055</v>
      </c>
      <c r="B34">
        <v>169.14999399999999</v>
      </c>
      <c r="C34">
        <f t="shared" si="2"/>
        <v>0.98463240521815487</v>
      </c>
      <c r="H34">
        <v>33</v>
      </c>
      <c r="I34">
        <f t="shared" ca="1" si="0"/>
        <v>0.37593328922036351</v>
      </c>
      <c r="J34">
        <f t="shared" ca="1" si="1"/>
        <v>0.99044184710679894</v>
      </c>
    </row>
    <row r="35" spans="1:10" x14ac:dyDescent="0.3">
      <c r="A35" s="1">
        <v>45056</v>
      </c>
      <c r="B35">
        <v>168.53999300000001</v>
      </c>
      <c r="C35">
        <f t="shared" si="2"/>
        <v>0.99639372733291387</v>
      </c>
      <c r="H35">
        <v>34</v>
      </c>
      <c r="I35">
        <f t="shared" ca="1" si="0"/>
        <v>4.9455185312142103E-2</v>
      </c>
      <c r="J35">
        <f t="shared" ca="1" si="1"/>
        <v>0.95016993647248549</v>
      </c>
    </row>
    <row r="36" spans="1:10" x14ac:dyDescent="0.3">
      <c r="A36" s="1">
        <v>45057</v>
      </c>
      <c r="B36">
        <v>172.08000200000001</v>
      </c>
      <c r="C36">
        <f t="shared" si="2"/>
        <v>1.0210039702564839</v>
      </c>
      <c r="H36">
        <v>35</v>
      </c>
      <c r="I36">
        <f t="shared" ca="1" si="0"/>
        <v>0.39827984183401088</v>
      </c>
      <c r="J36">
        <f t="shared" ca="1" si="1"/>
        <v>0.99220420840125723</v>
      </c>
    </row>
    <row r="37" spans="1:10" x14ac:dyDescent="0.3">
      <c r="A37" s="1">
        <v>45058</v>
      </c>
      <c r="B37">
        <v>167.979996</v>
      </c>
      <c r="C37">
        <f t="shared" si="2"/>
        <v>0.97617383802680335</v>
      </c>
      <c r="H37">
        <v>36</v>
      </c>
      <c r="I37">
        <f t="shared" ca="1" si="0"/>
        <v>0.72696189141848533</v>
      </c>
      <c r="J37">
        <f t="shared" ca="1" si="1"/>
        <v>1.0182108387610687</v>
      </c>
    </row>
    <row r="38" spans="1:10" x14ac:dyDescent="0.3">
      <c r="A38" s="1">
        <v>45061</v>
      </c>
      <c r="B38">
        <v>166.35000600000001</v>
      </c>
      <c r="C38">
        <f t="shared" si="2"/>
        <v>0.99029652316457972</v>
      </c>
      <c r="H38">
        <v>37</v>
      </c>
      <c r="I38">
        <f t="shared" ca="1" si="0"/>
        <v>0.7983004507692214</v>
      </c>
      <c r="J38">
        <f t="shared" ca="1" si="1"/>
        <v>1.0252122112255018</v>
      </c>
    </row>
    <row r="39" spans="1:10" x14ac:dyDescent="0.3">
      <c r="A39" s="1">
        <v>45062</v>
      </c>
      <c r="B39">
        <v>166.520004</v>
      </c>
      <c r="C39">
        <f t="shared" si="2"/>
        <v>1.0010219296295066</v>
      </c>
      <c r="H39">
        <v>38</v>
      </c>
      <c r="I39">
        <f t="shared" ca="1" si="0"/>
        <v>0.11209653686614363</v>
      </c>
      <c r="J39">
        <f t="shared" ca="1" si="1"/>
        <v>0.9632933852741562</v>
      </c>
    </row>
    <row r="40" spans="1:10" x14ac:dyDescent="0.3">
      <c r="A40" s="1">
        <v>45063</v>
      </c>
      <c r="B40">
        <v>173.86000100000001</v>
      </c>
      <c r="C40">
        <f t="shared" si="2"/>
        <v>1.0440787702599383</v>
      </c>
      <c r="H40">
        <v>39</v>
      </c>
      <c r="I40">
        <f t="shared" ca="1" si="0"/>
        <v>0.57730244848071577</v>
      </c>
      <c r="J40">
        <f t="shared" ca="1" si="1"/>
        <v>1.005873896595513</v>
      </c>
    </row>
    <row r="41" spans="1:10" x14ac:dyDescent="0.3">
      <c r="A41" s="1">
        <v>45064</v>
      </c>
      <c r="B41">
        <v>176.88999899999999</v>
      </c>
      <c r="C41">
        <f t="shared" si="2"/>
        <v>1.0174278038799733</v>
      </c>
      <c r="H41">
        <v>40</v>
      </c>
      <c r="I41">
        <f t="shared" ca="1" si="0"/>
        <v>0.45356375882844457</v>
      </c>
      <c r="J41">
        <f t="shared" ca="1" si="1"/>
        <v>0.99646511120009129</v>
      </c>
    </row>
    <row r="42" spans="1:10" x14ac:dyDescent="0.3">
      <c r="A42" s="1">
        <v>45065</v>
      </c>
      <c r="B42">
        <v>180.13999899999999</v>
      </c>
      <c r="C42">
        <f t="shared" si="2"/>
        <v>1.0183730002734637</v>
      </c>
      <c r="H42">
        <v>41</v>
      </c>
      <c r="I42">
        <f t="shared" ca="1" si="0"/>
        <v>9.701280548739688E-2</v>
      </c>
      <c r="J42">
        <f t="shared" ca="1" si="1"/>
        <v>0.96077836817807472</v>
      </c>
    </row>
    <row r="43" spans="1:10" x14ac:dyDescent="0.3">
      <c r="A43" s="1">
        <v>45068</v>
      </c>
      <c r="B43">
        <v>188.86999499999999</v>
      </c>
      <c r="C43">
        <f t="shared" si="2"/>
        <v>1.0484622851585561</v>
      </c>
      <c r="H43">
        <v>42</v>
      </c>
      <c r="I43">
        <f t="shared" ca="1" si="0"/>
        <v>0.33630162815250175</v>
      </c>
      <c r="J43">
        <f t="shared" ca="1" si="1"/>
        <v>0.98722974291320187</v>
      </c>
    </row>
    <row r="44" spans="1:10" x14ac:dyDescent="0.3">
      <c r="A44" s="1">
        <v>45069</v>
      </c>
      <c r="B44">
        <v>185.770004</v>
      </c>
      <c r="C44">
        <f t="shared" si="2"/>
        <v>0.9835866411708224</v>
      </c>
      <c r="H44">
        <v>43</v>
      </c>
      <c r="I44">
        <f t="shared" ca="1" si="0"/>
        <v>0.8937911989182673</v>
      </c>
      <c r="J44">
        <f t="shared" ca="1" si="1"/>
        <v>1.0376314551626127</v>
      </c>
    </row>
    <row r="45" spans="1:10" x14ac:dyDescent="0.3">
      <c r="A45" s="1">
        <v>45070</v>
      </c>
      <c r="B45">
        <v>182.89999399999999</v>
      </c>
      <c r="C45">
        <f t="shared" si="2"/>
        <v>0.98455073511221969</v>
      </c>
      <c r="H45">
        <v>44</v>
      </c>
      <c r="I45">
        <f t="shared" ca="1" si="0"/>
        <v>0.4155057502363344</v>
      </c>
      <c r="J45">
        <f t="shared" ca="1" si="1"/>
        <v>0.99354453990461478</v>
      </c>
    </row>
    <row r="46" spans="1:10" x14ac:dyDescent="0.3">
      <c r="A46" s="1">
        <v>45071</v>
      </c>
      <c r="B46">
        <v>184.470001</v>
      </c>
      <c r="C46">
        <f t="shared" si="2"/>
        <v>1.0085839641963028</v>
      </c>
      <c r="H46">
        <v>45</v>
      </c>
      <c r="I46">
        <f t="shared" ca="1" si="0"/>
        <v>0.19665742712135825</v>
      </c>
      <c r="J46">
        <f t="shared" ca="1" si="1"/>
        <v>0.97421684966146016</v>
      </c>
    </row>
    <row r="47" spans="1:10" x14ac:dyDescent="0.3">
      <c r="A47" s="1">
        <v>45072</v>
      </c>
      <c r="B47">
        <v>193.16999799999999</v>
      </c>
      <c r="C47">
        <f t="shared" si="2"/>
        <v>1.0471621236669262</v>
      </c>
      <c r="H47">
        <v>46</v>
      </c>
      <c r="I47">
        <f t="shared" ca="1" si="0"/>
        <v>2.5288116101447988E-2</v>
      </c>
      <c r="J47">
        <f t="shared" ca="1" si="1"/>
        <v>0.94096526202423481</v>
      </c>
    </row>
    <row r="48" spans="1:10" x14ac:dyDescent="0.3">
      <c r="A48" s="1">
        <v>45076</v>
      </c>
      <c r="B48">
        <v>201.16000399999999</v>
      </c>
      <c r="C48">
        <f t="shared" si="2"/>
        <v>1.0413625619025995</v>
      </c>
      <c r="H48">
        <v>47</v>
      </c>
      <c r="I48">
        <f t="shared" ca="1" si="0"/>
        <v>0.42189597685192182</v>
      </c>
      <c r="J48">
        <f t="shared" ca="1" si="1"/>
        <v>0.99403840615869687</v>
      </c>
    </row>
    <row r="49" spans="1:10" x14ac:dyDescent="0.3">
      <c r="A49" s="1">
        <v>45077</v>
      </c>
      <c r="B49">
        <v>203.929993</v>
      </c>
      <c r="C49">
        <f t="shared" si="2"/>
        <v>1.0137700782706289</v>
      </c>
      <c r="H49">
        <v>48</v>
      </c>
      <c r="I49">
        <f t="shared" ca="1" si="0"/>
        <v>0.58817126951371435</v>
      </c>
      <c r="J49">
        <f t="shared" ca="1" si="1"/>
        <v>1.0067145493317173</v>
      </c>
    </row>
    <row r="50" spans="1:10" x14ac:dyDescent="0.3">
      <c r="A50" s="1">
        <v>45078</v>
      </c>
      <c r="B50">
        <v>207.520004</v>
      </c>
      <c r="C50">
        <f t="shared" si="2"/>
        <v>1.017604134375663</v>
      </c>
      <c r="H50">
        <v>49</v>
      </c>
      <c r="I50">
        <f t="shared" ca="1" si="0"/>
        <v>0.18211737163684172</v>
      </c>
      <c r="J50">
        <f t="shared" ca="1" si="1"/>
        <v>0.97259556089262544</v>
      </c>
    </row>
    <row r="51" spans="1:10" x14ac:dyDescent="0.3">
      <c r="A51" s="1">
        <v>45079</v>
      </c>
      <c r="B51">
        <v>213.970001</v>
      </c>
      <c r="C51">
        <f t="shared" si="2"/>
        <v>1.0310813265019019</v>
      </c>
      <c r="H51">
        <v>50</v>
      </c>
      <c r="I51">
        <f t="shared" ca="1" si="0"/>
        <v>0.67003291266860021</v>
      </c>
      <c r="J51">
        <f t="shared" ca="1" si="1"/>
        <v>1.0132704774462509</v>
      </c>
    </row>
    <row r="52" spans="1:10" x14ac:dyDescent="0.3">
      <c r="A52" s="1">
        <v>45082</v>
      </c>
      <c r="B52">
        <v>217.61000100000001</v>
      </c>
      <c r="C52">
        <f t="shared" si="2"/>
        <v>1.0170117305369364</v>
      </c>
      <c r="H52">
        <v>51</v>
      </c>
      <c r="I52">
        <f t="shared" ca="1" si="0"/>
        <v>0.31057045487305113</v>
      </c>
      <c r="J52">
        <f t="shared" ca="1" si="1"/>
        <v>0.9850664952996252</v>
      </c>
    </row>
    <row r="53" spans="1:10" x14ac:dyDescent="0.3">
      <c r="A53" s="1">
        <v>45083</v>
      </c>
      <c r="B53">
        <v>221.30999800000001</v>
      </c>
      <c r="C53">
        <f t="shared" si="2"/>
        <v>1.0170028812232761</v>
      </c>
      <c r="H53">
        <v>52</v>
      </c>
      <c r="I53">
        <f t="shared" ca="1" si="0"/>
        <v>0.64460806318354003</v>
      </c>
      <c r="J53">
        <f t="shared" ca="1" si="1"/>
        <v>1.0111813629958271</v>
      </c>
    </row>
    <row r="54" spans="1:10" x14ac:dyDescent="0.3">
      <c r="A54" s="1">
        <v>45084</v>
      </c>
      <c r="B54">
        <v>224.570007</v>
      </c>
      <c r="C54">
        <f t="shared" si="2"/>
        <v>1.014730509373553</v>
      </c>
      <c r="H54">
        <v>53</v>
      </c>
      <c r="I54">
        <f t="shared" ca="1" si="0"/>
        <v>0.14942927968094843</v>
      </c>
      <c r="J54">
        <f t="shared" ca="1" si="1"/>
        <v>0.96862389224610257</v>
      </c>
    </row>
    <row r="55" spans="1:10" x14ac:dyDescent="0.3">
      <c r="A55" s="1">
        <v>45085</v>
      </c>
      <c r="B55">
        <v>234.86000100000001</v>
      </c>
      <c r="C55">
        <f t="shared" si="2"/>
        <v>1.0458208740225938</v>
      </c>
      <c r="H55">
        <v>54</v>
      </c>
      <c r="I55">
        <f t="shared" ca="1" si="0"/>
        <v>0.95553892609548785</v>
      </c>
      <c r="J55">
        <f t="shared" ca="1" si="1"/>
        <v>1.0513423976975464</v>
      </c>
    </row>
    <row r="56" spans="1:10" x14ac:dyDescent="0.3">
      <c r="A56" s="1">
        <v>45086</v>
      </c>
      <c r="B56">
        <v>244.39999399999999</v>
      </c>
      <c r="C56">
        <f t="shared" si="2"/>
        <v>1.0406199138183601</v>
      </c>
      <c r="H56">
        <v>55</v>
      </c>
      <c r="I56">
        <f t="shared" ca="1" si="0"/>
        <v>2.4322884651154619E-2</v>
      </c>
      <c r="J56">
        <f t="shared" ca="1" si="1"/>
        <v>0.94046335366381173</v>
      </c>
    </row>
    <row r="57" spans="1:10" x14ac:dyDescent="0.3">
      <c r="A57" s="1">
        <v>45089</v>
      </c>
      <c r="B57">
        <v>249.83000200000001</v>
      </c>
      <c r="C57">
        <f t="shared" si="2"/>
        <v>1.0222177092197475</v>
      </c>
      <c r="H57">
        <v>56</v>
      </c>
      <c r="I57">
        <f t="shared" ca="1" si="0"/>
        <v>0.62450861339340558</v>
      </c>
      <c r="J57">
        <f t="shared" ca="1" si="1"/>
        <v>1.0095674508084047</v>
      </c>
    </row>
    <row r="58" spans="1:10" x14ac:dyDescent="0.3">
      <c r="A58" s="1">
        <v>45090</v>
      </c>
      <c r="B58">
        <v>258.709991</v>
      </c>
      <c r="C58">
        <f t="shared" si="2"/>
        <v>1.0355441257211373</v>
      </c>
      <c r="H58">
        <v>57</v>
      </c>
      <c r="I58">
        <f t="shared" ca="1" si="0"/>
        <v>0.90332229403922726</v>
      </c>
      <c r="J58">
        <f t="shared" ca="1" si="1"/>
        <v>1.0392547821222422</v>
      </c>
    </row>
    <row r="59" spans="1:10" x14ac:dyDescent="0.3">
      <c r="A59" s="1">
        <v>45091</v>
      </c>
      <c r="B59">
        <v>256.790009</v>
      </c>
      <c r="C59">
        <f t="shared" si="2"/>
        <v>0.99257863218742104</v>
      </c>
      <c r="H59">
        <v>58</v>
      </c>
      <c r="I59">
        <f t="shared" ca="1" si="0"/>
        <v>0.57366014614234284</v>
      </c>
      <c r="J59">
        <f t="shared" ca="1" si="1"/>
        <v>1.0055932316804865</v>
      </c>
    </row>
    <row r="60" spans="1:10" x14ac:dyDescent="0.3">
      <c r="A60" s="1">
        <v>45092</v>
      </c>
      <c r="B60">
        <v>255.89999399999999</v>
      </c>
      <c r="C60">
        <f t="shared" si="2"/>
        <v>0.99653407465708677</v>
      </c>
      <c r="H60">
        <v>59</v>
      </c>
      <c r="I60">
        <f t="shared" ca="1" si="0"/>
        <v>0.75566591895538326</v>
      </c>
      <c r="J60">
        <f t="shared" ca="1" si="1"/>
        <v>1.0208909971596469</v>
      </c>
    </row>
    <row r="61" spans="1:10" x14ac:dyDescent="0.3">
      <c r="A61" s="1">
        <v>45093</v>
      </c>
      <c r="B61">
        <v>260.540009</v>
      </c>
      <c r="C61">
        <f t="shared" si="2"/>
        <v>1.0181321418866465</v>
      </c>
      <c r="H61">
        <v>60</v>
      </c>
      <c r="I61">
        <f t="shared" ca="1" si="0"/>
        <v>0.96930094870542338</v>
      </c>
      <c r="J61">
        <f t="shared" ca="1" si="1"/>
        <v>1.0564596817133434</v>
      </c>
    </row>
    <row r="62" spans="1:10" x14ac:dyDescent="0.3">
      <c r="A62" s="1">
        <v>45097</v>
      </c>
      <c r="B62">
        <v>274.45001200000002</v>
      </c>
      <c r="C62">
        <f t="shared" si="2"/>
        <v>1.0533891245854683</v>
      </c>
      <c r="H62">
        <v>61</v>
      </c>
      <c r="I62">
        <f t="shared" ca="1" si="0"/>
        <v>0.32121511938844771</v>
      </c>
      <c r="J62">
        <f t="shared" ca="1" si="1"/>
        <v>0.98597007337275244</v>
      </c>
    </row>
    <row r="63" spans="1:10" x14ac:dyDescent="0.3">
      <c r="A63" s="1">
        <v>45098</v>
      </c>
      <c r="B63">
        <v>259.459991</v>
      </c>
      <c r="C63">
        <f t="shared" si="2"/>
        <v>0.94538159830723556</v>
      </c>
      <c r="H63">
        <v>62</v>
      </c>
      <c r="I63">
        <f t="shared" ca="1" si="0"/>
        <v>0.12443069859448208</v>
      </c>
      <c r="J63">
        <f t="shared" ca="1" si="1"/>
        <v>0.96517521654057103</v>
      </c>
    </row>
    <row r="64" spans="1:10" x14ac:dyDescent="0.3">
      <c r="A64" s="1">
        <v>45099</v>
      </c>
      <c r="B64">
        <v>264.60998499999999</v>
      </c>
      <c r="C64">
        <f t="shared" si="2"/>
        <v>1.0198488945449782</v>
      </c>
      <c r="H64">
        <v>63</v>
      </c>
      <c r="I64">
        <f t="shared" ca="1" si="0"/>
        <v>0.16939548216898714</v>
      </c>
      <c r="J64">
        <f t="shared" ca="1" si="1"/>
        <v>0.97110929788347988</v>
      </c>
    </row>
    <row r="65" spans="1:10" x14ac:dyDescent="0.3">
      <c r="A65" s="1">
        <v>45100</v>
      </c>
      <c r="B65">
        <v>256.60000600000001</v>
      </c>
      <c r="C65">
        <f t="shared" si="2"/>
        <v>0.96972911282996377</v>
      </c>
      <c r="H65">
        <v>64</v>
      </c>
      <c r="I65">
        <f t="shared" ca="1" si="0"/>
        <v>0.66069202718650089</v>
      </c>
      <c r="J65">
        <f t="shared" ca="1" si="1"/>
        <v>1.0124960764702342</v>
      </c>
    </row>
    <row r="66" spans="1:10" x14ac:dyDescent="0.3">
      <c r="A66" s="1">
        <v>45103</v>
      </c>
      <c r="B66">
        <v>241.050003</v>
      </c>
      <c r="C66">
        <f t="shared" si="2"/>
        <v>0.93939983384100156</v>
      </c>
      <c r="H66">
        <v>65</v>
      </c>
      <c r="I66">
        <f t="shared" ca="1" si="0"/>
        <v>0.79729808599118945</v>
      </c>
      <c r="J66">
        <f t="shared" ca="1" si="1"/>
        <v>1.0251048296455925</v>
      </c>
    </row>
    <row r="67" spans="1:10" x14ac:dyDescent="0.3">
      <c r="A67" s="1">
        <v>45104</v>
      </c>
      <c r="B67">
        <v>250.21000699999999</v>
      </c>
      <c r="C67">
        <f t="shared" si="2"/>
        <v>1.0380004309728217</v>
      </c>
      <c r="H67">
        <v>66</v>
      </c>
      <c r="I67">
        <f t="shared" ref="I67:I101" ca="1" si="3">RAND()</f>
        <v>0.8791726798707018</v>
      </c>
      <c r="J67">
        <f t="shared" ref="J67:J101" ca="1" si="4">_xlfn.NORM.INV(I67,$F$1,$F$3)</f>
        <v>1.0353345292219007</v>
      </c>
    </row>
    <row r="68" spans="1:10" x14ac:dyDescent="0.3">
      <c r="A68" s="1">
        <v>45105</v>
      </c>
      <c r="B68">
        <v>256.23998999999998</v>
      </c>
      <c r="C68">
        <f t="shared" ref="C68:C131" si="5">B68/B67</f>
        <v>1.0240996875876351</v>
      </c>
      <c r="H68">
        <v>67</v>
      </c>
      <c r="I68">
        <f t="shared" ca="1" si="3"/>
        <v>0.64240131608230278</v>
      </c>
      <c r="J68">
        <f t="shared" ca="1" si="4"/>
        <v>1.0110026821644305</v>
      </c>
    </row>
    <row r="69" spans="1:10" x14ac:dyDescent="0.3">
      <c r="A69" s="1">
        <v>45106</v>
      </c>
      <c r="B69">
        <v>257.5</v>
      </c>
      <c r="C69">
        <f t="shared" si="5"/>
        <v>1.004917304281818</v>
      </c>
      <c r="H69">
        <v>68</v>
      </c>
      <c r="I69">
        <f t="shared" ca="1" si="3"/>
        <v>0.31576995848152933</v>
      </c>
      <c r="J69">
        <f t="shared" ca="1" si="4"/>
        <v>0.98550947775702391</v>
      </c>
    </row>
    <row r="70" spans="1:10" x14ac:dyDescent="0.3">
      <c r="A70" s="1">
        <v>45107</v>
      </c>
      <c r="B70">
        <v>261.76998900000001</v>
      </c>
      <c r="C70">
        <f t="shared" si="5"/>
        <v>1.0165824815533981</v>
      </c>
      <c r="H70">
        <v>69</v>
      </c>
      <c r="I70">
        <f t="shared" ca="1" si="3"/>
        <v>0.73970304252590569</v>
      </c>
      <c r="J70">
        <f t="shared" ca="1" si="4"/>
        <v>1.0193815778910229</v>
      </c>
    </row>
    <row r="71" spans="1:10" x14ac:dyDescent="0.3">
      <c r="A71" s="1">
        <v>45110</v>
      </c>
      <c r="B71">
        <v>279.82000699999998</v>
      </c>
      <c r="C71">
        <f t="shared" si="5"/>
        <v>1.06895373327154</v>
      </c>
      <c r="H71">
        <v>70</v>
      </c>
      <c r="I71">
        <f t="shared" ca="1" si="3"/>
        <v>0.78440314315569737</v>
      </c>
      <c r="J71">
        <f t="shared" ca="1" si="4"/>
        <v>1.0237505844411037</v>
      </c>
    </row>
    <row r="72" spans="1:10" x14ac:dyDescent="0.3">
      <c r="A72" s="1">
        <v>45112</v>
      </c>
      <c r="B72">
        <v>282.48001099999999</v>
      </c>
      <c r="C72">
        <f t="shared" si="5"/>
        <v>1.0095061251285009</v>
      </c>
      <c r="H72">
        <v>71</v>
      </c>
      <c r="I72">
        <f t="shared" ca="1" si="3"/>
        <v>0.91404956437586082</v>
      </c>
      <c r="J72">
        <f t="shared" ca="1" si="4"/>
        <v>1.0412292997687183</v>
      </c>
    </row>
    <row r="73" spans="1:10" x14ac:dyDescent="0.3">
      <c r="A73" s="1">
        <v>45113</v>
      </c>
      <c r="B73">
        <v>276.540009</v>
      </c>
      <c r="C73">
        <f t="shared" si="5"/>
        <v>0.97897195635552425</v>
      </c>
      <c r="H73">
        <v>72</v>
      </c>
      <c r="I73">
        <f t="shared" ca="1" si="3"/>
        <v>0.56942063074579541</v>
      </c>
      <c r="J73">
        <f t="shared" ca="1" si="4"/>
        <v>1.0052671547368219</v>
      </c>
    </row>
    <row r="74" spans="1:10" x14ac:dyDescent="0.3">
      <c r="A74" s="1">
        <v>45114</v>
      </c>
      <c r="B74">
        <v>274.42999300000002</v>
      </c>
      <c r="C74">
        <f t="shared" si="5"/>
        <v>0.99236994311372873</v>
      </c>
      <c r="H74">
        <v>73</v>
      </c>
      <c r="I74">
        <f t="shared" ca="1" si="3"/>
        <v>0.77872200824180593</v>
      </c>
      <c r="J74">
        <f t="shared" ca="1" si="4"/>
        <v>1.0231689457352453</v>
      </c>
    </row>
    <row r="75" spans="1:10" x14ac:dyDescent="0.3">
      <c r="A75" s="1">
        <v>45117</v>
      </c>
      <c r="B75">
        <v>269.60998499999999</v>
      </c>
      <c r="C75">
        <f t="shared" si="5"/>
        <v>0.98243629296015023</v>
      </c>
      <c r="H75">
        <v>74</v>
      </c>
      <c r="I75">
        <f t="shared" ca="1" si="3"/>
        <v>0.96905608400554466</v>
      </c>
      <c r="J75">
        <f t="shared" ca="1" si="4"/>
        <v>1.0563534428322303</v>
      </c>
    </row>
    <row r="76" spans="1:10" x14ac:dyDescent="0.3">
      <c r="A76" s="1">
        <v>45118</v>
      </c>
      <c r="B76">
        <v>269.790009</v>
      </c>
      <c r="C76">
        <f t="shared" si="5"/>
        <v>1.0006677200772072</v>
      </c>
      <c r="H76">
        <v>75</v>
      </c>
      <c r="I76">
        <f t="shared" ca="1" si="3"/>
        <v>0.24336184408899353</v>
      </c>
      <c r="J76">
        <f t="shared" ca="1" si="4"/>
        <v>0.97898953601681704</v>
      </c>
    </row>
    <row r="77" spans="1:10" x14ac:dyDescent="0.3">
      <c r="A77" s="1">
        <v>45119</v>
      </c>
      <c r="B77">
        <v>271.98998999999998</v>
      </c>
      <c r="C77">
        <f t="shared" si="5"/>
        <v>1.0081544198325001</v>
      </c>
      <c r="H77">
        <v>76</v>
      </c>
      <c r="I77">
        <f t="shared" ca="1" si="3"/>
        <v>0.82469457281837411</v>
      </c>
      <c r="J77">
        <f t="shared" ca="1" si="4"/>
        <v>1.0281659033701791</v>
      </c>
    </row>
    <row r="78" spans="1:10" x14ac:dyDescent="0.3">
      <c r="A78" s="1">
        <v>45120</v>
      </c>
      <c r="B78">
        <v>277.89999399999999</v>
      </c>
      <c r="C78">
        <f t="shared" si="5"/>
        <v>1.0217287555325107</v>
      </c>
      <c r="H78">
        <v>77</v>
      </c>
      <c r="I78">
        <f t="shared" ca="1" si="3"/>
        <v>0.56603035669238011</v>
      </c>
      <c r="J78">
        <f t="shared" ca="1" si="4"/>
        <v>1.0050068404810844</v>
      </c>
    </row>
    <row r="79" spans="1:10" x14ac:dyDescent="0.3">
      <c r="A79" s="1">
        <v>45121</v>
      </c>
      <c r="B79">
        <v>281.38000499999998</v>
      </c>
      <c r="C79">
        <f t="shared" si="5"/>
        <v>1.0125225299573053</v>
      </c>
      <c r="H79">
        <v>78</v>
      </c>
      <c r="I79">
        <f t="shared" ca="1" si="3"/>
        <v>0.15076868740266614</v>
      </c>
      <c r="J79">
        <f t="shared" ca="1" si="4"/>
        <v>0.96879724261430566</v>
      </c>
    </row>
    <row r="80" spans="1:10" x14ac:dyDescent="0.3">
      <c r="A80" s="1">
        <v>45124</v>
      </c>
      <c r="B80">
        <v>290.38000499999998</v>
      </c>
      <c r="C80">
        <f t="shared" si="5"/>
        <v>1.0319852151541471</v>
      </c>
      <c r="H80">
        <v>79</v>
      </c>
      <c r="I80">
        <f t="shared" ca="1" si="3"/>
        <v>0.96164594212943666</v>
      </c>
      <c r="J80">
        <f t="shared" ca="1" si="4"/>
        <v>1.0534255559869803</v>
      </c>
    </row>
    <row r="81" spans="1:10" x14ac:dyDescent="0.3">
      <c r="A81" s="1">
        <v>45125</v>
      </c>
      <c r="B81">
        <v>293.33999599999999</v>
      </c>
      <c r="C81">
        <f t="shared" si="5"/>
        <v>1.0101935083305753</v>
      </c>
      <c r="H81">
        <v>80</v>
      </c>
      <c r="I81">
        <f t="shared" ca="1" si="3"/>
        <v>0.11725179080286574</v>
      </c>
      <c r="J81">
        <f t="shared" ca="1" si="4"/>
        <v>0.96409690845634066</v>
      </c>
    </row>
    <row r="82" spans="1:10" x14ac:dyDescent="0.3">
      <c r="A82" s="1">
        <v>45126</v>
      </c>
      <c r="B82">
        <v>291.26001000000002</v>
      </c>
      <c r="C82">
        <f t="shared" si="5"/>
        <v>0.99290929969195207</v>
      </c>
      <c r="H82">
        <v>81</v>
      </c>
      <c r="I82">
        <f t="shared" ca="1" si="3"/>
        <v>0.15411738879658277</v>
      </c>
      <c r="J82">
        <f t="shared" ca="1" si="4"/>
        <v>0.96922620722530795</v>
      </c>
    </row>
    <row r="83" spans="1:10" x14ac:dyDescent="0.3">
      <c r="A83" s="1">
        <v>45127</v>
      </c>
      <c r="B83">
        <v>262.89999399999999</v>
      </c>
      <c r="C83">
        <f t="shared" si="5"/>
        <v>0.90262990102898089</v>
      </c>
      <c r="H83">
        <v>82</v>
      </c>
      <c r="I83">
        <f t="shared" ca="1" si="3"/>
        <v>0.22531056250373516</v>
      </c>
      <c r="J83">
        <f t="shared" ca="1" si="4"/>
        <v>0.97721287613479868</v>
      </c>
    </row>
    <row r="84" spans="1:10" x14ac:dyDescent="0.3">
      <c r="A84" s="1">
        <v>45128</v>
      </c>
      <c r="B84">
        <v>260.01998900000001</v>
      </c>
      <c r="C84">
        <f t="shared" si="5"/>
        <v>0.98904524509042024</v>
      </c>
      <c r="H84">
        <v>83</v>
      </c>
      <c r="I84">
        <f t="shared" ca="1" si="3"/>
        <v>0.77715989616143677</v>
      </c>
      <c r="J84">
        <f t="shared" ca="1" si="4"/>
        <v>1.0230105214685585</v>
      </c>
    </row>
    <row r="85" spans="1:10" x14ac:dyDescent="0.3">
      <c r="A85" s="1">
        <v>45131</v>
      </c>
      <c r="B85">
        <v>269.05999800000001</v>
      </c>
      <c r="C85">
        <f t="shared" si="5"/>
        <v>1.0347665925022402</v>
      </c>
      <c r="H85">
        <v>84</v>
      </c>
      <c r="I85">
        <f t="shared" ca="1" si="3"/>
        <v>0.18776392987637369</v>
      </c>
      <c r="J85">
        <f t="shared" ca="1" si="4"/>
        <v>0.97323433580848451</v>
      </c>
    </row>
    <row r="86" spans="1:10" x14ac:dyDescent="0.3">
      <c r="A86" s="1">
        <v>45132</v>
      </c>
      <c r="B86">
        <v>265.27999899999998</v>
      </c>
      <c r="C86">
        <f t="shared" si="5"/>
        <v>0.98595109258864999</v>
      </c>
      <c r="H86">
        <v>85</v>
      </c>
      <c r="I86">
        <f t="shared" ca="1" si="3"/>
        <v>4.0162058776522236E-2</v>
      </c>
      <c r="J86">
        <f t="shared" ca="1" si="4"/>
        <v>0.94719178398204773</v>
      </c>
    </row>
    <row r="87" spans="1:10" x14ac:dyDescent="0.3">
      <c r="A87" s="1">
        <v>45133</v>
      </c>
      <c r="B87">
        <v>264.35000600000001</v>
      </c>
      <c r="C87">
        <f t="shared" si="5"/>
        <v>0.99649429657906485</v>
      </c>
      <c r="H87">
        <v>86</v>
      </c>
      <c r="I87">
        <f t="shared" ca="1" si="3"/>
        <v>0.7494258658579418</v>
      </c>
      <c r="J87">
        <f t="shared" ca="1" si="4"/>
        <v>1.0202949232483214</v>
      </c>
    </row>
    <row r="88" spans="1:10" x14ac:dyDescent="0.3">
      <c r="A88" s="1">
        <v>45134</v>
      </c>
      <c r="B88">
        <v>255.71000699999999</v>
      </c>
      <c r="C88">
        <f t="shared" si="5"/>
        <v>0.96731606278079674</v>
      </c>
      <c r="H88">
        <v>87</v>
      </c>
      <c r="I88">
        <f t="shared" ca="1" si="3"/>
        <v>0.19637214494277466</v>
      </c>
      <c r="J88">
        <f t="shared" ca="1" si="4"/>
        <v>0.97418575850065059</v>
      </c>
    </row>
    <row r="89" spans="1:10" x14ac:dyDescent="0.3">
      <c r="A89" s="1">
        <v>45135</v>
      </c>
      <c r="B89">
        <v>266.44000199999999</v>
      </c>
      <c r="C89">
        <f t="shared" si="5"/>
        <v>1.041961576419651</v>
      </c>
      <c r="H89">
        <v>88</v>
      </c>
      <c r="I89">
        <f t="shared" ca="1" si="3"/>
        <v>0.21876316071975266</v>
      </c>
      <c r="J89">
        <f t="shared" ca="1" si="4"/>
        <v>0.9765487948962337</v>
      </c>
    </row>
    <row r="90" spans="1:10" x14ac:dyDescent="0.3">
      <c r="A90" s="1">
        <v>45138</v>
      </c>
      <c r="B90">
        <v>267.42999300000002</v>
      </c>
      <c r="C90">
        <f t="shared" si="5"/>
        <v>1.0037156245029604</v>
      </c>
      <c r="H90">
        <v>89</v>
      </c>
      <c r="I90">
        <f t="shared" ca="1" si="3"/>
        <v>0.14524891121342143</v>
      </c>
      <c r="J90">
        <f t="shared" ca="1" si="4"/>
        <v>0.96807608093998754</v>
      </c>
    </row>
    <row r="91" spans="1:10" x14ac:dyDescent="0.3">
      <c r="A91" s="1">
        <v>45139</v>
      </c>
      <c r="B91">
        <v>261.07000699999998</v>
      </c>
      <c r="C91">
        <f t="shared" si="5"/>
        <v>0.97621812748579762</v>
      </c>
      <c r="H91">
        <v>90</v>
      </c>
      <c r="I91">
        <f t="shared" ca="1" si="3"/>
        <v>0.53461199248581659</v>
      </c>
      <c r="J91">
        <f t="shared" ca="1" si="4"/>
        <v>1.0026095676296471</v>
      </c>
    </row>
    <row r="92" spans="1:10" x14ac:dyDescent="0.3">
      <c r="A92" s="1">
        <v>45140</v>
      </c>
      <c r="B92">
        <v>254.11000100000001</v>
      </c>
      <c r="C92">
        <f t="shared" si="5"/>
        <v>0.97334046112773132</v>
      </c>
      <c r="H92">
        <v>91</v>
      </c>
      <c r="I92">
        <f t="shared" ca="1" si="3"/>
        <v>0.17526474850111606</v>
      </c>
      <c r="J92">
        <f t="shared" ca="1" si="4"/>
        <v>0.97180347469105177</v>
      </c>
    </row>
    <row r="93" spans="1:10" x14ac:dyDescent="0.3">
      <c r="A93" s="1">
        <v>45141</v>
      </c>
      <c r="B93">
        <v>259.32000699999998</v>
      </c>
      <c r="C93">
        <f t="shared" si="5"/>
        <v>1.0205029553323246</v>
      </c>
      <c r="H93">
        <v>92</v>
      </c>
      <c r="I93">
        <f t="shared" ca="1" si="3"/>
        <v>0.94841626645798116</v>
      </c>
      <c r="J93">
        <f t="shared" ca="1" si="4"/>
        <v>1.0491861867870178</v>
      </c>
    </row>
    <row r="94" spans="1:10" x14ac:dyDescent="0.3">
      <c r="A94" s="1">
        <v>45142</v>
      </c>
      <c r="B94">
        <v>253.86000100000001</v>
      </c>
      <c r="C94">
        <f t="shared" si="5"/>
        <v>0.97894491033235254</v>
      </c>
      <c r="H94">
        <v>93</v>
      </c>
      <c r="I94">
        <f t="shared" ca="1" si="3"/>
        <v>0.94638494935373141</v>
      </c>
      <c r="J94">
        <f t="shared" ca="1" si="4"/>
        <v>1.0486150344749057</v>
      </c>
    </row>
    <row r="95" spans="1:10" x14ac:dyDescent="0.3">
      <c r="A95" s="1">
        <v>45145</v>
      </c>
      <c r="B95">
        <v>251.449997</v>
      </c>
      <c r="C95">
        <f t="shared" si="5"/>
        <v>0.99050656270973536</v>
      </c>
      <c r="H95">
        <v>94</v>
      </c>
      <c r="I95">
        <f t="shared" ca="1" si="3"/>
        <v>0.24097401059022194</v>
      </c>
      <c r="J95">
        <f t="shared" ca="1" si="4"/>
        <v>0.97875878036881481</v>
      </c>
    </row>
    <row r="96" spans="1:10" x14ac:dyDescent="0.3">
      <c r="A96" s="1">
        <v>45146</v>
      </c>
      <c r="B96">
        <v>249.699997</v>
      </c>
      <c r="C96">
        <f t="shared" si="5"/>
        <v>0.99304036579487409</v>
      </c>
      <c r="H96">
        <v>95</v>
      </c>
      <c r="I96">
        <f t="shared" ca="1" si="3"/>
        <v>0.49554545218125823</v>
      </c>
      <c r="J96">
        <f t="shared" ca="1" si="4"/>
        <v>0.9996499711721536</v>
      </c>
    </row>
    <row r="97" spans="1:10" x14ac:dyDescent="0.3">
      <c r="A97" s="1">
        <v>45147</v>
      </c>
      <c r="B97">
        <v>242.19000199999999</v>
      </c>
      <c r="C97">
        <f t="shared" si="5"/>
        <v>0.96992392835311081</v>
      </c>
      <c r="H97">
        <v>96</v>
      </c>
      <c r="I97">
        <f t="shared" ca="1" si="3"/>
        <v>0.22324431873937833</v>
      </c>
      <c r="J97">
        <f t="shared" ca="1" si="4"/>
        <v>0.97700450667137562</v>
      </c>
    </row>
    <row r="98" spans="1:10" x14ac:dyDescent="0.3">
      <c r="A98" s="1">
        <v>45148</v>
      </c>
      <c r="B98">
        <v>245.33999600000001</v>
      </c>
      <c r="C98">
        <f t="shared" si="5"/>
        <v>1.0130062924728001</v>
      </c>
      <c r="H98">
        <v>97</v>
      </c>
      <c r="I98">
        <f t="shared" ca="1" si="3"/>
        <v>0.56255946181100769</v>
      </c>
      <c r="J98">
        <f t="shared" ca="1" si="4"/>
        <v>1.0047407218770641</v>
      </c>
    </row>
    <row r="99" spans="1:10" x14ac:dyDescent="0.3">
      <c r="A99" s="1">
        <v>45149</v>
      </c>
      <c r="B99">
        <v>242.64999399999999</v>
      </c>
      <c r="C99">
        <f t="shared" si="5"/>
        <v>0.98903561570124088</v>
      </c>
      <c r="H99">
        <v>98</v>
      </c>
      <c r="I99">
        <f t="shared" ca="1" si="3"/>
        <v>9.4471595006958675E-2</v>
      </c>
      <c r="J99">
        <f t="shared" ca="1" si="4"/>
        <v>0.96032704344366693</v>
      </c>
    </row>
    <row r="100" spans="1:10" x14ac:dyDescent="0.3">
      <c r="A100" s="1">
        <v>45152</v>
      </c>
      <c r="B100">
        <v>239.759995</v>
      </c>
      <c r="C100">
        <f t="shared" si="5"/>
        <v>0.98808984516191667</v>
      </c>
      <c r="H100">
        <v>99</v>
      </c>
      <c r="I100">
        <f t="shared" ca="1" si="3"/>
        <v>0.25260193709161782</v>
      </c>
      <c r="J100">
        <f t="shared" ca="1" si="4"/>
        <v>0.97987121437038993</v>
      </c>
    </row>
    <row r="101" spans="1:10" x14ac:dyDescent="0.3">
      <c r="A101" s="1">
        <v>45153</v>
      </c>
      <c r="B101">
        <v>232.96000699999999</v>
      </c>
      <c r="C101">
        <f t="shared" si="5"/>
        <v>0.97163835443022928</v>
      </c>
      <c r="H101">
        <v>100</v>
      </c>
      <c r="I101">
        <f t="shared" ca="1" si="3"/>
        <v>0.52924288845976808</v>
      </c>
      <c r="J101">
        <f t="shared" ca="1" si="4"/>
        <v>1.0022019605388741</v>
      </c>
    </row>
    <row r="102" spans="1:10" x14ac:dyDescent="0.3">
      <c r="A102" s="1">
        <v>45154</v>
      </c>
      <c r="B102">
        <v>225.60000600000001</v>
      </c>
      <c r="C102">
        <f t="shared" si="5"/>
        <v>0.9684065900633323</v>
      </c>
    </row>
    <row r="103" spans="1:10" x14ac:dyDescent="0.3">
      <c r="A103" s="1">
        <v>45155</v>
      </c>
      <c r="B103">
        <v>219.220001</v>
      </c>
      <c r="C103">
        <f t="shared" si="5"/>
        <v>0.9717198367450397</v>
      </c>
    </row>
    <row r="104" spans="1:10" x14ac:dyDescent="0.3">
      <c r="A104" s="1">
        <v>45156</v>
      </c>
      <c r="B104">
        <v>215.490005</v>
      </c>
      <c r="C104">
        <f t="shared" si="5"/>
        <v>0.98298514741818654</v>
      </c>
    </row>
    <row r="105" spans="1:10" x14ac:dyDescent="0.3">
      <c r="A105" s="1">
        <v>45159</v>
      </c>
      <c r="B105">
        <v>231.279999</v>
      </c>
      <c r="C105">
        <f t="shared" si="5"/>
        <v>1.073274832398839</v>
      </c>
    </row>
    <row r="106" spans="1:10" x14ac:dyDescent="0.3">
      <c r="A106" s="1">
        <v>45160</v>
      </c>
      <c r="B106">
        <v>233.19000199999999</v>
      </c>
      <c r="C106">
        <f t="shared" si="5"/>
        <v>1.0082584011080007</v>
      </c>
    </row>
    <row r="107" spans="1:10" x14ac:dyDescent="0.3">
      <c r="A107" s="1">
        <v>45161</v>
      </c>
      <c r="B107">
        <v>236.86000100000001</v>
      </c>
      <c r="C107">
        <f t="shared" si="5"/>
        <v>1.015738234780752</v>
      </c>
    </row>
    <row r="108" spans="1:10" x14ac:dyDescent="0.3">
      <c r="A108" s="1">
        <v>45162</v>
      </c>
      <c r="B108">
        <v>230.03999300000001</v>
      </c>
      <c r="C108">
        <f t="shared" si="5"/>
        <v>0.97120658629060796</v>
      </c>
    </row>
    <row r="109" spans="1:10" x14ac:dyDescent="0.3">
      <c r="A109" s="1">
        <v>45163</v>
      </c>
      <c r="B109">
        <v>238.58999600000001</v>
      </c>
      <c r="C109">
        <f t="shared" si="5"/>
        <v>1.0371674633114774</v>
      </c>
    </row>
    <row r="110" spans="1:10" x14ac:dyDescent="0.3">
      <c r="A110" s="1">
        <v>45166</v>
      </c>
      <c r="B110">
        <v>238.820007</v>
      </c>
      <c r="C110">
        <f t="shared" si="5"/>
        <v>1.0009640429349771</v>
      </c>
    </row>
    <row r="111" spans="1:10" x14ac:dyDescent="0.3">
      <c r="A111" s="1">
        <v>45167</v>
      </c>
      <c r="B111">
        <v>257.17999300000002</v>
      </c>
      <c r="C111">
        <f t="shared" si="5"/>
        <v>1.0768779225435665</v>
      </c>
    </row>
    <row r="112" spans="1:10" x14ac:dyDescent="0.3">
      <c r="A112" s="1">
        <v>45168</v>
      </c>
      <c r="B112">
        <v>256.89999399999999</v>
      </c>
      <c r="C112">
        <f t="shared" si="5"/>
        <v>0.99891127223104004</v>
      </c>
    </row>
    <row r="113" spans="1:3" x14ac:dyDescent="0.3">
      <c r="A113" s="1">
        <v>45169</v>
      </c>
      <c r="B113">
        <v>258.07998700000002</v>
      </c>
      <c r="C113">
        <f t="shared" si="5"/>
        <v>1.0045931997958708</v>
      </c>
    </row>
    <row r="114" spans="1:3" x14ac:dyDescent="0.3">
      <c r="A114" s="1">
        <v>45170</v>
      </c>
      <c r="B114">
        <v>245.009995</v>
      </c>
      <c r="C114">
        <f t="shared" si="5"/>
        <v>0.94935681703982722</v>
      </c>
    </row>
    <row r="115" spans="1:3" x14ac:dyDescent="0.3">
      <c r="A115" s="1">
        <v>45174</v>
      </c>
      <c r="B115">
        <v>256.48998999999998</v>
      </c>
      <c r="C115">
        <f t="shared" si="5"/>
        <v>1.0468552109476186</v>
      </c>
    </row>
    <row r="116" spans="1:3" x14ac:dyDescent="0.3">
      <c r="A116" s="1">
        <v>45175</v>
      </c>
      <c r="B116">
        <v>251.91999799999999</v>
      </c>
      <c r="C116">
        <f t="shared" si="5"/>
        <v>0.98218257172531376</v>
      </c>
    </row>
    <row r="117" spans="1:3" x14ac:dyDescent="0.3">
      <c r="A117" s="1">
        <v>45176</v>
      </c>
      <c r="B117">
        <v>251.490005</v>
      </c>
      <c r="C117">
        <f t="shared" si="5"/>
        <v>0.99829313669651587</v>
      </c>
    </row>
    <row r="118" spans="1:3" x14ac:dyDescent="0.3">
      <c r="A118" s="1">
        <v>45177</v>
      </c>
      <c r="B118">
        <v>248.5</v>
      </c>
      <c r="C118">
        <f t="shared" si="5"/>
        <v>0.98811083963356716</v>
      </c>
    </row>
    <row r="119" spans="1:3" x14ac:dyDescent="0.3">
      <c r="A119" s="1">
        <v>45180</v>
      </c>
      <c r="B119">
        <v>273.57998700000002</v>
      </c>
      <c r="C119">
        <f t="shared" si="5"/>
        <v>1.1009255010060364</v>
      </c>
    </row>
    <row r="120" spans="1:3" x14ac:dyDescent="0.3">
      <c r="A120" s="1">
        <v>45181</v>
      </c>
      <c r="B120">
        <v>267.48001099999999</v>
      </c>
      <c r="C120">
        <f t="shared" si="5"/>
        <v>0.97770313513466167</v>
      </c>
    </row>
    <row r="121" spans="1:3" x14ac:dyDescent="0.3">
      <c r="A121" s="1">
        <v>45182</v>
      </c>
      <c r="B121">
        <v>271.29998799999998</v>
      </c>
      <c r="C121">
        <f t="shared" si="5"/>
        <v>1.0142813550280585</v>
      </c>
    </row>
    <row r="122" spans="1:3" x14ac:dyDescent="0.3">
      <c r="A122" s="1">
        <v>45183</v>
      </c>
      <c r="B122">
        <v>276.040009</v>
      </c>
      <c r="C122">
        <f t="shared" si="5"/>
        <v>1.0174715120149582</v>
      </c>
    </row>
    <row r="123" spans="1:3" x14ac:dyDescent="0.3">
      <c r="A123" s="1">
        <v>45184</v>
      </c>
      <c r="B123">
        <v>274.39001500000001</v>
      </c>
      <c r="C123">
        <f t="shared" si="5"/>
        <v>0.99402262735037084</v>
      </c>
    </row>
    <row r="124" spans="1:3" x14ac:dyDescent="0.3">
      <c r="A124" s="1">
        <v>45187</v>
      </c>
      <c r="B124">
        <v>265.27999899999998</v>
      </c>
      <c r="C124">
        <f t="shared" si="5"/>
        <v>0.96679902510300886</v>
      </c>
    </row>
    <row r="125" spans="1:3" x14ac:dyDescent="0.3">
      <c r="A125" s="1">
        <v>45188</v>
      </c>
      <c r="B125">
        <v>266.5</v>
      </c>
      <c r="C125">
        <f t="shared" si="5"/>
        <v>1.0045989181415822</v>
      </c>
    </row>
    <row r="126" spans="1:3" x14ac:dyDescent="0.3">
      <c r="A126" s="1">
        <v>45189</v>
      </c>
      <c r="B126">
        <v>262.58999599999999</v>
      </c>
      <c r="C126">
        <f t="shared" si="5"/>
        <v>0.98532831519699804</v>
      </c>
    </row>
    <row r="127" spans="1:3" x14ac:dyDescent="0.3">
      <c r="A127" s="1">
        <v>45190</v>
      </c>
      <c r="B127">
        <v>255.699997</v>
      </c>
      <c r="C127">
        <f t="shared" si="5"/>
        <v>0.97376138046020611</v>
      </c>
    </row>
    <row r="128" spans="1:3" x14ac:dyDescent="0.3">
      <c r="A128" s="1">
        <v>45191</v>
      </c>
      <c r="B128">
        <v>244.88000500000001</v>
      </c>
      <c r="C128">
        <f t="shared" si="5"/>
        <v>0.9576848176498024</v>
      </c>
    </row>
    <row r="129" spans="1:3" x14ac:dyDescent="0.3">
      <c r="A129" s="1">
        <v>45194</v>
      </c>
      <c r="B129">
        <v>246.990005</v>
      </c>
      <c r="C129">
        <f t="shared" si="5"/>
        <v>1.0086164650315161</v>
      </c>
    </row>
    <row r="130" spans="1:3" x14ac:dyDescent="0.3">
      <c r="A130" s="1">
        <v>45195</v>
      </c>
      <c r="B130">
        <v>244.11999499999999</v>
      </c>
      <c r="C130">
        <f t="shared" si="5"/>
        <v>0.98838005610793844</v>
      </c>
    </row>
    <row r="131" spans="1:3" x14ac:dyDescent="0.3">
      <c r="A131" s="1">
        <v>45196</v>
      </c>
      <c r="B131">
        <v>240.5</v>
      </c>
      <c r="C131">
        <f t="shared" si="5"/>
        <v>0.98517124744329121</v>
      </c>
    </row>
    <row r="132" spans="1:3" x14ac:dyDescent="0.3">
      <c r="A132" s="1">
        <v>45197</v>
      </c>
      <c r="B132">
        <v>246.38000500000001</v>
      </c>
      <c r="C132">
        <f t="shared" ref="C132:C195" si="6">B132/B131</f>
        <v>1.0244490852390853</v>
      </c>
    </row>
    <row r="133" spans="1:3" x14ac:dyDescent="0.3">
      <c r="A133" s="1">
        <v>45198</v>
      </c>
      <c r="B133">
        <v>250.220001</v>
      </c>
      <c r="C133">
        <f t="shared" si="6"/>
        <v>1.01558566410452</v>
      </c>
    </row>
    <row r="134" spans="1:3" x14ac:dyDescent="0.3">
      <c r="A134" s="1">
        <v>45201</v>
      </c>
      <c r="B134">
        <v>251.60000600000001</v>
      </c>
      <c r="C134">
        <f t="shared" si="6"/>
        <v>1.0055151666313038</v>
      </c>
    </row>
    <row r="135" spans="1:3" x14ac:dyDescent="0.3">
      <c r="A135" s="1">
        <v>45202</v>
      </c>
      <c r="B135">
        <v>246.529999</v>
      </c>
      <c r="C135">
        <f t="shared" si="6"/>
        <v>0.97984893927228278</v>
      </c>
    </row>
    <row r="136" spans="1:3" x14ac:dyDescent="0.3">
      <c r="A136" s="1">
        <v>45203</v>
      </c>
      <c r="B136">
        <v>261.16000400000001</v>
      </c>
      <c r="C136">
        <f t="shared" si="6"/>
        <v>1.0593437109452957</v>
      </c>
    </row>
    <row r="137" spans="1:3" x14ac:dyDescent="0.3">
      <c r="A137" s="1">
        <v>45204</v>
      </c>
      <c r="B137">
        <v>260.04998799999998</v>
      </c>
      <c r="C137">
        <f t="shared" si="6"/>
        <v>0.99574967076505316</v>
      </c>
    </row>
    <row r="138" spans="1:3" x14ac:dyDescent="0.3">
      <c r="A138" s="1">
        <v>45205</v>
      </c>
      <c r="B138">
        <v>260.52999899999998</v>
      </c>
      <c r="C138">
        <f t="shared" si="6"/>
        <v>1.0018458412695639</v>
      </c>
    </row>
    <row r="139" spans="1:3" x14ac:dyDescent="0.3">
      <c r="A139" s="1">
        <v>45208</v>
      </c>
      <c r="B139">
        <v>259.67001299999998</v>
      </c>
      <c r="C139">
        <f t="shared" si="6"/>
        <v>0.99669909030322457</v>
      </c>
    </row>
    <row r="140" spans="1:3" x14ac:dyDescent="0.3">
      <c r="A140" s="1">
        <v>45209</v>
      </c>
      <c r="B140">
        <v>263.61999500000002</v>
      </c>
      <c r="C140">
        <f t="shared" si="6"/>
        <v>1.0152115446614933</v>
      </c>
    </row>
    <row r="141" spans="1:3" x14ac:dyDescent="0.3">
      <c r="A141" s="1">
        <v>45210</v>
      </c>
      <c r="B141">
        <v>262.98998999999998</v>
      </c>
      <c r="C141">
        <f t="shared" si="6"/>
        <v>0.99761017748293324</v>
      </c>
    </row>
    <row r="142" spans="1:3" x14ac:dyDescent="0.3">
      <c r="A142" s="1">
        <v>45211</v>
      </c>
      <c r="B142">
        <v>258.86999500000002</v>
      </c>
      <c r="C142">
        <f t="shared" si="6"/>
        <v>0.98433402351169352</v>
      </c>
    </row>
    <row r="143" spans="1:3" x14ac:dyDescent="0.3">
      <c r="A143" s="1">
        <v>45212</v>
      </c>
      <c r="B143">
        <v>251.11999499999999</v>
      </c>
      <c r="C143">
        <f t="shared" si="6"/>
        <v>0.97006219280067574</v>
      </c>
    </row>
    <row r="144" spans="1:3" x14ac:dyDescent="0.3">
      <c r="A144" s="1">
        <v>45215</v>
      </c>
      <c r="B144">
        <v>253.91999799999999</v>
      </c>
      <c r="C144">
        <f t="shared" si="6"/>
        <v>1.0111500599544054</v>
      </c>
    </row>
    <row r="145" spans="1:3" x14ac:dyDescent="0.3">
      <c r="A145" s="1">
        <v>45216</v>
      </c>
      <c r="B145">
        <v>254.85000600000001</v>
      </c>
      <c r="C145">
        <f t="shared" si="6"/>
        <v>1.0036626024233035</v>
      </c>
    </row>
    <row r="146" spans="1:3" x14ac:dyDescent="0.3">
      <c r="A146" s="1">
        <v>45217</v>
      </c>
      <c r="B146">
        <v>242.679993</v>
      </c>
      <c r="C146">
        <f t="shared" si="6"/>
        <v>0.95224636957630671</v>
      </c>
    </row>
    <row r="147" spans="1:3" x14ac:dyDescent="0.3">
      <c r="A147" s="1">
        <v>45218</v>
      </c>
      <c r="B147">
        <v>220.11000100000001</v>
      </c>
      <c r="C147">
        <f t="shared" si="6"/>
        <v>0.90699689858652677</v>
      </c>
    </row>
    <row r="148" spans="1:3" x14ac:dyDescent="0.3">
      <c r="A148" s="1">
        <v>45219</v>
      </c>
      <c r="B148">
        <v>211.990005</v>
      </c>
      <c r="C148">
        <f t="shared" si="6"/>
        <v>0.96310937275403485</v>
      </c>
    </row>
    <row r="149" spans="1:3" x14ac:dyDescent="0.3">
      <c r="A149" s="1">
        <v>45222</v>
      </c>
      <c r="B149">
        <v>212.08000200000001</v>
      </c>
      <c r="C149">
        <f t="shared" si="6"/>
        <v>1.0004245341661273</v>
      </c>
    </row>
    <row r="150" spans="1:3" x14ac:dyDescent="0.3">
      <c r="A150" s="1">
        <v>45223</v>
      </c>
      <c r="B150">
        <v>216.520004</v>
      </c>
      <c r="C150">
        <f t="shared" si="6"/>
        <v>1.0209355052722038</v>
      </c>
    </row>
    <row r="151" spans="1:3" x14ac:dyDescent="0.3">
      <c r="A151" s="1">
        <v>45224</v>
      </c>
      <c r="B151">
        <v>212.41999799999999</v>
      </c>
      <c r="C151">
        <f t="shared" si="6"/>
        <v>0.98106407757132685</v>
      </c>
    </row>
    <row r="152" spans="1:3" x14ac:dyDescent="0.3">
      <c r="A152" s="1">
        <v>45225</v>
      </c>
      <c r="B152">
        <v>205.759995</v>
      </c>
      <c r="C152">
        <f t="shared" si="6"/>
        <v>0.96864700563644679</v>
      </c>
    </row>
    <row r="153" spans="1:3" x14ac:dyDescent="0.3">
      <c r="A153" s="1">
        <v>45226</v>
      </c>
      <c r="B153">
        <v>207.300003</v>
      </c>
      <c r="C153">
        <f t="shared" si="6"/>
        <v>1.0074844869625896</v>
      </c>
    </row>
    <row r="154" spans="1:3" x14ac:dyDescent="0.3">
      <c r="A154" s="1">
        <v>45229</v>
      </c>
      <c r="B154">
        <v>197.36000100000001</v>
      </c>
      <c r="C154">
        <f t="shared" si="6"/>
        <v>0.95205015988349995</v>
      </c>
    </row>
    <row r="155" spans="1:3" x14ac:dyDescent="0.3">
      <c r="A155" s="1">
        <v>45230</v>
      </c>
      <c r="B155">
        <v>200.83999600000001</v>
      </c>
      <c r="C155">
        <f t="shared" si="6"/>
        <v>1.0176327269070089</v>
      </c>
    </row>
    <row r="156" spans="1:3" x14ac:dyDescent="0.3">
      <c r="A156" s="1">
        <v>45231</v>
      </c>
      <c r="B156">
        <v>205.66000399999999</v>
      </c>
      <c r="C156">
        <f t="shared" si="6"/>
        <v>1.023999243656627</v>
      </c>
    </row>
    <row r="157" spans="1:3" x14ac:dyDescent="0.3">
      <c r="A157" s="1">
        <v>45232</v>
      </c>
      <c r="B157">
        <v>218.509995</v>
      </c>
      <c r="C157">
        <f t="shared" si="6"/>
        <v>1.0624817210447979</v>
      </c>
    </row>
    <row r="158" spans="1:3" x14ac:dyDescent="0.3">
      <c r="A158" s="1">
        <v>45233</v>
      </c>
      <c r="B158">
        <v>219.96000699999999</v>
      </c>
      <c r="C158">
        <f t="shared" si="6"/>
        <v>1.0066359069753308</v>
      </c>
    </row>
    <row r="159" spans="1:3" x14ac:dyDescent="0.3">
      <c r="A159" s="1">
        <v>45236</v>
      </c>
      <c r="B159">
        <v>219.270004</v>
      </c>
      <c r="C159">
        <f t="shared" si="6"/>
        <v>0.9968630524729889</v>
      </c>
    </row>
    <row r="160" spans="1:3" x14ac:dyDescent="0.3">
      <c r="A160" s="1">
        <v>45237</v>
      </c>
      <c r="B160">
        <v>222.179993</v>
      </c>
      <c r="C160">
        <f t="shared" si="6"/>
        <v>1.0132712589360833</v>
      </c>
    </row>
    <row r="161" spans="1:3" x14ac:dyDescent="0.3">
      <c r="A161" s="1">
        <v>45238</v>
      </c>
      <c r="B161">
        <v>222.11000100000001</v>
      </c>
      <c r="C161">
        <f t="shared" si="6"/>
        <v>0.99968497613554252</v>
      </c>
    </row>
    <row r="162" spans="1:3" x14ac:dyDescent="0.3">
      <c r="A162" s="1">
        <v>45239</v>
      </c>
      <c r="B162">
        <v>209.979996</v>
      </c>
      <c r="C162">
        <f t="shared" si="6"/>
        <v>0.94538739838193953</v>
      </c>
    </row>
    <row r="163" spans="1:3" x14ac:dyDescent="0.3">
      <c r="A163" s="1">
        <v>45240</v>
      </c>
      <c r="B163">
        <v>214.64999399999999</v>
      </c>
      <c r="C163">
        <f t="shared" si="6"/>
        <v>1.0222402042525993</v>
      </c>
    </row>
    <row r="164" spans="1:3" x14ac:dyDescent="0.3">
      <c r="A164" s="1">
        <v>45243</v>
      </c>
      <c r="B164">
        <v>223.71000699999999</v>
      </c>
      <c r="C164">
        <f t="shared" si="6"/>
        <v>1.0422083077253661</v>
      </c>
    </row>
    <row r="165" spans="1:3" x14ac:dyDescent="0.3">
      <c r="A165" s="1">
        <v>45244</v>
      </c>
      <c r="B165">
        <v>237.41000399999999</v>
      </c>
      <c r="C165">
        <f t="shared" si="6"/>
        <v>1.0612399828855219</v>
      </c>
    </row>
    <row r="166" spans="1:3" x14ac:dyDescent="0.3">
      <c r="A166" s="1">
        <v>45245</v>
      </c>
      <c r="B166">
        <v>242.83999600000001</v>
      </c>
      <c r="C166">
        <f t="shared" si="6"/>
        <v>1.0228717910303393</v>
      </c>
    </row>
    <row r="167" spans="1:3" x14ac:dyDescent="0.3">
      <c r="A167" s="1">
        <v>45246</v>
      </c>
      <c r="B167">
        <v>233.58999600000001</v>
      </c>
      <c r="C167">
        <f t="shared" si="6"/>
        <v>0.96190907530734759</v>
      </c>
    </row>
    <row r="168" spans="1:3" x14ac:dyDescent="0.3">
      <c r="A168" s="1">
        <v>45247</v>
      </c>
      <c r="B168">
        <v>234.300003</v>
      </c>
      <c r="C168">
        <f t="shared" si="6"/>
        <v>1.0030395436968971</v>
      </c>
    </row>
    <row r="169" spans="1:3" x14ac:dyDescent="0.3">
      <c r="A169" s="1">
        <v>45250</v>
      </c>
      <c r="B169">
        <v>235.60000600000001</v>
      </c>
      <c r="C169">
        <f t="shared" si="6"/>
        <v>1.0055484549012148</v>
      </c>
    </row>
    <row r="170" spans="1:3" x14ac:dyDescent="0.3">
      <c r="A170" s="1">
        <v>45251</v>
      </c>
      <c r="B170">
        <v>241.199997</v>
      </c>
      <c r="C170">
        <f t="shared" si="6"/>
        <v>1.0237690613641155</v>
      </c>
    </row>
    <row r="171" spans="1:3" x14ac:dyDescent="0.3">
      <c r="A171" s="1">
        <v>45252</v>
      </c>
      <c r="B171">
        <v>234.21000699999999</v>
      </c>
      <c r="C171">
        <f t="shared" si="6"/>
        <v>0.97101994159643379</v>
      </c>
    </row>
    <row r="172" spans="1:3" x14ac:dyDescent="0.3">
      <c r="A172" s="1">
        <v>45254</v>
      </c>
      <c r="B172">
        <v>235.449997</v>
      </c>
      <c r="C172">
        <f t="shared" si="6"/>
        <v>1.0052943510650252</v>
      </c>
    </row>
    <row r="173" spans="1:3" x14ac:dyDescent="0.3">
      <c r="A173" s="1">
        <v>45257</v>
      </c>
      <c r="B173">
        <v>236.08000200000001</v>
      </c>
      <c r="C173">
        <f t="shared" si="6"/>
        <v>1.0026757486006679</v>
      </c>
    </row>
    <row r="174" spans="1:3" x14ac:dyDescent="0.3">
      <c r="A174" s="1">
        <v>45258</v>
      </c>
      <c r="B174">
        <v>246.720001</v>
      </c>
      <c r="C174">
        <f t="shared" si="6"/>
        <v>1.0450694633592894</v>
      </c>
    </row>
    <row r="175" spans="1:3" x14ac:dyDescent="0.3">
      <c r="A175" s="1">
        <v>45259</v>
      </c>
      <c r="B175">
        <v>244.13999899999999</v>
      </c>
      <c r="C175">
        <f t="shared" si="6"/>
        <v>0.98954279349244978</v>
      </c>
    </row>
    <row r="176" spans="1:3" x14ac:dyDescent="0.3">
      <c r="A176" s="1">
        <v>45260</v>
      </c>
      <c r="B176">
        <v>240.08000200000001</v>
      </c>
      <c r="C176">
        <f t="shared" si="6"/>
        <v>0.98337020964762112</v>
      </c>
    </row>
    <row r="177" spans="1:3" x14ac:dyDescent="0.3">
      <c r="A177" s="1">
        <v>45261</v>
      </c>
      <c r="B177">
        <v>238.83000200000001</v>
      </c>
      <c r="C177">
        <f t="shared" si="6"/>
        <v>0.99479340224264079</v>
      </c>
    </row>
    <row r="178" spans="1:3" x14ac:dyDescent="0.3">
      <c r="A178" s="1">
        <v>45264</v>
      </c>
      <c r="B178">
        <v>235.58000200000001</v>
      </c>
      <c r="C178">
        <f t="shared" si="6"/>
        <v>0.98639199441952863</v>
      </c>
    </row>
    <row r="179" spans="1:3" x14ac:dyDescent="0.3">
      <c r="A179" s="1">
        <v>45265</v>
      </c>
      <c r="B179">
        <v>238.720001</v>
      </c>
      <c r="C179">
        <f t="shared" si="6"/>
        <v>1.0133288011433159</v>
      </c>
    </row>
    <row r="180" spans="1:3" x14ac:dyDescent="0.3">
      <c r="A180" s="1">
        <v>45266</v>
      </c>
      <c r="B180">
        <v>239.36999499999999</v>
      </c>
      <c r="C180">
        <f t="shared" si="6"/>
        <v>1.0027228300824278</v>
      </c>
    </row>
    <row r="181" spans="1:3" x14ac:dyDescent="0.3">
      <c r="A181" s="1">
        <v>45267</v>
      </c>
      <c r="B181">
        <v>242.63999899999999</v>
      </c>
      <c r="C181">
        <f t="shared" si="6"/>
        <v>1.0136608767527442</v>
      </c>
    </row>
    <row r="182" spans="1:3" x14ac:dyDescent="0.3">
      <c r="A182" s="1">
        <v>45268</v>
      </c>
      <c r="B182">
        <v>243.83999600000001</v>
      </c>
      <c r="C182">
        <f t="shared" si="6"/>
        <v>1.004945586073795</v>
      </c>
    </row>
    <row r="183" spans="1:3" x14ac:dyDescent="0.3">
      <c r="A183" s="1">
        <v>45271</v>
      </c>
      <c r="B183">
        <v>239.740005</v>
      </c>
      <c r="C183">
        <f t="shared" si="6"/>
        <v>0.98318573217168193</v>
      </c>
    </row>
    <row r="184" spans="1:3" x14ac:dyDescent="0.3">
      <c r="A184" s="1">
        <v>45272</v>
      </c>
      <c r="B184">
        <v>237.009995</v>
      </c>
      <c r="C184">
        <f t="shared" si="6"/>
        <v>0.98861262224466884</v>
      </c>
    </row>
    <row r="185" spans="1:3" x14ac:dyDescent="0.3">
      <c r="A185" s="1">
        <v>45273</v>
      </c>
      <c r="B185">
        <v>239.28999300000001</v>
      </c>
      <c r="C185">
        <f t="shared" si="6"/>
        <v>1.0096198390283078</v>
      </c>
    </row>
    <row r="186" spans="1:3" x14ac:dyDescent="0.3">
      <c r="A186" s="1">
        <v>45274</v>
      </c>
      <c r="B186">
        <v>251.050003</v>
      </c>
      <c r="C186">
        <f t="shared" si="6"/>
        <v>1.0491454316687618</v>
      </c>
    </row>
    <row r="187" spans="1:3" x14ac:dyDescent="0.3">
      <c r="A187" s="1">
        <v>45275</v>
      </c>
      <c r="B187">
        <v>253.5</v>
      </c>
      <c r="C187">
        <f t="shared" si="6"/>
        <v>1.0097590000825454</v>
      </c>
    </row>
    <row r="188" spans="1:3" x14ac:dyDescent="0.3">
      <c r="A188" s="1">
        <v>45278</v>
      </c>
      <c r="B188">
        <v>252.08000200000001</v>
      </c>
      <c r="C188">
        <f t="shared" si="6"/>
        <v>0.99439842998027617</v>
      </c>
    </row>
    <row r="189" spans="1:3" x14ac:dyDescent="0.3">
      <c r="A189" s="1">
        <v>45279</v>
      </c>
      <c r="B189">
        <v>257.22000100000002</v>
      </c>
      <c r="C189">
        <f t="shared" si="6"/>
        <v>1.0203903481403496</v>
      </c>
    </row>
    <row r="190" spans="1:3" x14ac:dyDescent="0.3">
      <c r="A190" s="1">
        <v>45280</v>
      </c>
      <c r="B190">
        <v>247.13999899999999</v>
      </c>
      <c r="C190">
        <f t="shared" si="6"/>
        <v>0.9608117488499659</v>
      </c>
    </row>
    <row r="191" spans="1:3" x14ac:dyDescent="0.3">
      <c r="A191" s="1">
        <v>45281</v>
      </c>
      <c r="B191">
        <v>254.5</v>
      </c>
      <c r="C191">
        <f t="shared" si="6"/>
        <v>1.0297806952730464</v>
      </c>
    </row>
    <row r="192" spans="1:3" x14ac:dyDescent="0.3">
      <c r="A192" s="1">
        <v>45282</v>
      </c>
      <c r="B192">
        <v>252.53999300000001</v>
      </c>
      <c r="C192">
        <f t="shared" si="6"/>
        <v>0.99229859724950886</v>
      </c>
    </row>
    <row r="193" spans="1:3" x14ac:dyDescent="0.3">
      <c r="A193" s="1">
        <v>45286</v>
      </c>
      <c r="B193">
        <v>256.60998499999999</v>
      </c>
      <c r="C193">
        <f t="shared" si="6"/>
        <v>1.0161162275790512</v>
      </c>
    </row>
    <row r="194" spans="1:3" x14ac:dyDescent="0.3">
      <c r="A194" s="1">
        <v>45287</v>
      </c>
      <c r="B194">
        <v>261.44000199999999</v>
      </c>
      <c r="C194">
        <f t="shared" si="6"/>
        <v>1.018822404747812</v>
      </c>
    </row>
    <row r="195" spans="1:3" x14ac:dyDescent="0.3">
      <c r="A195" s="1">
        <v>45288</v>
      </c>
      <c r="B195">
        <v>253.179993</v>
      </c>
      <c r="C195">
        <f t="shared" si="6"/>
        <v>0.9684057185709477</v>
      </c>
    </row>
    <row r="196" spans="1:3" x14ac:dyDescent="0.3">
      <c r="A196" s="1">
        <v>45289</v>
      </c>
      <c r="B196">
        <v>248.479996</v>
      </c>
      <c r="C196">
        <f t="shared" ref="C196:C253" si="7">B196/B195</f>
        <v>0.98143614373194177</v>
      </c>
    </row>
    <row r="197" spans="1:3" x14ac:dyDescent="0.3">
      <c r="A197" s="1">
        <v>45293</v>
      </c>
      <c r="B197">
        <v>248.41999799999999</v>
      </c>
      <c r="C197">
        <f t="shared" si="7"/>
        <v>0.99975853991884323</v>
      </c>
    </row>
    <row r="198" spans="1:3" x14ac:dyDescent="0.3">
      <c r="A198" s="1">
        <v>45294</v>
      </c>
      <c r="B198">
        <v>238.449997</v>
      </c>
      <c r="C198">
        <f t="shared" si="7"/>
        <v>0.95986635101736051</v>
      </c>
    </row>
    <row r="199" spans="1:3" x14ac:dyDescent="0.3">
      <c r="A199" s="1">
        <v>45295</v>
      </c>
      <c r="B199">
        <v>237.929993</v>
      </c>
      <c r="C199">
        <f t="shared" si="7"/>
        <v>0.99781923251607341</v>
      </c>
    </row>
    <row r="200" spans="1:3" x14ac:dyDescent="0.3">
      <c r="A200" s="1">
        <v>45296</v>
      </c>
      <c r="B200">
        <v>237.490005</v>
      </c>
      <c r="C200">
        <f t="shared" si="7"/>
        <v>0.99815076697791527</v>
      </c>
    </row>
    <row r="201" spans="1:3" x14ac:dyDescent="0.3">
      <c r="A201" s="1">
        <v>45299</v>
      </c>
      <c r="B201">
        <v>240.449997</v>
      </c>
      <c r="C201">
        <f t="shared" si="7"/>
        <v>1.0124636487333436</v>
      </c>
    </row>
    <row r="202" spans="1:3" x14ac:dyDescent="0.3">
      <c r="A202" s="1">
        <v>45300</v>
      </c>
      <c r="B202">
        <v>234.96000699999999</v>
      </c>
      <c r="C202">
        <f t="shared" si="7"/>
        <v>0.97716785165940345</v>
      </c>
    </row>
    <row r="203" spans="1:3" x14ac:dyDescent="0.3">
      <c r="A203" s="1">
        <v>45301</v>
      </c>
      <c r="B203">
        <v>233.94000199999999</v>
      </c>
      <c r="C203">
        <f t="shared" si="7"/>
        <v>0.99565881439559201</v>
      </c>
    </row>
    <row r="204" spans="1:3" x14ac:dyDescent="0.3">
      <c r="A204" s="1">
        <v>45302</v>
      </c>
      <c r="B204">
        <v>227.220001</v>
      </c>
      <c r="C204">
        <f t="shared" si="7"/>
        <v>0.97127468178785437</v>
      </c>
    </row>
    <row r="205" spans="1:3" x14ac:dyDescent="0.3">
      <c r="A205" s="1">
        <v>45303</v>
      </c>
      <c r="B205">
        <v>218.88999899999999</v>
      </c>
      <c r="C205">
        <f t="shared" si="7"/>
        <v>0.96333948612208653</v>
      </c>
    </row>
    <row r="206" spans="1:3" x14ac:dyDescent="0.3">
      <c r="A206" s="1">
        <v>45307</v>
      </c>
      <c r="B206">
        <v>219.91000399999999</v>
      </c>
      <c r="C206">
        <f t="shared" si="7"/>
        <v>1.0046598976867829</v>
      </c>
    </row>
    <row r="207" spans="1:3" x14ac:dyDescent="0.3">
      <c r="A207" s="1">
        <v>45308</v>
      </c>
      <c r="B207">
        <v>215.550003</v>
      </c>
      <c r="C207">
        <f t="shared" si="7"/>
        <v>0.98017370323907604</v>
      </c>
    </row>
    <row r="208" spans="1:3" x14ac:dyDescent="0.3">
      <c r="A208" s="1">
        <v>45309</v>
      </c>
      <c r="B208">
        <v>211.88000500000001</v>
      </c>
      <c r="C208">
        <f t="shared" si="7"/>
        <v>0.98297379749978475</v>
      </c>
    </row>
    <row r="209" spans="1:3" x14ac:dyDescent="0.3">
      <c r="A209" s="1">
        <v>45310</v>
      </c>
      <c r="B209">
        <v>212.19000199999999</v>
      </c>
      <c r="C209">
        <f t="shared" si="7"/>
        <v>1.0014630781229215</v>
      </c>
    </row>
    <row r="210" spans="1:3" x14ac:dyDescent="0.3">
      <c r="A210" s="1">
        <v>45313</v>
      </c>
      <c r="B210">
        <v>208.800003</v>
      </c>
      <c r="C210">
        <f t="shared" si="7"/>
        <v>0.98402375716081103</v>
      </c>
    </row>
    <row r="211" spans="1:3" x14ac:dyDescent="0.3">
      <c r="A211" s="1">
        <v>45314</v>
      </c>
      <c r="B211">
        <v>209.13999899999999</v>
      </c>
      <c r="C211">
        <f t="shared" si="7"/>
        <v>1.0016283333099376</v>
      </c>
    </row>
    <row r="212" spans="1:3" x14ac:dyDescent="0.3">
      <c r="A212" s="1">
        <v>45315</v>
      </c>
      <c r="B212">
        <v>207.83000200000001</v>
      </c>
      <c r="C212">
        <f t="shared" si="7"/>
        <v>0.9937362675420115</v>
      </c>
    </row>
    <row r="213" spans="1:3" x14ac:dyDescent="0.3">
      <c r="A213" s="1">
        <v>45316</v>
      </c>
      <c r="B213">
        <v>182.63000500000001</v>
      </c>
      <c r="C213">
        <f t="shared" si="7"/>
        <v>0.87874706848147943</v>
      </c>
    </row>
    <row r="214" spans="1:3" x14ac:dyDescent="0.3">
      <c r="A214" s="1">
        <v>45317</v>
      </c>
      <c r="B214">
        <v>183.25</v>
      </c>
      <c r="C214">
        <f t="shared" si="7"/>
        <v>1.0033948145596339</v>
      </c>
    </row>
    <row r="215" spans="1:3" x14ac:dyDescent="0.3">
      <c r="A215" s="1">
        <v>45320</v>
      </c>
      <c r="B215">
        <v>190.929993</v>
      </c>
      <c r="C215">
        <f t="shared" si="7"/>
        <v>1.0419099208731242</v>
      </c>
    </row>
    <row r="216" spans="1:3" x14ac:dyDescent="0.3">
      <c r="A216" s="1">
        <v>45321</v>
      </c>
      <c r="B216">
        <v>191.58999600000001</v>
      </c>
      <c r="C216">
        <f t="shared" si="7"/>
        <v>1.0034567800984522</v>
      </c>
    </row>
    <row r="217" spans="1:3" x14ac:dyDescent="0.3">
      <c r="A217" s="1">
        <v>45322</v>
      </c>
      <c r="B217">
        <v>187.28999300000001</v>
      </c>
      <c r="C217">
        <f t="shared" si="7"/>
        <v>0.97755622376024265</v>
      </c>
    </row>
    <row r="218" spans="1:3" x14ac:dyDescent="0.3">
      <c r="A218" s="1">
        <v>45323</v>
      </c>
      <c r="B218">
        <v>188.86000100000001</v>
      </c>
      <c r="C218">
        <f t="shared" si="7"/>
        <v>1.0083827650097674</v>
      </c>
    </row>
    <row r="219" spans="1:3" x14ac:dyDescent="0.3">
      <c r="A219" s="1">
        <v>45324</v>
      </c>
      <c r="B219">
        <v>187.91000399999999</v>
      </c>
      <c r="C219">
        <f t="shared" si="7"/>
        <v>0.99496983482489754</v>
      </c>
    </row>
    <row r="220" spans="1:3" x14ac:dyDescent="0.3">
      <c r="A220" s="1">
        <v>45327</v>
      </c>
      <c r="B220">
        <v>181.05999800000001</v>
      </c>
      <c r="C220">
        <f t="shared" si="7"/>
        <v>0.96354634743129497</v>
      </c>
    </row>
    <row r="221" spans="1:3" x14ac:dyDescent="0.3">
      <c r="A221" s="1">
        <v>45328</v>
      </c>
      <c r="B221">
        <v>185.10000600000001</v>
      </c>
      <c r="C221">
        <f t="shared" si="7"/>
        <v>1.0223130898300352</v>
      </c>
    </row>
    <row r="222" spans="1:3" x14ac:dyDescent="0.3">
      <c r="A222" s="1">
        <v>45329</v>
      </c>
      <c r="B222">
        <v>187.58000200000001</v>
      </c>
      <c r="C222">
        <f t="shared" si="7"/>
        <v>1.0133981411108113</v>
      </c>
    </row>
    <row r="223" spans="1:3" x14ac:dyDescent="0.3">
      <c r="A223" s="1">
        <v>45330</v>
      </c>
      <c r="B223">
        <v>189.55999800000001</v>
      </c>
      <c r="C223">
        <f t="shared" si="7"/>
        <v>1.0105554748847907</v>
      </c>
    </row>
    <row r="224" spans="1:3" x14ac:dyDescent="0.3">
      <c r="A224" s="1">
        <v>45331</v>
      </c>
      <c r="B224">
        <v>193.570007</v>
      </c>
      <c r="C224">
        <f t="shared" si="7"/>
        <v>1.0211542996534533</v>
      </c>
    </row>
    <row r="225" spans="1:3" x14ac:dyDescent="0.3">
      <c r="A225" s="1">
        <v>45334</v>
      </c>
      <c r="B225">
        <v>188.13000500000001</v>
      </c>
      <c r="C225">
        <f t="shared" si="7"/>
        <v>0.97189646224479398</v>
      </c>
    </row>
    <row r="226" spans="1:3" x14ac:dyDescent="0.3">
      <c r="A226" s="1">
        <v>45335</v>
      </c>
      <c r="B226">
        <v>184.020004</v>
      </c>
      <c r="C226">
        <f t="shared" si="7"/>
        <v>0.97815339982582783</v>
      </c>
    </row>
    <row r="227" spans="1:3" x14ac:dyDescent="0.3">
      <c r="A227" s="1">
        <v>45336</v>
      </c>
      <c r="B227">
        <v>188.71000699999999</v>
      </c>
      <c r="C227">
        <f t="shared" si="7"/>
        <v>1.0254863759268258</v>
      </c>
    </row>
    <row r="228" spans="1:3" x14ac:dyDescent="0.3">
      <c r="A228" s="1">
        <v>45337</v>
      </c>
      <c r="B228">
        <v>200.449997</v>
      </c>
      <c r="C228">
        <f t="shared" si="7"/>
        <v>1.0622118041678628</v>
      </c>
    </row>
    <row r="229" spans="1:3" x14ac:dyDescent="0.3">
      <c r="A229" s="1">
        <v>45338</v>
      </c>
      <c r="B229">
        <v>199.949997</v>
      </c>
      <c r="C229">
        <f t="shared" si="7"/>
        <v>0.99750561233483082</v>
      </c>
    </row>
    <row r="230" spans="1:3" x14ac:dyDescent="0.3">
      <c r="A230" s="1">
        <v>45342</v>
      </c>
      <c r="B230">
        <v>193.759995</v>
      </c>
      <c r="C230">
        <f t="shared" si="7"/>
        <v>0.96904225009815836</v>
      </c>
    </row>
    <row r="231" spans="1:3" x14ac:dyDescent="0.3">
      <c r="A231" s="1">
        <v>45343</v>
      </c>
      <c r="B231">
        <v>194.770004</v>
      </c>
      <c r="C231">
        <f t="shared" si="7"/>
        <v>1.0052126807703521</v>
      </c>
    </row>
    <row r="232" spans="1:3" x14ac:dyDescent="0.3">
      <c r="A232" s="1">
        <v>45344</v>
      </c>
      <c r="B232">
        <v>197.41000399999999</v>
      </c>
      <c r="C232">
        <f t="shared" si="7"/>
        <v>1.0135544485587216</v>
      </c>
    </row>
    <row r="233" spans="1:3" x14ac:dyDescent="0.3">
      <c r="A233" s="1">
        <v>45345</v>
      </c>
      <c r="B233">
        <v>191.970001</v>
      </c>
      <c r="C233">
        <f t="shared" si="7"/>
        <v>0.97244312400702859</v>
      </c>
    </row>
    <row r="234" spans="1:3" x14ac:dyDescent="0.3">
      <c r="A234" s="1">
        <v>45348</v>
      </c>
      <c r="B234">
        <v>199.39999399999999</v>
      </c>
      <c r="C234">
        <f t="shared" si="7"/>
        <v>1.0387039274954215</v>
      </c>
    </row>
    <row r="235" spans="1:3" x14ac:dyDescent="0.3">
      <c r="A235" s="1">
        <v>45349</v>
      </c>
      <c r="B235">
        <v>199.729996</v>
      </c>
      <c r="C235">
        <f t="shared" si="7"/>
        <v>1.0016549749745729</v>
      </c>
    </row>
    <row r="236" spans="1:3" x14ac:dyDescent="0.3">
      <c r="A236" s="1">
        <v>45350</v>
      </c>
      <c r="B236">
        <v>202.03999300000001</v>
      </c>
      <c r="C236">
        <f t="shared" si="7"/>
        <v>1.0115655987896781</v>
      </c>
    </row>
    <row r="237" spans="1:3" x14ac:dyDescent="0.3">
      <c r="A237" s="1">
        <v>45351</v>
      </c>
      <c r="B237">
        <v>201.88000500000001</v>
      </c>
      <c r="C237">
        <f t="shared" si="7"/>
        <v>0.99920813697513844</v>
      </c>
    </row>
    <row r="238" spans="1:3" x14ac:dyDescent="0.3">
      <c r="A238" s="1">
        <v>45352</v>
      </c>
      <c r="B238">
        <v>202.63999899999999</v>
      </c>
      <c r="C238">
        <f t="shared" si="7"/>
        <v>1.0037645828273085</v>
      </c>
    </row>
    <row r="239" spans="1:3" x14ac:dyDescent="0.3">
      <c r="A239" s="1">
        <v>45355</v>
      </c>
      <c r="B239">
        <v>188.13999899999999</v>
      </c>
      <c r="C239">
        <f t="shared" si="7"/>
        <v>0.92844453182217002</v>
      </c>
    </row>
    <row r="240" spans="1:3" x14ac:dyDescent="0.3">
      <c r="A240" s="1">
        <v>45356</v>
      </c>
      <c r="B240">
        <v>180.740005</v>
      </c>
      <c r="C240">
        <f t="shared" si="7"/>
        <v>0.96066761964849379</v>
      </c>
    </row>
    <row r="241" spans="1:3" x14ac:dyDescent="0.3">
      <c r="A241" s="1">
        <v>45357</v>
      </c>
      <c r="B241">
        <v>176.53999300000001</v>
      </c>
      <c r="C241">
        <f t="shared" si="7"/>
        <v>0.97676213409422008</v>
      </c>
    </row>
    <row r="242" spans="1:3" x14ac:dyDescent="0.3">
      <c r="A242" s="1">
        <v>45358</v>
      </c>
      <c r="B242">
        <v>178.64999399999999</v>
      </c>
      <c r="C242">
        <f t="shared" si="7"/>
        <v>1.0119519716985601</v>
      </c>
    </row>
    <row r="243" spans="1:3" x14ac:dyDescent="0.3">
      <c r="A243" s="1">
        <v>45359</v>
      </c>
      <c r="B243">
        <v>175.33999600000001</v>
      </c>
      <c r="C243">
        <f t="shared" si="7"/>
        <v>0.98147216282582139</v>
      </c>
    </row>
    <row r="244" spans="1:3" x14ac:dyDescent="0.3">
      <c r="A244" s="1">
        <v>45362</v>
      </c>
      <c r="B244">
        <v>177.770004</v>
      </c>
      <c r="C244">
        <f t="shared" si="7"/>
        <v>1.0138588345810158</v>
      </c>
    </row>
    <row r="245" spans="1:3" x14ac:dyDescent="0.3">
      <c r="A245" s="1">
        <v>45363</v>
      </c>
      <c r="B245">
        <v>177.53999300000001</v>
      </c>
      <c r="C245">
        <f t="shared" si="7"/>
        <v>0.99870613154736732</v>
      </c>
    </row>
    <row r="246" spans="1:3" x14ac:dyDescent="0.3">
      <c r="A246" s="1">
        <v>45364</v>
      </c>
      <c r="B246">
        <v>169.479996</v>
      </c>
      <c r="C246">
        <f t="shared" si="7"/>
        <v>0.95460179498824238</v>
      </c>
    </row>
    <row r="247" spans="1:3" x14ac:dyDescent="0.3">
      <c r="A247" s="1">
        <v>45365</v>
      </c>
      <c r="B247">
        <v>162.5</v>
      </c>
      <c r="C247">
        <f t="shared" si="7"/>
        <v>0.95881522206313952</v>
      </c>
    </row>
    <row r="248" spans="1:3" x14ac:dyDescent="0.3">
      <c r="A248" s="1">
        <v>45366</v>
      </c>
      <c r="B248">
        <v>163.570007</v>
      </c>
      <c r="C248">
        <f t="shared" si="7"/>
        <v>1.0065846584615386</v>
      </c>
    </row>
    <row r="249" spans="1:3" x14ac:dyDescent="0.3">
      <c r="A249" s="1">
        <v>45369</v>
      </c>
      <c r="B249">
        <v>173.800003</v>
      </c>
      <c r="C249">
        <f t="shared" si="7"/>
        <v>1.0625420038039126</v>
      </c>
    </row>
    <row r="250" spans="1:3" x14ac:dyDescent="0.3">
      <c r="A250" s="1">
        <v>45370</v>
      </c>
      <c r="B250">
        <v>171.320007</v>
      </c>
      <c r="C250">
        <f t="shared" si="7"/>
        <v>0.98573074823249573</v>
      </c>
    </row>
    <row r="251" spans="1:3" x14ac:dyDescent="0.3">
      <c r="A251" s="1">
        <v>45371</v>
      </c>
      <c r="B251">
        <v>175.66000399999999</v>
      </c>
      <c r="C251">
        <f t="shared" si="7"/>
        <v>1.025332692170623</v>
      </c>
    </row>
    <row r="252" spans="1:3" x14ac:dyDescent="0.3">
      <c r="A252" s="1">
        <v>45372</v>
      </c>
      <c r="B252">
        <v>172.820007</v>
      </c>
      <c r="C252">
        <f t="shared" si="7"/>
        <v>0.98383242095337775</v>
      </c>
    </row>
    <row r="253" spans="1:3" x14ac:dyDescent="0.3">
      <c r="A253" s="1">
        <v>45373</v>
      </c>
      <c r="B253">
        <v>170.83000200000001</v>
      </c>
      <c r="C253">
        <f t="shared" si="7"/>
        <v>0.98848510057056072</v>
      </c>
    </row>
  </sheetData>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8bbfe06-2817-43ea-a12f-ae7ea64197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10E4B06832A940B475A51DC1427145" ma:contentTypeVersion="16" ma:contentTypeDescription="Create a new document." ma:contentTypeScope="" ma:versionID="383e8f86043d322f80b342cbeec49d26">
  <xsd:schema xmlns:xsd="http://www.w3.org/2001/XMLSchema" xmlns:xs="http://www.w3.org/2001/XMLSchema" xmlns:p="http://schemas.microsoft.com/office/2006/metadata/properties" xmlns:ns3="28bbfe06-2817-43ea-a12f-ae7ea6419786" xmlns:ns4="52554f95-1e4b-4e53-b4c0-151018b700cb" targetNamespace="http://schemas.microsoft.com/office/2006/metadata/properties" ma:root="true" ma:fieldsID="0f275d8b14e32ab65ea564d2d0dabd89" ns3:_="" ns4:_="">
    <xsd:import namespace="28bbfe06-2817-43ea-a12f-ae7ea6419786"/>
    <xsd:import namespace="52554f95-1e4b-4e53-b4c0-151018b700c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_activity" minOccurs="0"/>
                <xsd:element ref="ns4:SharedWithUsers" minOccurs="0"/>
                <xsd:element ref="ns4:SharedWithDetails" minOccurs="0"/>
                <xsd:element ref="ns4:SharingHintHash" minOccurs="0"/>
                <xsd:element ref="ns3:MediaServiceDateTaken" minOccurs="0"/>
                <xsd:element ref="ns3:MediaServiceLocation" minOccurs="0"/>
                <xsd:element ref="ns3:MediaServiceObjectDetectorVersions" minOccurs="0"/>
                <xsd:element ref="ns3:MediaLengthInSecond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bbfe06-2817-43ea-a12f-ae7ea64197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_activity" ma:index="14"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554f95-1e4b-4e53-b4c0-151018b700c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  s t a n d a l o n e = " n o " ? > < D a t a M a s h u p   x m l n s = " h t t p : / / s c h e m a s . m i c r o s o f t . c o m / D a t a M a s h u p " > A A A A A B 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r P R E a w A A A D 3 A A A A E g A A A E N v b m Z p Z y 9 Q Y W N r Y W d l L n h t b I S P Q Q u C M B z F 7 0 H f Q X Z 3 m + s g y J y E 1 4 Q g i K 5 D h 4 7 0 v 3 C z + d 0 6 9 J H 6 C i l l d e v 4 3 v v B e + 9 x u / N s 7 N r g q n q r D a Q o w h Q F 1 k m o Z G t A p Q g M y s R 6 x f e y P M t a B R M N N h l t l a L G u U t C i P c e + w 0 2 f U 0 Y p R E 5 F b t D 2 a h O o g + s / 8 O h h r m 2 V E j w 4 2 u N Y D h i M W Z x j C k n i 8 k L D V + A T Y P n 9 M f k + d C 6 o V d C Q Z h v O V k k J + 8 P 4 g k A A P / / A w B Q S w M E F A A C A A g A A A A h A B i z + Y 4 n A Q A A K Q I A A B M A A A B G b 3 J t d W x h c y 9 T Z W N 0 a W 9 u M S 5 t j J A 9 T 8 M w E I Z n I v U / W O 6 S S G 7 U O J S B K g O k I F g Q K N 0 K Q i Y 5 W g v H R v Y F W l X 9 7 3 W U i I L o U C 9 + 7 7 n T e x 8 O S p R G k 6 L 7 k 2 k Q u J W w U J E h v b Y g P i r z r f m Y p 6 O E j 9 L E K / 6 j k l F C S U Y U 4 C A g / h W m s S V 4 k r u v e G b K p g a N 4 a 1 U E O d G o w 9 c S G e X z y f 4 x r h G G r H F D J S s J Y L N 6 B l l J D e q q b X L J o z c 6 N J U U i + z h E 8 4 I 0 + N Q S h w o y A 7 y P j B a H i J W D f e k D 5 a U / t c R e 5 A V G B d O / 1 c v P n C P t P z s N u E k U X P r 5 Q q S q G E d R n a 5 r d l v h J 6 6 R 3 n m 0 8 4 2 M 2 t 0 O 7 d 2 L o b u E 2 6 8 E h / t t 2 e c u V e j T v l 7 4 D e k C C s c c f I l v 4 D r 2 3 N v c a L 8 7 h t 3 T F + h K V / 2 S 4 a B F I f X W 2 6 B w A A / / 8 D A F B L A Q I t A B Q A B g A I A A A A I Q A q 3 a p A 0 g A A A D c B A A A T A A A A A A A A A A A A A A A A A A A A A A B b Q 2 9 u d G V u d F 9 U e X B l c 1 0 u e G 1 s U E s B A i 0 A F A A C A A g A A A A h A I a z 0 R G s A A A A 9 w A A A B I A A A A A A A A A A A A A A A A A C w M A A E N v b m Z p Z y 9 Q Y W N r Y W d l L n h t b F B L A Q I t A B Q A A g A I A A A A I Q A Y s / m O J w E A A C k C A A A T A A A A A A A A A A A A A A A A A O c D A A B G b 3 J t d W x h c y 9 T Z W N 0 a W 9 u M S 5 t U E s F B g A A A A A D A A M A w g A A A D 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D A A A A A A A A F 8 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n J l Y W t k b 3 d u M j A y M y 0 x M i 0 z M T I w M j I t M T I t M z E y M D I x L T 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0 L T A 3 V D A 2 O j A w O j A 5 L j Y 4 M z Y x O D N a I i 8 + P E V u d H J 5 I F R 5 c G U 9 I k Z p b G x D b 2 x 1 b W 5 U e X B l c y I g V m F s d W U 9 I n N C Z 1 l E Q X d N P S I v P j x F b n R y e S B U e X B l P S J G a W x s Q 2 9 s d W 1 u T m F t Z X M i I F Z h b H V l P S J z W y Z x d W 9 0 O 0 J y Z W F r Z G 9 3 b j I w M j M t M T I t M z E y M D I y L T E y L T M x M j A y M S 0 x M i 0 z M T I w M j A t M T I t M z E m c X V v d D s s J n F 1 b 3 Q 7 Q 2 9 s d W 1 u M S Z x d W 9 0 O y w m c X V v d D t f M S Z x d W 9 0 O y w m c X V v d D t f M i Z x d W 9 0 O y w m c X V v d D t f M 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D J k M D B h Z j k t O D M 1 O S 0 0 M T J k L W F h Y z M t M z c x N T Y 0 Z W Q y Z j R j I i 8 + P E V u d H J 5 I F R 5 c G U 9 I l J l b G F 0 a W 9 u c 2 h p c E l u Z m 9 D b 2 5 0 Y W l u Z X I i I F Z h b H V l P S J z e y Z x d W 9 0 O 2 N v b H V t b k N v d W 5 0 J n F 1 b 3 Q 7 O j U s J n F 1 b 3 Q 7 a 2 V 5 Q 2 9 s d W 1 u T m F t Z X M m c X V v d D s 6 W 1 0 s J n F 1 b 3 Q 7 c X V l c n l S Z W x h d G l v b n N o a X B z J n F 1 b 3 Q 7 O l t d L C Z x d W 9 0 O 2 N v b H V t b k l k Z W 5 0 a X R p Z X M m c X V v d D s 6 W y Z x d W 9 0 O 1 N l Y 3 R p b 2 4 x L 0 J y Z W F r Z G 9 3 b j I w M j M t M T I t M z E y M D I y L T E y L T M x M j A y M S 0 x L 0 F 1 d G 9 S Z W 1 v d m V k Q 2 9 s d W 1 u c z E u e 0 J y Z W F r Z G 9 3 b j I w M j M t M T I t M z E y M D I y L T E y L T M x M j A y M S 0 x M i 0 z M T I w M j A t M T I t M z E s M H 0 m c X V v d D s s J n F 1 b 3 Q 7 U 2 V j d G l v b j E v Q n J l Y W t k b 3 d u M j A y M y 0 x M i 0 z M T I w M j I t M T I t M z E y M D I x L T E v Q X V 0 b 1 J l b W 9 2 Z W R D b 2 x 1 b W 5 z M S 5 7 Q 2 9 s d W 1 u M S w x f S Z x d W 9 0 O y w m c X V v d D t T Z W N 0 a W 9 u M S 9 C c m V h a 2 R v d 2 4 y M D I z L T E y L T M x M j A y M i 0 x M i 0 z M T I w M j E t M S 9 B d X R v U m V t b 3 Z l Z E N v b H V t b n M x L n t f M S w y f S Z x d W 9 0 O y w m c X V v d D t T Z W N 0 a W 9 u M S 9 C c m V h a 2 R v d 2 4 y M D I z L T E y L T M x M j A y M i 0 x M i 0 z M T I w M j E t M S 9 B d X R v U m V t b 3 Z l Z E N v b H V t b n M x L n t f M i w z f S Z x d W 9 0 O y w m c X V v d D t T Z W N 0 a W 9 u M S 9 C c m V h a 2 R v d 2 4 y M D I z L T E y L T M x M j A y M i 0 x M i 0 z M T I w M j E t M S 9 B d X R v U m V t b 3 Z l Z E N v b H V t b n M x L n t f M y w 0 f S Z x d W 9 0 O 1 0 s J n F 1 b 3 Q 7 Q 2 9 s d W 1 u Q 2 9 1 b n Q m c X V v d D s 6 N S w m c X V v d D t L Z X l D b 2 x 1 b W 5 O Y W 1 l c y Z x d W 9 0 O z p b X S w m c X V v d D t D b 2 x 1 b W 5 J Z G V u d G l 0 a W V z J n F 1 b 3 Q 7 O l s m c X V v d D t T Z W N 0 a W 9 u M S 9 C c m V h a 2 R v d 2 4 y M D I z L T E y L T M x M j A y M i 0 x M i 0 z M T I w M j E t M S 9 B d X R v U m V t b 3 Z l Z E N v b H V t b n M x L n t C c m V h a 2 R v d 2 4 y M D I z L T E y L T M x M j A y M i 0 x M i 0 z M T I w M j E t M T I t M z E y M D I w L T E y L T M x L D B 9 J n F 1 b 3 Q 7 L C Z x d W 9 0 O 1 N l Y 3 R p b 2 4 x L 0 J y Z W F r Z G 9 3 b j I w M j M t M T I t M z E y M D I y L T E y L T M x M j A y M S 0 x L 0 F 1 d G 9 S Z W 1 v d m V k Q 2 9 s d W 1 u c z E u e 0 N v b H V t b j E s M X 0 m c X V v d D s s J n F 1 b 3 Q 7 U 2 V j d G l v b j E v Q n J l Y W t k b 3 d u M j A y M y 0 x M i 0 z M T I w M j I t M T I t M z E y M D I x L T E v Q X V 0 b 1 J l b W 9 2 Z W R D b 2 x 1 b W 5 z M S 5 7 X z E s M n 0 m c X V v d D s s J n F 1 b 3 Q 7 U 2 V j d G l v b j E v Q n J l Y W t k b 3 d u M j A y M y 0 x M i 0 z M T I w M j I t M T I t M z E y M D I x L T E v Q X V 0 b 1 J l b W 9 2 Z W R D b 2 x 1 b W 5 z M S 5 7 X z I s M 3 0 m c X V v d D s s J n F 1 b 3 Q 7 U 2 V j d G l v b j E v Q n J l Y W t k b 3 d u M j A y M y 0 x M i 0 z M T I w M j I t M T I t M z E y M D I x L T E v Q X V 0 b 1 J l b W 9 2 Z W R D b 2 x 1 b W 5 z M S 5 7 X z M s 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J y Z W F r Z G 9 3 b j I w M j M t M T I t M z E y M D I y L T E y L T M x M j A y M S 0 x L 1 N v d X J j Z T w v S X R l b V B h d G g + P C 9 J d G V t T G 9 j Y X R p b 2 4 + P F N 0 Y W J s Z U V u d H J p Z X M v P j w v S X R l b T 4 8 S X R l b T 4 8 S X R l b U x v Y 2 F 0 a W 9 u P j x J d G V t V H l w Z T 5 G b 3 J t d W x h P C 9 J d G V t V H l w Z T 4 8 S X R l b V B h d G g + U 2 V j d G l v b j E v Q n J l Y W t k b 3 d u M j A y M y 0 x M i 0 z M T I w M j I t M T I t M z E y M D I x L T E v U H J v b W 9 0 Z W Q l M j B I Z W F k Z X J z P C 9 J d G V t U G F 0 a D 4 8 L 0 l 0 Z W 1 M b 2 N h d G l v b j 4 8 U 3 R h Y m x l R W 5 0 c m l l c y 8 + P C 9 J d G V t P j x J d G V t P j x J d G V t T G 9 j Y X R p b 2 4 + P E l 0 Z W 1 U e X B l P k Z v c m 1 1 b G E 8 L 0 l 0 Z W 1 U e X B l P j x J d G V t U G F 0 a D 5 T Z W N 0 a W 9 u M S 9 C c m V h a 2 R v d 2 4 y M D I z L T E y L T M x M j A y M i 0 x M i 0 z M T I w M j E t M 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P r t n M e 6 3 Q R M r y p 5 D x 6 a 5 Z o A A A A A A g A A A A A A E G Y A A A A B A A A g A A A A d 9 l 4 d X P 6 7 x + X 0 Y r V B O q S L / r t P a s a z e Q e u h 7 M i t 0 T d R U A A A A A D o A A A A A C A A A g A A A A f a G Q R k a m 2 2 i c G 3 k 1 i z c G 5 D O i T / Q q F A O t l 1 G V j j Z A z w t Q A A A A / 5 c t D D 9 1 R 3 6 w C l T H z C n 2 V E H / 8 u T 8 h b k F a 6 H 1 + F i k z X r r F / s R w 8 4 b t W D 4 Y z V p w 3 N Z g n 8 f l w E o O x B i q C O U h m s k D C I 8 c + R k Q 2 8 i o 6 x o H N i 0 0 q h A A A A A r Y K 0 A Q f p L V d g B r S D i L M 4 8 W c O b f v s Z O h c g 1 T 8 S I F Q 1 V X Z 3 M u O w V V o f v 8 M 0 N p b u 7 2 7 7 X B 7 f u y E N q C 5 t H e O t + t D C A = = < / 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4961B0-9B6E-4AD9-81B3-033E8582BCA7}">
  <ds:schemaRefs>
    <ds:schemaRef ds:uri="http://schemas.microsoft.com/office/infopath/2007/PartnerControls"/>
    <ds:schemaRef ds:uri="http://purl.org/dc/dcmitype/"/>
    <ds:schemaRef ds:uri="http://www.w3.org/XML/1998/namespace"/>
    <ds:schemaRef ds:uri="28bbfe06-2817-43ea-a12f-ae7ea6419786"/>
    <ds:schemaRef ds:uri="http://purl.org/dc/elements/1.1/"/>
    <ds:schemaRef ds:uri="52554f95-1e4b-4e53-b4c0-151018b700cb"/>
    <ds:schemaRef ds:uri="http://schemas.microsoft.com/office/2006/documentManagement/types"/>
    <ds:schemaRef ds:uri="http://schemas.microsoft.com/office/2006/metadata/propertie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B43B0D30-DBD4-4C91-912B-6280FE768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bbfe06-2817-43ea-a12f-ae7ea6419786"/>
    <ds:schemaRef ds:uri="52554f95-1e4b-4e53-b4c0-151018b700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6AD6B4-1621-423F-A2B4-E4E64DBC6D90}">
  <ds:schemaRefs>
    <ds:schemaRef ds:uri="http://schemas.microsoft.com/DataMashup"/>
  </ds:schemaRefs>
</ds:datastoreItem>
</file>

<file path=customXml/itemProps4.xml><?xml version="1.0" encoding="utf-8"?>
<ds:datastoreItem xmlns:ds="http://schemas.openxmlformats.org/officeDocument/2006/customXml" ds:itemID="{12DDB9A1-337C-479F-B516-BDA8740D8B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Ratio Analysis</vt:lpstr>
      <vt:lpstr>S&amp;P(10 years)</vt:lpstr>
      <vt:lpstr>Tesla (10 years)</vt:lpstr>
      <vt:lpstr>CAPM(10 years)</vt:lpstr>
      <vt:lpstr>Regression Analysis</vt:lpstr>
      <vt:lpstr>Free Cash flows</vt:lpstr>
      <vt:lpstr>WACC</vt:lpstr>
      <vt:lpstr>Intrinsic Stock Value  </vt:lpstr>
      <vt:lpstr>MCS</vt:lpstr>
      <vt:lpstr>MCS - BROWNIAN Motion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Sreelu</dc:creator>
  <cp:lastModifiedBy>tehsin shaikh</cp:lastModifiedBy>
  <dcterms:created xsi:type="dcterms:W3CDTF">2024-03-26T01:19:58Z</dcterms:created>
  <dcterms:modified xsi:type="dcterms:W3CDTF">2024-04-13T00:36:33Z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0x0101008C10E4B06832A940B475A51DC1427145</vt:lpwstr>
  </property>
</Properties>
</file>