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tables/table6.xml" ContentType="application/vnd.openxmlformats-officedocument.spreadsheetml.table+xml"/>
  <Override PartName="/xl/slicers/slicer1.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D:\Study\PROJECTS\Excel\Chocolates Sales Analysis\"/>
    </mc:Choice>
  </mc:AlternateContent>
  <xr:revisionPtr revIDLastSave="0" documentId="13_ncr:1_{DF0060FD-D1D7-4A7C-9D53-48899E023851}" xr6:coauthVersionLast="47" xr6:coauthVersionMax="47" xr10:uidLastSave="{00000000-0000-0000-0000-000000000000}"/>
  <bookViews>
    <workbookView xWindow="-108" yWindow="-108" windowWidth="23256" windowHeight="13176" activeTab="9" xr2:uid="{D546D61F-73C0-45AB-89FE-B50C4A386E74}"/>
  </bookViews>
  <sheets>
    <sheet name="Data" sheetId="1" r:id="rId1"/>
    <sheet name="1" sheetId="2" r:id="rId2"/>
    <sheet name="2" sheetId="3" r:id="rId3"/>
    <sheet name="3" sheetId="4" r:id="rId4"/>
    <sheet name="4" sheetId="6" r:id="rId5"/>
    <sheet name="5" sheetId="7" r:id="rId6"/>
    <sheet name="6" sheetId="8" r:id="rId7"/>
    <sheet name="7" sheetId="9" r:id="rId8"/>
    <sheet name="8" sheetId="10" r:id="rId9"/>
    <sheet name="9" sheetId="11" r:id="rId10"/>
  </sheets>
  <definedNames>
    <definedName name="_xlchart.v1.0" hidden="1">'5'!$C$4:$C$303</definedName>
    <definedName name="_xlchart.v1.1" hidden="1">'5'!$E$4:$E$303</definedName>
    <definedName name="_xlchart.v1.2" hidden="1">'5'!$E$4:$E$303</definedName>
    <definedName name="_xlcn.WorksheetConnection_Book1main1" hidden="1">main[]</definedName>
    <definedName name="Slicer_Geography">#N/A</definedName>
    <definedName name="Slicer_Geography1">#N/A</definedName>
    <definedName name="Slicer_Sales_Person">#N/A</definedName>
  </definedNames>
  <calcPr calcId="191029"/>
  <pivotCaches>
    <pivotCache cacheId="0" r:id="rId11"/>
    <pivotCache cacheId="1" r:id="rId12"/>
    <pivotCache cacheId="2" r:id="rId13"/>
    <pivotCache cacheId="3" r:id="rId14"/>
    <pivotCache cacheId="4" r:id="rId15"/>
    <pivotCache cacheId="283" r:id="rId16"/>
  </pivotCaches>
  <extLst>
    <ext xmlns:x14="http://schemas.microsoft.com/office/spreadsheetml/2009/9/main" uri="{876F7934-8845-4945-9796-88D515C7AA90}">
      <x14:pivotCaches>
        <pivotCache cacheId="6" r:id="rId17"/>
        <pivotCache cacheId="7" r:id="rId18"/>
      </x14:pivotCaches>
    </ext>
    <ext xmlns:x14="http://schemas.microsoft.com/office/spreadsheetml/2009/9/main" uri="{BBE1A952-AA13-448e-AADC-164F8A28A991}">
      <x14:slicerCaches>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ain" name="main" connection="WorksheetConnection_Book1!main"/>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7" i="10" l="1"/>
  <c r="I16" i="10"/>
  <c r="I15" i="10"/>
  <c r="I14" i="10"/>
  <c r="I13" i="10"/>
  <c r="I12" i="10"/>
  <c r="I11" i="10"/>
  <c r="I10" i="10"/>
  <c r="I9" i="10"/>
  <c r="I8" i="10"/>
  <c r="H17" i="10"/>
  <c r="J17" i="10" s="1"/>
  <c r="H16" i="10"/>
  <c r="J16" i="10" s="1"/>
  <c r="H15" i="10"/>
  <c r="J15" i="10" s="1"/>
  <c r="H14" i="10"/>
  <c r="J14" i="10" s="1"/>
  <c r="H13" i="10"/>
  <c r="J13" i="10" s="1"/>
  <c r="H12" i="10"/>
  <c r="J12" i="10" s="1"/>
  <c r="H11" i="10"/>
  <c r="J11" i="10" s="1"/>
  <c r="H10" i="10"/>
  <c r="J10" i="10" s="1"/>
  <c r="H9" i="10"/>
  <c r="J9" i="10" s="1"/>
  <c r="H8" i="10"/>
  <c r="J8" i="10" s="1"/>
  <c r="D14" i="10"/>
  <c r="C14" i="10"/>
  <c r="D11" i="10"/>
  <c r="C11" i="10"/>
  <c r="D7" i="10"/>
  <c r="G12" i="1"/>
  <c r="H12" i="1" s="1"/>
  <c r="G13" i="1"/>
  <c r="H13" i="1" s="1"/>
  <c r="G14" i="1"/>
  <c r="H14" i="1" s="1"/>
  <c r="G15" i="1"/>
  <c r="H15" i="1" s="1"/>
  <c r="G16" i="1"/>
  <c r="H16" i="1" s="1"/>
  <c r="G17" i="1"/>
  <c r="H17" i="1" s="1"/>
  <c r="G18" i="1"/>
  <c r="H18" i="1" s="1"/>
  <c r="G19" i="1"/>
  <c r="H19" i="1" s="1"/>
  <c r="G20" i="1"/>
  <c r="H20" i="1" s="1"/>
  <c r="G21" i="1"/>
  <c r="H21" i="1" s="1"/>
  <c r="G22" i="1"/>
  <c r="H22" i="1" s="1"/>
  <c r="G23" i="1"/>
  <c r="H23" i="1" s="1"/>
  <c r="G24" i="1"/>
  <c r="H24" i="1" s="1"/>
  <c r="G25" i="1"/>
  <c r="H25" i="1" s="1"/>
  <c r="G26" i="1"/>
  <c r="H26" i="1" s="1"/>
  <c r="G27" i="1"/>
  <c r="H27" i="1" s="1"/>
  <c r="G28" i="1"/>
  <c r="H28" i="1" s="1"/>
  <c r="G29" i="1"/>
  <c r="H29" i="1" s="1"/>
  <c r="G30" i="1"/>
  <c r="H30" i="1" s="1"/>
  <c r="G31" i="1"/>
  <c r="H31" i="1" s="1"/>
  <c r="G32" i="1"/>
  <c r="H32" i="1" s="1"/>
  <c r="G33" i="1"/>
  <c r="H33" i="1" s="1"/>
  <c r="G34" i="1"/>
  <c r="H34" i="1" s="1"/>
  <c r="G35" i="1"/>
  <c r="H35" i="1" s="1"/>
  <c r="G36" i="1"/>
  <c r="H36" i="1" s="1"/>
  <c r="G37" i="1"/>
  <c r="H37" i="1" s="1"/>
  <c r="G38" i="1"/>
  <c r="H38" i="1" s="1"/>
  <c r="G39" i="1"/>
  <c r="H39" i="1" s="1"/>
  <c r="G40" i="1"/>
  <c r="H40" i="1" s="1"/>
  <c r="G41" i="1"/>
  <c r="H41" i="1" s="1"/>
  <c r="G42" i="1"/>
  <c r="H42" i="1" s="1"/>
  <c r="G43" i="1"/>
  <c r="H43" i="1" s="1"/>
  <c r="G44" i="1"/>
  <c r="H44" i="1" s="1"/>
  <c r="G45" i="1"/>
  <c r="H45" i="1" s="1"/>
  <c r="G46" i="1"/>
  <c r="H46" i="1" s="1"/>
  <c r="G47" i="1"/>
  <c r="H47" i="1" s="1"/>
  <c r="G48" i="1"/>
  <c r="H48" i="1" s="1"/>
  <c r="G49" i="1"/>
  <c r="H49" i="1" s="1"/>
  <c r="G50" i="1"/>
  <c r="H50" i="1" s="1"/>
  <c r="G51" i="1"/>
  <c r="H51" i="1" s="1"/>
  <c r="G52" i="1"/>
  <c r="H52" i="1" s="1"/>
  <c r="G53" i="1"/>
  <c r="H53" i="1" s="1"/>
  <c r="G54" i="1"/>
  <c r="H54" i="1" s="1"/>
  <c r="G55" i="1"/>
  <c r="H55" i="1" s="1"/>
  <c r="G56" i="1"/>
  <c r="H56" i="1" s="1"/>
  <c r="G57" i="1"/>
  <c r="H57" i="1" s="1"/>
  <c r="G58" i="1"/>
  <c r="H58" i="1" s="1"/>
  <c r="G59" i="1"/>
  <c r="H59" i="1" s="1"/>
  <c r="G60" i="1"/>
  <c r="H60" i="1" s="1"/>
  <c r="G61" i="1"/>
  <c r="H61" i="1" s="1"/>
  <c r="G62" i="1"/>
  <c r="H62" i="1" s="1"/>
  <c r="G63" i="1"/>
  <c r="H63" i="1" s="1"/>
  <c r="G64" i="1"/>
  <c r="H64" i="1" s="1"/>
  <c r="G65" i="1"/>
  <c r="H65" i="1" s="1"/>
  <c r="G66" i="1"/>
  <c r="H66" i="1" s="1"/>
  <c r="G67" i="1"/>
  <c r="H67" i="1" s="1"/>
  <c r="G68" i="1"/>
  <c r="H68" i="1" s="1"/>
  <c r="G69" i="1"/>
  <c r="H69" i="1" s="1"/>
  <c r="G70" i="1"/>
  <c r="H70" i="1" s="1"/>
  <c r="G71" i="1"/>
  <c r="H71" i="1" s="1"/>
  <c r="G72" i="1"/>
  <c r="H72" i="1" s="1"/>
  <c r="G73" i="1"/>
  <c r="H73" i="1" s="1"/>
  <c r="G74" i="1"/>
  <c r="H74" i="1" s="1"/>
  <c r="G75" i="1"/>
  <c r="H75" i="1" s="1"/>
  <c r="G76" i="1"/>
  <c r="H76" i="1" s="1"/>
  <c r="G77" i="1"/>
  <c r="H77" i="1" s="1"/>
  <c r="G78" i="1"/>
  <c r="H78" i="1" s="1"/>
  <c r="G79" i="1"/>
  <c r="H79" i="1" s="1"/>
  <c r="G80" i="1"/>
  <c r="H80" i="1" s="1"/>
  <c r="G81" i="1"/>
  <c r="H81" i="1" s="1"/>
  <c r="G82" i="1"/>
  <c r="H82" i="1" s="1"/>
  <c r="G83" i="1"/>
  <c r="H83" i="1" s="1"/>
  <c r="G84" i="1"/>
  <c r="H84" i="1" s="1"/>
  <c r="G85" i="1"/>
  <c r="H85" i="1" s="1"/>
  <c r="G86" i="1"/>
  <c r="H86" i="1" s="1"/>
  <c r="G87" i="1"/>
  <c r="H87" i="1" s="1"/>
  <c r="G88" i="1"/>
  <c r="H88" i="1" s="1"/>
  <c r="G89" i="1"/>
  <c r="H89" i="1" s="1"/>
  <c r="G90" i="1"/>
  <c r="H90" i="1" s="1"/>
  <c r="G91" i="1"/>
  <c r="H91" i="1" s="1"/>
  <c r="G92" i="1"/>
  <c r="H92" i="1" s="1"/>
  <c r="G93" i="1"/>
  <c r="H93" i="1" s="1"/>
  <c r="G94" i="1"/>
  <c r="H94" i="1" s="1"/>
  <c r="G95" i="1"/>
  <c r="H95" i="1" s="1"/>
  <c r="G96" i="1"/>
  <c r="H96" i="1" s="1"/>
  <c r="G97" i="1"/>
  <c r="H97" i="1" s="1"/>
  <c r="G98" i="1"/>
  <c r="H98" i="1" s="1"/>
  <c r="G99" i="1"/>
  <c r="H99" i="1" s="1"/>
  <c r="G100" i="1"/>
  <c r="H100" i="1" s="1"/>
  <c r="G101" i="1"/>
  <c r="H101" i="1" s="1"/>
  <c r="G102" i="1"/>
  <c r="H102" i="1" s="1"/>
  <c r="G103" i="1"/>
  <c r="H103" i="1" s="1"/>
  <c r="G104" i="1"/>
  <c r="H104" i="1" s="1"/>
  <c r="G105" i="1"/>
  <c r="H105" i="1" s="1"/>
  <c r="G106" i="1"/>
  <c r="H106" i="1" s="1"/>
  <c r="G107" i="1"/>
  <c r="H107" i="1" s="1"/>
  <c r="G108" i="1"/>
  <c r="H108" i="1" s="1"/>
  <c r="G109" i="1"/>
  <c r="H109" i="1" s="1"/>
  <c r="G110" i="1"/>
  <c r="H110" i="1" s="1"/>
  <c r="G111" i="1"/>
  <c r="H111" i="1" s="1"/>
  <c r="G112" i="1"/>
  <c r="H112" i="1" s="1"/>
  <c r="G113" i="1"/>
  <c r="H113" i="1" s="1"/>
  <c r="G114" i="1"/>
  <c r="H114" i="1" s="1"/>
  <c r="G115" i="1"/>
  <c r="H115" i="1" s="1"/>
  <c r="G116" i="1"/>
  <c r="H116" i="1" s="1"/>
  <c r="G117" i="1"/>
  <c r="H117" i="1" s="1"/>
  <c r="G118" i="1"/>
  <c r="H118" i="1" s="1"/>
  <c r="G119" i="1"/>
  <c r="H119" i="1" s="1"/>
  <c r="G120" i="1"/>
  <c r="H120" i="1" s="1"/>
  <c r="G121" i="1"/>
  <c r="H121" i="1" s="1"/>
  <c r="G122" i="1"/>
  <c r="H122" i="1" s="1"/>
  <c r="G123" i="1"/>
  <c r="H123" i="1" s="1"/>
  <c r="G124" i="1"/>
  <c r="H124" i="1" s="1"/>
  <c r="G125" i="1"/>
  <c r="H125" i="1" s="1"/>
  <c r="G126" i="1"/>
  <c r="H126" i="1" s="1"/>
  <c r="G127" i="1"/>
  <c r="H127" i="1" s="1"/>
  <c r="G128" i="1"/>
  <c r="H128" i="1" s="1"/>
  <c r="G129" i="1"/>
  <c r="H129" i="1" s="1"/>
  <c r="G130" i="1"/>
  <c r="H130" i="1" s="1"/>
  <c r="G131" i="1"/>
  <c r="H131" i="1" s="1"/>
  <c r="G132" i="1"/>
  <c r="H132" i="1" s="1"/>
  <c r="G133" i="1"/>
  <c r="H133" i="1" s="1"/>
  <c r="G134" i="1"/>
  <c r="H134" i="1" s="1"/>
  <c r="G135" i="1"/>
  <c r="H135" i="1" s="1"/>
  <c r="G136" i="1"/>
  <c r="H136" i="1" s="1"/>
  <c r="G137" i="1"/>
  <c r="H137" i="1" s="1"/>
  <c r="G138" i="1"/>
  <c r="H138" i="1" s="1"/>
  <c r="G139" i="1"/>
  <c r="H139" i="1" s="1"/>
  <c r="G140" i="1"/>
  <c r="H140" i="1" s="1"/>
  <c r="G141" i="1"/>
  <c r="H141" i="1" s="1"/>
  <c r="G142" i="1"/>
  <c r="H142" i="1" s="1"/>
  <c r="G143" i="1"/>
  <c r="H143" i="1" s="1"/>
  <c r="G144" i="1"/>
  <c r="H144" i="1" s="1"/>
  <c r="G145" i="1"/>
  <c r="H145" i="1" s="1"/>
  <c r="G146" i="1"/>
  <c r="H146" i="1" s="1"/>
  <c r="G147" i="1"/>
  <c r="H147" i="1" s="1"/>
  <c r="G148" i="1"/>
  <c r="H148" i="1" s="1"/>
  <c r="G149" i="1"/>
  <c r="H149" i="1" s="1"/>
  <c r="G150" i="1"/>
  <c r="H150" i="1" s="1"/>
  <c r="G151" i="1"/>
  <c r="H151" i="1" s="1"/>
  <c r="G152" i="1"/>
  <c r="H152" i="1" s="1"/>
  <c r="G153" i="1"/>
  <c r="H153" i="1" s="1"/>
  <c r="G154" i="1"/>
  <c r="H154" i="1" s="1"/>
  <c r="G155" i="1"/>
  <c r="H155" i="1" s="1"/>
  <c r="G156" i="1"/>
  <c r="H156" i="1" s="1"/>
  <c r="G157" i="1"/>
  <c r="H157" i="1" s="1"/>
  <c r="G158" i="1"/>
  <c r="H158" i="1" s="1"/>
  <c r="G159" i="1"/>
  <c r="H159" i="1" s="1"/>
  <c r="G160" i="1"/>
  <c r="H160" i="1" s="1"/>
  <c r="G161" i="1"/>
  <c r="H161" i="1" s="1"/>
  <c r="G162" i="1"/>
  <c r="H162" i="1" s="1"/>
  <c r="G163" i="1"/>
  <c r="H163" i="1" s="1"/>
  <c r="G164" i="1"/>
  <c r="H164" i="1" s="1"/>
  <c r="G165" i="1"/>
  <c r="H165" i="1" s="1"/>
  <c r="G166" i="1"/>
  <c r="H166" i="1" s="1"/>
  <c r="G167" i="1"/>
  <c r="H167" i="1" s="1"/>
  <c r="G168" i="1"/>
  <c r="H168" i="1" s="1"/>
  <c r="G169" i="1"/>
  <c r="H169" i="1" s="1"/>
  <c r="G170" i="1"/>
  <c r="H170" i="1" s="1"/>
  <c r="G171" i="1"/>
  <c r="H171" i="1" s="1"/>
  <c r="G172" i="1"/>
  <c r="H172" i="1" s="1"/>
  <c r="G173" i="1"/>
  <c r="H173" i="1" s="1"/>
  <c r="G174" i="1"/>
  <c r="H174" i="1" s="1"/>
  <c r="G175" i="1"/>
  <c r="H175" i="1" s="1"/>
  <c r="G176" i="1"/>
  <c r="H176" i="1" s="1"/>
  <c r="G177" i="1"/>
  <c r="H177" i="1" s="1"/>
  <c r="G178" i="1"/>
  <c r="H178" i="1" s="1"/>
  <c r="G179" i="1"/>
  <c r="H179" i="1" s="1"/>
  <c r="G180" i="1"/>
  <c r="H180" i="1" s="1"/>
  <c r="G181" i="1"/>
  <c r="H181" i="1" s="1"/>
  <c r="G182" i="1"/>
  <c r="H182" i="1" s="1"/>
  <c r="G183" i="1"/>
  <c r="H183" i="1" s="1"/>
  <c r="G184" i="1"/>
  <c r="H184" i="1" s="1"/>
  <c r="G185" i="1"/>
  <c r="H185" i="1" s="1"/>
  <c r="G186" i="1"/>
  <c r="H186" i="1" s="1"/>
  <c r="G187" i="1"/>
  <c r="H187" i="1" s="1"/>
  <c r="G188" i="1"/>
  <c r="H188" i="1" s="1"/>
  <c r="G189" i="1"/>
  <c r="H189" i="1" s="1"/>
  <c r="G190" i="1"/>
  <c r="H190" i="1" s="1"/>
  <c r="G191" i="1"/>
  <c r="H191" i="1" s="1"/>
  <c r="G192" i="1"/>
  <c r="H192" i="1" s="1"/>
  <c r="G193" i="1"/>
  <c r="H193" i="1" s="1"/>
  <c r="G194" i="1"/>
  <c r="H194" i="1" s="1"/>
  <c r="G195" i="1"/>
  <c r="H195" i="1" s="1"/>
  <c r="G196" i="1"/>
  <c r="H196" i="1" s="1"/>
  <c r="G197" i="1"/>
  <c r="H197" i="1" s="1"/>
  <c r="G198" i="1"/>
  <c r="H198" i="1" s="1"/>
  <c r="G199" i="1"/>
  <c r="H199" i="1" s="1"/>
  <c r="G200" i="1"/>
  <c r="H200" i="1" s="1"/>
  <c r="G201" i="1"/>
  <c r="H201" i="1" s="1"/>
  <c r="G202" i="1"/>
  <c r="H202" i="1" s="1"/>
  <c r="G203" i="1"/>
  <c r="H203" i="1" s="1"/>
  <c r="G204" i="1"/>
  <c r="H204" i="1" s="1"/>
  <c r="G205" i="1"/>
  <c r="H205" i="1" s="1"/>
  <c r="G206" i="1"/>
  <c r="H206" i="1" s="1"/>
  <c r="G207" i="1"/>
  <c r="H207" i="1" s="1"/>
  <c r="G208" i="1"/>
  <c r="H208" i="1" s="1"/>
  <c r="G209" i="1"/>
  <c r="H209" i="1" s="1"/>
  <c r="G210" i="1"/>
  <c r="H210" i="1" s="1"/>
  <c r="G211" i="1"/>
  <c r="H211" i="1" s="1"/>
  <c r="G212" i="1"/>
  <c r="H212" i="1" s="1"/>
  <c r="G213" i="1"/>
  <c r="H213" i="1" s="1"/>
  <c r="G214" i="1"/>
  <c r="H214" i="1" s="1"/>
  <c r="G215" i="1"/>
  <c r="H215" i="1" s="1"/>
  <c r="G216" i="1"/>
  <c r="H216" i="1" s="1"/>
  <c r="G217" i="1"/>
  <c r="H217" i="1" s="1"/>
  <c r="G218" i="1"/>
  <c r="H218" i="1" s="1"/>
  <c r="G219" i="1"/>
  <c r="H219" i="1" s="1"/>
  <c r="G220" i="1"/>
  <c r="H220" i="1" s="1"/>
  <c r="G221" i="1"/>
  <c r="H221" i="1" s="1"/>
  <c r="G222" i="1"/>
  <c r="H222" i="1" s="1"/>
  <c r="G223" i="1"/>
  <c r="H223" i="1" s="1"/>
  <c r="G224" i="1"/>
  <c r="H224" i="1" s="1"/>
  <c r="G225" i="1"/>
  <c r="H225" i="1" s="1"/>
  <c r="G226" i="1"/>
  <c r="H226" i="1" s="1"/>
  <c r="G227" i="1"/>
  <c r="H227" i="1" s="1"/>
  <c r="G228" i="1"/>
  <c r="H228" i="1" s="1"/>
  <c r="G229" i="1"/>
  <c r="H229" i="1" s="1"/>
  <c r="G230" i="1"/>
  <c r="H230" i="1" s="1"/>
  <c r="G231" i="1"/>
  <c r="H231" i="1" s="1"/>
  <c r="G232" i="1"/>
  <c r="H232" i="1" s="1"/>
  <c r="G233" i="1"/>
  <c r="H233" i="1" s="1"/>
  <c r="G234" i="1"/>
  <c r="H234" i="1" s="1"/>
  <c r="G235" i="1"/>
  <c r="H235" i="1" s="1"/>
  <c r="G236" i="1"/>
  <c r="H236" i="1" s="1"/>
  <c r="G237" i="1"/>
  <c r="H237" i="1" s="1"/>
  <c r="G238" i="1"/>
  <c r="H238" i="1" s="1"/>
  <c r="G239" i="1"/>
  <c r="H239" i="1" s="1"/>
  <c r="G240" i="1"/>
  <c r="H240" i="1" s="1"/>
  <c r="G241" i="1"/>
  <c r="H241" i="1" s="1"/>
  <c r="G242" i="1"/>
  <c r="H242" i="1" s="1"/>
  <c r="G243" i="1"/>
  <c r="H243" i="1" s="1"/>
  <c r="G244" i="1"/>
  <c r="H244" i="1" s="1"/>
  <c r="G245" i="1"/>
  <c r="H245" i="1" s="1"/>
  <c r="G246" i="1"/>
  <c r="H246" i="1" s="1"/>
  <c r="G247" i="1"/>
  <c r="H247" i="1" s="1"/>
  <c r="G248" i="1"/>
  <c r="H248" i="1" s="1"/>
  <c r="G249" i="1"/>
  <c r="H249" i="1" s="1"/>
  <c r="G250" i="1"/>
  <c r="H250" i="1" s="1"/>
  <c r="G251" i="1"/>
  <c r="H251" i="1" s="1"/>
  <c r="G252" i="1"/>
  <c r="H252" i="1" s="1"/>
  <c r="G253" i="1"/>
  <c r="H253" i="1" s="1"/>
  <c r="G254" i="1"/>
  <c r="H254" i="1" s="1"/>
  <c r="G255" i="1"/>
  <c r="H255" i="1" s="1"/>
  <c r="G256" i="1"/>
  <c r="H256" i="1" s="1"/>
  <c r="G257" i="1"/>
  <c r="H257" i="1" s="1"/>
  <c r="G258" i="1"/>
  <c r="H258" i="1" s="1"/>
  <c r="G259" i="1"/>
  <c r="H259" i="1" s="1"/>
  <c r="G260" i="1"/>
  <c r="H260" i="1" s="1"/>
  <c r="G261" i="1"/>
  <c r="H261" i="1" s="1"/>
  <c r="G262" i="1"/>
  <c r="H262" i="1" s="1"/>
  <c r="G263" i="1"/>
  <c r="H263" i="1" s="1"/>
  <c r="G264" i="1"/>
  <c r="H264" i="1" s="1"/>
  <c r="G265" i="1"/>
  <c r="H265" i="1" s="1"/>
  <c r="G266" i="1"/>
  <c r="H266" i="1" s="1"/>
  <c r="G267" i="1"/>
  <c r="H267" i="1" s="1"/>
  <c r="G268" i="1"/>
  <c r="H268" i="1" s="1"/>
  <c r="G269" i="1"/>
  <c r="H269" i="1" s="1"/>
  <c r="G270" i="1"/>
  <c r="H270" i="1" s="1"/>
  <c r="G271" i="1"/>
  <c r="H271" i="1" s="1"/>
  <c r="G272" i="1"/>
  <c r="H272" i="1" s="1"/>
  <c r="G273" i="1"/>
  <c r="H273" i="1" s="1"/>
  <c r="G274" i="1"/>
  <c r="H274" i="1" s="1"/>
  <c r="G275" i="1"/>
  <c r="H275" i="1" s="1"/>
  <c r="G276" i="1"/>
  <c r="H276" i="1" s="1"/>
  <c r="G277" i="1"/>
  <c r="H277" i="1" s="1"/>
  <c r="G278" i="1"/>
  <c r="H278" i="1" s="1"/>
  <c r="G279" i="1"/>
  <c r="H279" i="1" s="1"/>
  <c r="G280" i="1"/>
  <c r="H280" i="1" s="1"/>
  <c r="G281" i="1"/>
  <c r="H281" i="1" s="1"/>
  <c r="G282" i="1"/>
  <c r="H282" i="1" s="1"/>
  <c r="G283" i="1"/>
  <c r="H283" i="1" s="1"/>
  <c r="G284" i="1"/>
  <c r="H284" i="1" s="1"/>
  <c r="G285" i="1"/>
  <c r="H285" i="1" s="1"/>
  <c r="G286" i="1"/>
  <c r="H286" i="1" s="1"/>
  <c r="G287" i="1"/>
  <c r="H287" i="1" s="1"/>
  <c r="G288" i="1"/>
  <c r="H288" i="1" s="1"/>
  <c r="G289" i="1"/>
  <c r="H289" i="1" s="1"/>
  <c r="G290" i="1"/>
  <c r="H290" i="1" s="1"/>
  <c r="G291" i="1"/>
  <c r="H291" i="1" s="1"/>
  <c r="G292" i="1"/>
  <c r="H292" i="1" s="1"/>
  <c r="G293" i="1"/>
  <c r="H293" i="1" s="1"/>
  <c r="G294" i="1"/>
  <c r="H294" i="1" s="1"/>
  <c r="G295" i="1"/>
  <c r="H295" i="1" s="1"/>
  <c r="G296" i="1"/>
  <c r="H296" i="1" s="1"/>
  <c r="G297" i="1"/>
  <c r="H297" i="1" s="1"/>
  <c r="G298" i="1"/>
  <c r="H298" i="1" s="1"/>
  <c r="G299" i="1"/>
  <c r="H299" i="1" s="1"/>
  <c r="G300" i="1"/>
  <c r="H300" i="1" s="1"/>
  <c r="G301" i="1"/>
  <c r="H301" i="1" s="1"/>
  <c r="G302" i="1"/>
  <c r="H302" i="1" s="1"/>
  <c r="G303" i="1"/>
  <c r="H303" i="1" s="1"/>
  <c r="G304" i="1"/>
  <c r="H304" i="1" s="1"/>
  <c r="G305" i="1"/>
  <c r="H305" i="1" s="1"/>
  <c r="G306" i="1"/>
  <c r="H306" i="1" s="1"/>
  <c r="G307" i="1"/>
  <c r="H307" i="1" s="1"/>
  <c r="G308" i="1"/>
  <c r="H308" i="1" s="1"/>
  <c r="G309" i="1"/>
  <c r="H309" i="1" s="1"/>
  <c r="G310" i="1"/>
  <c r="H310" i="1" s="1"/>
  <c r="G311" i="1"/>
  <c r="H311" i="1" s="1"/>
  <c r="E8" i="4"/>
  <c r="E6" i="4"/>
  <c r="E9" i="4"/>
  <c r="E10" i="4"/>
  <c r="E5" i="4"/>
  <c r="E7" i="4"/>
  <c r="C8" i="4"/>
  <c r="D8" i="4" s="1"/>
  <c r="C6" i="4"/>
  <c r="D6" i="4" s="1"/>
  <c r="C9" i="4"/>
  <c r="D9" i="4" s="1"/>
  <c r="C10" i="4"/>
  <c r="D10" i="4" s="1"/>
  <c r="C5" i="4"/>
  <c r="D5" i="4" s="1"/>
  <c r="C7" i="4"/>
  <c r="D7" i="4" s="1"/>
  <c r="D10" i="2"/>
  <c r="D9" i="2"/>
  <c r="D7" i="2"/>
  <c r="D6" i="2"/>
  <c r="C12" i="2"/>
  <c r="C10" i="2"/>
  <c r="C9" i="2"/>
  <c r="C7" i="2"/>
  <c r="C6" i="2"/>
  <c r="D5" i="2"/>
  <c r="C5" i="2"/>
  <c r="D4" i="2"/>
  <c r="C4" i="2"/>
  <c r="D12" i="10" l="1"/>
  <c r="D13" i="10" s="1"/>
  <c r="C12" i="10"/>
  <c r="C13" i="10" s="1"/>
  <c r="D8" i="2"/>
  <c r="C8"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4EF6CAE-60DB-4C75-A01E-4AE644D8033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866BF68-814C-461A-9615-63719A949AE4}" name="WorksheetConnection_Book1!main" type="102" refreshedVersion="8" minRefreshableVersion="5">
    <extLst>
      <ext xmlns:x15="http://schemas.microsoft.com/office/spreadsheetml/2010/11/main" uri="{DE250136-89BD-433C-8126-D09CA5730AF9}">
        <x15:connection id="main" autoDelete="1">
          <x15:rangePr sourceName="_xlcn.WorksheetConnection_Book1main1"/>
        </x15:connection>
      </ext>
    </extLst>
  </connection>
</connections>
</file>

<file path=xl/sharedStrings.xml><?xml version="1.0" encoding="utf-8"?>
<sst xmlns="http://schemas.openxmlformats.org/spreadsheetml/2006/main" count="2966" uniqueCount="108">
  <si>
    <t>Sales Person</t>
  </si>
  <si>
    <t>Geography</t>
  </si>
  <si>
    <t>Product</t>
  </si>
  <si>
    <t>Amount</t>
  </si>
  <si>
    <t>Units</t>
  </si>
  <si>
    <t>Questions</t>
  </si>
  <si>
    <t>Cost per unit</t>
  </si>
  <si>
    <t>Ram Mahesh</t>
  </si>
  <si>
    <t>New Zealand</t>
  </si>
  <si>
    <t>70% Dark Bites</t>
  </si>
  <si>
    <t>Quick statistics</t>
  </si>
  <si>
    <t>Milk Bars</t>
  </si>
  <si>
    <t>Brien Boise</t>
  </si>
  <si>
    <t>USA</t>
  </si>
  <si>
    <t>Choco Coated Almonds</t>
  </si>
  <si>
    <t>50% Dark Bites</t>
  </si>
  <si>
    <t>Husein Augar</t>
  </si>
  <si>
    <t>Almond Choco</t>
  </si>
  <si>
    <t>Carla Molina</t>
  </si>
  <si>
    <t>Canada</t>
  </si>
  <si>
    <t>Drinking Coco</t>
  </si>
  <si>
    <t>Raspberry Choco</t>
  </si>
  <si>
    <t>Curtice Advani</t>
  </si>
  <si>
    <t>UK</t>
  </si>
  <si>
    <t>White Choc</t>
  </si>
  <si>
    <t>Top 5 products by $ per unit</t>
  </si>
  <si>
    <t>Mint Chip Choco</t>
  </si>
  <si>
    <t>Peanut Butter Cubes</t>
  </si>
  <si>
    <t>Are there any anomalies in the data?</t>
  </si>
  <si>
    <t>Eclairs</t>
  </si>
  <si>
    <t>Australia</t>
  </si>
  <si>
    <t>Smooth Sliky Salty</t>
  </si>
  <si>
    <t>Best Sales person by country</t>
  </si>
  <si>
    <t>After Nines</t>
  </si>
  <si>
    <t>99% Dark &amp; Pure</t>
  </si>
  <si>
    <t>Ches Bonnell</t>
  </si>
  <si>
    <t>Dynamic country-level Sales Report</t>
  </si>
  <si>
    <t>Orange Choco</t>
  </si>
  <si>
    <t>Gigi Bohling</t>
  </si>
  <si>
    <t>Which products to discontinue?</t>
  </si>
  <si>
    <t>Spicy Special Slims</t>
  </si>
  <si>
    <t>Barr Faughny</t>
  </si>
  <si>
    <t>Gunar Cockshoot</t>
  </si>
  <si>
    <t>Fruit &amp; Nut Bars</t>
  </si>
  <si>
    <t>85% Dark Bars</t>
  </si>
  <si>
    <t>India</t>
  </si>
  <si>
    <t>Baker's Choco Chips</t>
  </si>
  <si>
    <t>Manuka Honey Choco</t>
  </si>
  <si>
    <t>Organic Choco Syrup</t>
  </si>
  <si>
    <t>Caramel Stuffed Bars</t>
  </si>
  <si>
    <t>Oby Sorrel</t>
  </si>
  <si>
    <t>Quick Statistics</t>
  </si>
  <si>
    <t>Average</t>
  </si>
  <si>
    <t>Median</t>
  </si>
  <si>
    <t>Maximum</t>
  </si>
  <si>
    <t>Minimum</t>
  </si>
  <si>
    <t>First Quartile</t>
  </si>
  <si>
    <t>Range</t>
  </si>
  <si>
    <t>Third Quartile</t>
  </si>
  <si>
    <t>No. of Products</t>
  </si>
  <si>
    <t>Stats</t>
  </si>
  <si>
    <t>Exploratory Data Analysis (EDA)</t>
  </si>
  <si>
    <t xml:space="preserve">Profits by product (using products table) </t>
  </si>
  <si>
    <t>Exploratory Data Analysis</t>
  </si>
  <si>
    <t>Top 10 Items</t>
  </si>
  <si>
    <t>Sales by Country</t>
  </si>
  <si>
    <t xml:space="preserve">Sales by country </t>
  </si>
  <si>
    <t>Country</t>
  </si>
  <si>
    <t>Row Labels</t>
  </si>
  <si>
    <t>Grand Total</t>
  </si>
  <si>
    <t>Sum of Amount</t>
  </si>
  <si>
    <t>Sum of Units</t>
  </si>
  <si>
    <t>Formulas</t>
  </si>
  <si>
    <t>Pivot</t>
  </si>
  <si>
    <t xml:space="preserve"> </t>
  </si>
  <si>
    <t>Top 5 Products $ per Unit</t>
  </si>
  <si>
    <t>Sales per Unit</t>
  </si>
  <si>
    <t>It is not sufficient to get the outliers efficiently.</t>
  </si>
  <si>
    <t>It gives the amount range in which the outliers are present</t>
  </si>
  <si>
    <t>It gives the exact count of outliers in each country.</t>
  </si>
  <si>
    <t>Best Sales Person by Country</t>
  </si>
  <si>
    <t>Top</t>
  </si>
  <si>
    <t>Bottom</t>
  </si>
  <si>
    <t>Profits by Product</t>
  </si>
  <si>
    <t>Cost Per Unit</t>
  </si>
  <si>
    <t>Cost</t>
  </si>
  <si>
    <t>Added During 7th question</t>
  </si>
  <si>
    <t>Profit</t>
  </si>
  <si>
    <t>Dynamic Country Level Sales Report</t>
  </si>
  <si>
    <t>Quick Summary</t>
  </si>
  <si>
    <t>Number of Transactions</t>
  </si>
  <si>
    <t>Pick a Country</t>
  </si>
  <si>
    <t>Total</t>
  </si>
  <si>
    <t>Sales</t>
  </si>
  <si>
    <t>Quantity</t>
  </si>
  <si>
    <t>By Sales Person</t>
  </si>
  <si>
    <t>Target($ 12000)</t>
  </si>
  <si>
    <t>Profit %</t>
  </si>
  <si>
    <t>Products to discontinue by Country</t>
  </si>
  <si>
    <r>
      <t xml:space="preserve">1. Organic choco syrup --  </t>
    </r>
    <r>
      <rPr>
        <b/>
        <sz val="14"/>
        <color theme="5" tint="-0.499984740745262"/>
        <rFont val="Aptos Narrow"/>
        <family val="2"/>
        <scheme val="minor"/>
      </rPr>
      <t>Australia</t>
    </r>
  </si>
  <si>
    <r>
      <t xml:space="preserve">2. Baker's  Choco Chips --  </t>
    </r>
    <r>
      <rPr>
        <b/>
        <sz val="14"/>
        <color theme="5" tint="-0.499984740745262"/>
        <rFont val="Aptos Narrow"/>
        <family val="2"/>
        <scheme val="minor"/>
      </rPr>
      <t>Canada</t>
    </r>
  </si>
  <si>
    <r>
      <t xml:space="preserve">3. Milk Bars --  </t>
    </r>
    <r>
      <rPr>
        <b/>
        <sz val="14"/>
        <color theme="5" tint="-0.499984740745262"/>
        <rFont val="Aptos Narrow"/>
        <family val="2"/>
        <scheme val="minor"/>
      </rPr>
      <t>India</t>
    </r>
  </si>
  <si>
    <r>
      <t xml:space="preserve">4. Almond Choco --  </t>
    </r>
    <r>
      <rPr>
        <b/>
        <sz val="14"/>
        <color theme="5" tint="-0.499984740745262"/>
        <rFont val="Aptos Narrow"/>
        <family val="2"/>
        <scheme val="minor"/>
      </rPr>
      <t>New Zealand</t>
    </r>
  </si>
  <si>
    <r>
      <t xml:space="preserve">5. White Choc -- </t>
    </r>
    <r>
      <rPr>
        <b/>
        <sz val="14"/>
        <color theme="5" tint="-0.499984740745262"/>
        <rFont val="Aptos Narrow"/>
        <family val="2"/>
        <scheme val="minor"/>
      </rPr>
      <t xml:space="preserve"> UK</t>
    </r>
  </si>
  <si>
    <r>
      <t xml:space="preserve">6. Baker's Choco Chips --  </t>
    </r>
    <r>
      <rPr>
        <b/>
        <sz val="14"/>
        <color theme="5" tint="-0.499984740745262"/>
        <rFont val="Aptos Narrow"/>
        <family val="2"/>
        <scheme val="minor"/>
      </rPr>
      <t>USA</t>
    </r>
  </si>
  <si>
    <r>
      <rPr>
        <sz val="14"/>
        <color theme="1"/>
        <rFont val="Aptos Narrow"/>
        <family val="2"/>
        <scheme val="minor"/>
      </rPr>
      <t>If we want to discontinue a single products across all countries then</t>
    </r>
    <r>
      <rPr>
        <b/>
        <sz val="14"/>
        <color theme="5" tint="-0.499984740745262"/>
        <rFont val="Aptos Narrow"/>
        <family val="2"/>
        <scheme val="minor"/>
      </rPr>
      <t xml:space="preserve"> Almond choco</t>
    </r>
    <r>
      <rPr>
        <sz val="14"/>
        <color theme="1"/>
        <rFont val="Aptos Narrow"/>
        <family val="2"/>
        <scheme val="minor"/>
      </rPr>
      <t xml:space="preserve">  will be a good option</t>
    </r>
  </si>
  <si>
    <t>because it is making loss in two countries and overall profit percentage is  less compared to other products</t>
  </si>
  <si>
    <t>(Baker's Choco chips also has loss in two countries but overall profit percentage is nearly twice of  Almond Choco)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</si>
</sst>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1" formatCode="_ * #,##0_ ;_ * \-#,##0_ ;_ * &quot;-&quot;_ ;_ @_ "/>
    <numFmt numFmtId="43" formatCode="_ * #,##0.00_ ;_ * \-#,##0.00_ ;_ * &quot;-&quot;??_ ;_ @_ "/>
    <numFmt numFmtId="164" formatCode="&quot;$&quot;#,##0_);[Red]\(&quot;$&quot;#,##0\)"/>
    <numFmt numFmtId="165" formatCode="&quot;$&quot;#,##0.00_);[Red]\(&quot;$&quot;#,##0.00\)"/>
    <numFmt numFmtId="166" formatCode="_-[$$-409]* #,##0_ ;_-[$$-409]* \-#,##0\ ;_-[$$-409]* &quot;-&quot;_ ;_-@_ "/>
    <numFmt numFmtId="167" formatCode="[$$-409]#,##0"/>
    <numFmt numFmtId="168" formatCode="\$\ #,##0.00;\-\$\ #,##0.00;\$\ #,##0.00"/>
    <numFmt numFmtId="169" formatCode="[$$-409]#,##0.00"/>
    <numFmt numFmtId="170" formatCode="\$#,##0;\(\$#,##0\);\$#,##0"/>
    <numFmt numFmtId="171" formatCode="0.00%;\-0.00%;0.00%"/>
  </numFmts>
  <fonts count="17" x14ac:knownFonts="1">
    <font>
      <sz val="11"/>
      <color theme="1"/>
      <name val="Aptos Narrow"/>
      <family val="2"/>
      <scheme val="minor"/>
    </font>
    <font>
      <sz val="11"/>
      <color theme="1"/>
      <name val="Aptos Narrow"/>
      <family val="2"/>
      <scheme val="minor"/>
    </font>
    <font>
      <b/>
      <sz val="11"/>
      <color theme="0"/>
      <name val="Aptos Narrow"/>
      <family val="2"/>
      <scheme val="minor"/>
    </font>
    <font>
      <b/>
      <sz val="11"/>
      <color theme="1"/>
      <name val="Aptos Narrow"/>
      <family val="2"/>
      <scheme val="minor"/>
    </font>
    <font>
      <b/>
      <sz val="28"/>
      <color theme="1"/>
      <name val="Segoe UI Light"/>
      <family val="2"/>
    </font>
    <font>
      <sz val="8"/>
      <name val="Aptos Narrow"/>
      <family val="2"/>
      <scheme val="minor"/>
    </font>
    <font>
      <b/>
      <sz val="16"/>
      <color theme="1"/>
      <name val="Aptos Narrow"/>
      <family val="2"/>
      <scheme val="minor"/>
    </font>
    <font>
      <b/>
      <sz val="14"/>
      <color theme="1"/>
      <name val="Aptos Narrow"/>
      <family val="2"/>
      <scheme val="minor"/>
    </font>
    <font>
      <sz val="14"/>
      <color theme="1"/>
      <name val="Aptos Narrow"/>
      <family val="2"/>
      <scheme val="minor"/>
    </font>
    <font>
      <sz val="20"/>
      <color theme="1"/>
      <name val="Aptos Narrow"/>
      <family val="2"/>
      <scheme val="minor"/>
    </font>
    <font>
      <sz val="16"/>
      <color theme="1"/>
      <name val="Aptos Narrow"/>
      <family val="2"/>
      <scheme val="minor"/>
    </font>
    <font>
      <b/>
      <sz val="16"/>
      <color theme="1" tint="4.9989318521683403E-2"/>
      <name val="Aptos Narrow"/>
      <family val="2"/>
      <scheme val="minor"/>
    </font>
    <font>
      <sz val="16"/>
      <color theme="1" tint="4.9989318521683403E-2"/>
      <name val="Aptos Narrow"/>
      <family val="2"/>
      <scheme val="minor"/>
    </font>
    <font>
      <sz val="14"/>
      <color theme="5" tint="-0.499984740745262"/>
      <name val="Aptos Narrow"/>
      <family val="2"/>
      <scheme val="minor"/>
    </font>
    <font>
      <b/>
      <sz val="14"/>
      <color theme="5" tint="-0.499984740745262"/>
      <name val="Aptos Narrow"/>
      <family val="2"/>
      <scheme val="minor"/>
    </font>
    <font>
      <sz val="11"/>
      <color theme="5" tint="-0.499984740745262"/>
      <name val="Aptos Narrow"/>
      <family val="2"/>
      <scheme val="minor"/>
    </font>
    <font>
      <sz val="12"/>
      <color theme="1"/>
      <name val="Aptos Narrow"/>
      <family val="2"/>
      <scheme val="minor"/>
    </font>
  </fonts>
  <fills count="16">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3" tint="0.249977111117893"/>
        <bgColor indexed="64"/>
      </patternFill>
    </fill>
    <fill>
      <patternFill patternType="solid">
        <fgColor theme="4" tint="0.39997558519241921"/>
        <bgColor indexed="64"/>
      </patternFill>
    </fill>
    <fill>
      <patternFill patternType="solid">
        <fgColor theme="3" tint="0.499984740745262"/>
        <bgColor indexed="64"/>
      </patternFill>
    </fill>
    <fill>
      <patternFill patternType="solid">
        <fgColor rgb="FFFFFF00"/>
        <bgColor indexed="64"/>
      </patternFill>
    </fill>
    <fill>
      <patternFill patternType="solid">
        <fgColor theme="0"/>
        <bgColor theme="4" tint="0.79998168889431442"/>
      </patternFill>
    </fill>
    <fill>
      <patternFill patternType="solid">
        <fgColor theme="0"/>
        <bgColor indexed="64"/>
      </patternFill>
    </fill>
    <fill>
      <patternFill patternType="solid">
        <fgColor rgb="FFFFC00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4.9989318521683403E-2"/>
        <bgColor indexed="64"/>
      </patternFill>
    </fill>
  </fills>
  <borders count="9">
    <border>
      <left/>
      <right/>
      <top/>
      <bottom/>
      <diagonal/>
    </border>
    <border>
      <left/>
      <right/>
      <top style="dotted">
        <color theme="0" tint="-0.24994659260841701"/>
      </top>
      <bottom style="dotted">
        <color theme="0" tint="-0.24994659260841701"/>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
      <left/>
      <right/>
      <top/>
      <bottom style="thin">
        <color indexed="64"/>
      </bottom>
      <diagonal/>
    </border>
    <border>
      <left/>
      <right/>
      <top style="thin">
        <color theme="2" tint="-0.499984740745262"/>
      </top>
      <bottom style="thin">
        <color theme="2" tint="-0.499984740745262"/>
      </bottom>
      <diagonal/>
    </border>
    <border>
      <left/>
      <right/>
      <top style="thin">
        <color auto="1"/>
      </top>
      <bottom style="thin">
        <color auto="1"/>
      </bottom>
      <diagonal/>
    </border>
    <border>
      <left/>
      <right/>
      <top style="thin">
        <color auto="1"/>
      </top>
      <bottom/>
      <diagonal/>
    </border>
  </borders>
  <cellStyleXfs count="2">
    <xf numFmtId="0" fontId="0" fillId="0" borderId="0"/>
    <xf numFmtId="43" fontId="1" fillId="0" borderId="0" applyFont="0" applyFill="0" applyBorder="0" applyAlignment="0" applyProtection="0"/>
  </cellStyleXfs>
  <cellXfs count="90">
    <xf numFmtId="0" fontId="0" fillId="0" borderId="0" xfId="0"/>
    <xf numFmtId="0" fontId="0" fillId="2" borderId="0" xfId="0" applyFill="1"/>
    <xf numFmtId="0" fontId="0" fillId="3" borderId="0" xfId="0" applyFill="1"/>
    <xf numFmtId="0" fontId="3" fillId="0" borderId="0" xfId="0" applyFont="1"/>
    <xf numFmtId="0" fontId="3" fillId="0" borderId="0" xfId="0" applyFont="1" applyAlignment="1">
      <alignment horizontal="right"/>
    </xf>
    <xf numFmtId="164" fontId="0" fillId="0" borderId="0" xfId="0" applyNumberFormat="1"/>
    <xf numFmtId="3" fontId="0" fillId="0" borderId="0" xfId="0" applyNumberFormat="1"/>
    <xf numFmtId="0" fontId="0" fillId="0" borderId="1" xfId="0" applyBorder="1"/>
    <xf numFmtId="165" fontId="0" fillId="0" borderId="0" xfId="0" applyNumberFormat="1"/>
    <xf numFmtId="0" fontId="0" fillId="5" borderId="2" xfId="0" applyFont="1" applyFill="1" applyBorder="1"/>
    <xf numFmtId="0" fontId="0" fillId="0" borderId="2" xfId="0" applyFont="1" applyBorder="1"/>
    <xf numFmtId="0" fontId="3" fillId="3" borderId="0" xfId="0" applyFont="1" applyFill="1" applyAlignment="1">
      <alignment horizontal="center"/>
    </xf>
    <xf numFmtId="0" fontId="3" fillId="0" borderId="1" xfId="0" applyFont="1" applyBorder="1" applyAlignment="1">
      <alignment horizontal="center"/>
    </xf>
    <xf numFmtId="0" fontId="4" fillId="3" borderId="0" xfId="0" applyFont="1" applyFill="1" applyAlignment="1">
      <alignment vertical="center"/>
    </xf>
    <xf numFmtId="164" fontId="0" fillId="5" borderId="2" xfId="0" applyNumberFormat="1" applyFont="1" applyFill="1" applyBorder="1"/>
    <xf numFmtId="164" fontId="0" fillId="0" borderId="2" xfId="0" applyNumberFormat="1" applyFont="1" applyBorder="1"/>
    <xf numFmtId="0" fontId="3" fillId="8" borderId="0" xfId="0" applyFont="1" applyFill="1"/>
    <xf numFmtId="3" fontId="0" fillId="5" borderId="2" xfId="0" applyNumberFormat="1" applyFont="1" applyFill="1" applyBorder="1"/>
    <xf numFmtId="3" fontId="0" fillId="0" borderId="2" xfId="0" applyNumberFormat="1" applyFont="1" applyBorder="1"/>
    <xf numFmtId="0" fontId="2" fillId="4" borderId="3" xfId="0" applyFont="1" applyFill="1" applyBorder="1"/>
    <xf numFmtId="0" fontId="2" fillId="4" borderId="3" xfId="0" applyFont="1" applyFill="1" applyBorder="1" applyAlignment="1">
      <alignment horizontal="right"/>
    </xf>
    <xf numFmtId="0" fontId="0" fillId="0" borderId="4" xfId="0" applyFont="1" applyBorder="1"/>
    <xf numFmtId="164" fontId="0" fillId="0" borderId="4" xfId="0" applyNumberFormat="1" applyFont="1" applyBorder="1"/>
    <xf numFmtId="3" fontId="0" fillId="0" borderId="4" xfId="0" applyNumberFormat="1" applyFont="1" applyBorder="1"/>
    <xf numFmtId="0" fontId="0" fillId="0" borderId="0" xfId="0" applyAlignment="1">
      <alignment horizontal="right"/>
    </xf>
    <xf numFmtId="169" fontId="0" fillId="0" borderId="0" xfId="0" applyNumberFormat="1"/>
    <xf numFmtId="0" fontId="0" fillId="9" borderId="0" xfId="0" applyFill="1"/>
    <xf numFmtId="0" fontId="3" fillId="9" borderId="0" xfId="0" applyFont="1" applyFill="1"/>
    <xf numFmtId="0" fontId="0" fillId="10" borderId="2" xfId="0" applyFont="1" applyFill="1" applyBorder="1"/>
    <xf numFmtId="0" fontId="0" fillId="11" borderId="2" xfId="0" applyFont="1" applyFill="1" applyBorder="1"/>
    <xf numFmtId="0" fontId="6" fillId="12" borderId="0" xfId="0" applyFont="1" applyFill="1"/>
    <xf numFmtId="0" fontId="7" fillId="0" borderId="0" xfId="0" applyFont="1"/>
    <xf numFmtId="0" fontId="7" fillId="9" borderId="0" xfId="0" applyFont="1" applyFill="1"/>
    <xf numFmtId="0" fontId="8" fillId="0" borderId="0" xfId="0" applyFont="1"/>
    <xf numFmtId="0" fontId="3" fillId="0" borderId="0" xfId="0" applyFont="1" applyAlignment="1">
      <alignment horizontal="center"/>
    </xf>
    <xf numFmtId="0" fontId="7" fillId="14" borderId="0" xfId="0" applyFont="1" applyFill="1"/>
    <xf numFmtId="0" fontId="7" fillId="9" borderId="5" xfId="0" applyFont="1" applyFill="1" applyBorder="1"/>
    <xf numFmtId="0" fontId="0" fillId="9" borderId="5" xfId="0" applyFont="1" applyFill="1" applyBorder="1"/>
    <xf numFmtId="0" fontId="8" fillId="0" borderId="6" xfId="0" applyFont="1" applyBorder="1"/>
    <xf numFmtId="0" fontId="0" fillId="0" borderId="6" xfId="0" applyBorder="1"/>
    <xf numFmtId="0" fontId="9" fillId="0" borderId="7" xfId="0" pivotButton="1" applyFont="1" applyBorder="1"/>
    <xf numFmtId="0" fontId="9" fillId="0" borderId="7" xfId="0" applyFont="1" applyBorder="1"/>
    <xf numFmtId="0" fontId="9" fillId="0" borderId="7" xfId="0" applyFont="1" applyBorder="1" applyAlignment="1">
      <alignment horizontal="left"/>
    </xf>
    <xf numFmtId="168" fontId="9" fillId="0" borderId="7" xfId="0" applyNumberFormat="1" applyFont="1" applyBorder="1"/>
    <xf numFmtId="0" fontId="6" fillId="0" borderId="0" xfId="0" applyFont="1"/>
    <xf numFmtId="0" fontId="10" fillId="0" borderId="0" xfId="0" applyFont="1"/>
    <xf numFmtId="0" fontId="11" fillId="7" borderId="0" xfId="0" applyFont="1" applyFill="1" applyAlignment="1">
      <alignment horizontal="left"/>
    </xf>
    <xf numFmtId="0" fontId="11" fillId="7" borderId="0" xfId="0" applyFont="1" applyFill="1" applyAlignment="1">
      <alignment horizontal="right"/>
    </xf>
    <xf numFmtId="0" fontId="12" fillId="7" borderId="0" xfId="0" applyFont="1" applyFill="1"/>
    <xf numFmtId="0" fontId="10" fillId="0" borderId="0" xfId="0" applyFont="1" applyAlignment="1">
      <alignment horizontal="left"/>
    </xf>
    <xf numFmtId="166" fontId="10" fillId="0" borderId="0" xfId="1" applyNumberFormat="1" applyFont="1"/>
    <xf numFmtId="166" fontId="10" fillId="0" borderId="0" xfId="0" applyNumberFormat="1" applyFont="1"/>
    <xf numFmtId="0" fontId="10" fillId="0" borderId="0" xfId="0" pivotButton="1" applyFont="1"/>
    <xf numFmtId="167" fontId="10" fillId="0" borderId="0" xfId="0" applyNumberFormat="1" applyFont="1"/>
    <xf numFmtId="0" fontId="10" fillId="0" borderId="0" xfId="0" applyNumberFormat="1" applyFont="1"/>
    <xf numFmtId="0" fontId="10" fillId="6" borderId="0" xfId="0" applyFont="1" applyFill="1"/>
    <xf numFmtId="0" fontId="8" fillId="0" borderId="7" xfId="0" pivotButton="1" applyFont="1" applyBorder="1"/>
    <xf numFmtId="0" fontId="8" fillId="0" borderId="7" xfId="0" applyFont="1" applyBorder="1"/>
    <xf numFmtId="0" fontId="8" fillId="0" borderId="7" xfId="0" applyFont="1" applyBorder="1" applyAlignment="1">
      <alignment horizontal="left"/>
    </xf>
    <xf numFmtId="170" fontId="8" fillId="0" borderId="7" xfId="0" applyNumberFormat="1" applyFont="1" applyBorder="1"/>
    <xf numFmtId="0" fontId="8" fillId="0" borderId="0" xfId="0" pivotButton="1" applyFont="1"/>
    <xf numFmtId="0" fontId="8" fillId="0" borderId="0" xfId="0" applyFont="1" applyAlignment="1">
      <alignment horizontal="left"/>
    </xf>
    <xf numFmtId="0" fontId="8" fillId="0" borderId="0" xfId="0" applyNumberFormat="1" applyFont="1"/>
    <xf numFmtId="0" fontId="8" fillId="0" borderId="0" xfId="0" applyFont="1" applyAlignment="1">
      <alignment horizontal="left" indent="1"/>
    </xf>
    <xf numFmtId="0" fontId="0" fillId="11" borderId="0" xfId="0" applyFont="1" applyFill="1" applyBorder="1"/>
    <xf numFmtId="0" fontId="0" fillId="0" borderId="0" xfId="0" applyBorder="1"/>
    <xf numFmtId="167" fontId="8" fillId="0" borderId="0" xfId="0" applyNumberFormat="1" applyFont="1"/>
    <xf numFmtId="0" fontId="8" fillId="10" borderId="7" xfId="0" applyFont="1" applyFill="1" applyBorder="1"/>
    <xf numFmtId="167" fontId="8" fillId="0" borderId="7" xfId="0" applyNumberFormat="1" applyFont="1" applyBorder="1"/>
    <xf numFmtId="0" fontId="8" fillId="11" borderId="7" xfId="0" applyFont="1" applyFill="1" applyBorder="1"/>
    <xf numFmtId="0" fontId="7" fillId="13" borderId="7" xfId="0" applyFont="1" applyFill="1" applyBorder="1"/>
    <xf numFmtId="0" fontId="7" fillId="13" borderId="7" xfId="0" applyFont="1" applyFill="1" applyBorder="1" applyAlignment="1">
      <alignment horizontal="right"/>
    </xf>
    <xf numFmtId="0" fontId="8" fillId="0" borderId="7" xfId="0" applyFont="1" applyBorder="1" applyAlignment="1"/>
    <xf numFmtId="167" fontId="8" fillId="0" borderId="7" xfId="0" applyNumberFormat="1" applyFont="1" applyBorder="1" applyAlignment="1">
      <alignment horizontal="right"/>
    </xf>
    <xf numFmtId="0" fontId="7" fillId="14" borderId="8" xfId="0" applyFont="1" applyFill="1" applyBorder="1"/>
    <xf numFmtId="0" fontId="7" fillId="14" borderId="8" xfId="0" applyFont="1" applyFill="1" applyBorder="1" applyAlignment="1">
      <alignment horizontal="right"/>
    </xf>
    <xf numFmtId="1" fontId="0" fillId="0" borderId="7" xfId="0" applyNumberFormat="1" applyBorder="1" applyAlignment="1">
      <alignment horizontal="center"/>
    </xf>
    <xf numFmtId="41" fontId="8" fillId="0" borderId="7" xfId="1" applyNumberFormat="1" applyFont="1" applyBorder="1" applyAlignment="1">
      <alignment horizontal="right"/>
    </xf>
    <xf numFmtId="3" fontId="8" fillId="0" borderId="7" xfId="0" applyNumberFormat="1" applyFont="1" applyBorder="1"/>
    <xf numFmtId="0" fontId="0" fillId="11" borderId="0" xfId="0" applyFill="1"/>
    <xf numFmtId="170" fontId="8" fillId="0" borderId="0" xfId="0" applyNumberFormat="1" applyFont="1"/>
    <xf numFmtId="171" fontId="8" fillId="0" borderId="0" xfId="0" applyNumberFormat="1" applyFont="1"/>
    <xf numFmtId="0" fontId="7" fillId="14" borderId="0" xfId="0" applyFont="1" applyFill="1" applyBorder="1"/>
    <xf numFmtId="0" fontId="3" fillId="14" borderId="0" xfId="0" applyFont="1" applyFill="1" applyBorder="1"/>
    <xf numFmtId="0" fontId="13" fillId="11" borderId="0" xfId="0" applyFont="1" applyFill="1" applyBorder="1"/>
    <xf numFmtId="0" fontId="15" fillId="11" borderId="0" xfId="0" applyFont="1" applyFill="1" applyBorder="1"/>
    <xf numFmtId="0" fontId="13" fillId="15" borderId="0" xfId="0" applyFont="1" applyFill="1" applyBorder="1"/>
    <xf numFmtId="0" fontId="0" fillId="15" borderId="0" xfId="0" applyFill="1"/>
    <xf numFmtId="0" fontId="8" fillId="15" borderId="0" xfId="0" applyFont="1" applyFill="1"/>
    <xf numFmtId="0" fontId="16" fillId="15" borderId="0" xfId="0" applyFont="1" applyFill="1" applyBorder="1"/>
  </cellXfs>
  <cellStyles count="2">
    <cellStyle name="Comma" xfId="1" builtinId="3"/>
    <cellStyle name="Normal" xfId="0" builtinId="0"/>
  </cellStyles>
  <dxfs count="438">
    <dxf>
      <numFmt numFmtId="167" formatCode="[$$-409]#,##0"/>
    </dxf>
    <dxf>
      <numFmt numFmtId="167" formatCode="[$$-409]#,##0"/>
    </dxf>
    <dxf>
      <font>
        <sz val="14"/>
      </font>
    </dxf>
    <dxf>
      <font>
        <sz val="14"/>
      </font>
    </dxf>
    <dxf>
      <font>
        <sz val="14"/>
      </font>
    </dxf>
    <dxf>
      <font>
        <sz val="14"/>
      </font>
    </dxf>
    <dxf>
      <font>
        <sz val="14"/>
      </font>
    </dxf>
    <dxf>
      <font>
        <sz val="14"/>
      </font>
    </dxf>
    <dxf>
      <numFmt numFmtId="167" formatCode="[$$-409]#,##0"/>
    </dxf>
    <dxf>
      <numFmt numFmtId="167" formatCode="[$$-409]#,##0"/>
    </dxf>
    <dxf>
      <font>
        <sz val="14"/>
      </font>
    </dxf>
    <dxf>
      <font>
        <sz val="14"/>
      </font>
    </dxf>
    <dxf>
      <font>
        <sz val="14"/>
      </font>
    </dxf>
    <dxf>
      <font>
        <sz val="14"/>
      </font>
    </dxf>
    <dxf>
      <font>
        <sz val="14"/>
      </font>
    </dxf>
    <dxf>
      <font>
        <sz val="14"/>
      </font>
    </dxf>
    <dxf>
      <numFmt numFmtId="167" formatCode="[$$-409]#,##0"/>
    </dxf>
    <dxf>
      <numFmt numFmtId="167" formatCode="[$$-409]#,##0"/>
    </dxf>
    <dxf>
      <font>
        <sz val="14"/>
      </font>
    </dxf>
    <dxf>
      <font>
        <sz val="14"/>
      </font>
    </dxf>
    <dxf>
      <font>
        <sz val="14"/>
      </font>
    </dxf>
    <dxf>
      <font>
        <sz val="14"/>
      </font>
    </dxf>
    <dxf>
      <font>
        <sz val="14"/>
      </font>
    </dxf>
    <dxf>
      <font>
        <sz val="14"/>
      </font>
    </dxf>
    <dxf>
      <numFmt numFmtId="167" formatCode="[$$-409]#,##0"/>
    </dxf>
    <dxf>
      <numFmt numFmtId="167" formatCode="[$$-409]#,##0"/>
    </dxf>
    <dxf>
      <font>
        <sz val="14"/>
      </font>
    </dxf>
    <dxf>
      <font>
        <sz val="14"/>
      </font>
    </dxf>
    <dxf>
      <font>
        <sz val="14"/>
      </font>
    </dxf>
    <dxf>
      <font>
        <sz val="14"/>
      </font>
    </dxf>
    <dxf>
      <font>
        <sz val="14"/>
      </font>
    </dxf>
    <dxf>
      <font>
        <sz val="14"/>
      </font>
    </dxf>
    <dxf>
      <numFmt numFmtId="167" formatCode="[$$-409]#,##0"/>
    </dxf>
    <dxf>
      <numFmt numFmtId="167" formatCode="[$$-409]#,##0"/>
    </dxf>
    <dxf>
      <font>
        <sz val="14"/>
      </font>
    </dxf>
    <dxf>
      <font>
        <sz val="14"/>
      </font>
    </dxf>
    <dxf>
      <font>
        <sz val="14"/>
      </font>
    </dxf>
    <dxf>
      <font>
        <sz val="14"/>
      </font>
    </dxf>
    <dxf>
      <font>
        <sz val="14"/>
      </font>
    </dxf>
    <dxf>
      <font>
        <sz val="14"/>
      </font>
    </dxf>
    <dxf>
      <numFmt numFmtId="167" formatCode="[$$-409]#,##0"/>
    </dxf>
    <dxf>
      <numFmt numFmtId="167" formatCode="[$$-409]#,##0"/>
    </dxf>
    <dxf>
      <font>
        <sz val="14"/>
      </font>
    </dxf>
    <dxf>
      <font>
        <sz val="14"/>
      </font>
    </dxf>
    <dxf>
      <font>
        <sz val="14"/>
      </font>
    </dxf>
    <dxf>
      <font>
        <sz val="14"/>
      </font>
    </dxf>
    <dxf>
      <font>
        <sz val="14"/>
      </font>
    </dxf>
    <dxf>
      <font>
        <sz val="14"/>
      </font>
    </dxf>
    <dxf>
      <numFmt numFmtId="167" formatCode="[$$-409]#,##0"/>
    </dxf>
    <dxf>
      <numFmt numFmtId="167" formatCode="[$$-409]#,##0"/>
    </dxf>
    <dxf>
      <font>
        <sz val="14"/>
      </font>
    </dxf>
    <dxf>
      <font>
        <sz val="14"/>
      </font>
    </dxf>
    <dxf>
      <font>
        <sz val="14"/>
      </font>
    </dxf>
    <dxf>
      <font>
        <sz val="14"/>
      </font>
    </dxf>
    <dxf>
      <font>
        <sz val="14"/>
      </font>
    </dxf>
    <dxf>
      <font>
        <sz val="14"/>
      </font>
    </dxf>
    <dxf>
      <numFmt numFmtId="167" formatCode="[$$-409]#,##0"/>
    </dxf>
    <dxf>
      <numFmt numFmtId="167" formatCode="[$$-409]#,##0"/>
    </dxf>
    <dxf>
      <font>
        <sz val="14"/>
      </font>
    </dxf>
    <dxf>
      <font>
        <sz val="14"/>
      </font>
    </dxf>
    <dxf>
      <font>
        <sz val="14"/>
      </font>
    </dxf>
    <dxf>
      <font>
        <sz val="14"/>
      </font>
    </dxf>
    <dxf>
      <font>
        <sz val="14"/>
      </font>
    </dxf>
    <dxf>
      <font>
        <sz val="14"/>
      </font>
    </dxf>
    <dxf>
      <numFmt numFmtId="167" formatCode="[$$-409]#,##0"/>
    </dxf>
    <dxf>
      <numFmt numFmtId="167" formatCode="[$$-409]#,##0"/>
    </dxf>
    <dxf>
      <font>
        <sz val="14"/>
      </font>
    </dxf>
    <dxf>
      <font>
        <sz val="14"/>
      </font>
    </dxf>
    <dxf>
      <font>
        <sz val="14"/>
      </font>
    </dxf>
    <dxf>
      <font>
        <sz val="14"/>
      </font>
    </dxf>
    <dxf>
      <font>
        <sz val="14"/>
      </font>
    </dxf>
    <dxf>
      <font>
        <sz val="14"/>
      </font>
    </dxf>
    <dxf>
      <numFmt numFmtId="167" formatCode="[$$-409]#,##0"/>
    </dxf>
    <dxf>
      <numFmt numFmtId="167" formatCode="[$$-409]#,##0"/>
    </dxf>
    <dxf>
      <font>
        <sz val="14"/>
      </font>
    </dxf>
    <dxf>
      <font>
        <sz val="14"/>
      </font>
    </dxf>
    <dxf>
      <font>
        <sz val="14"/>
      </font>
    </dxf>
    <dxf>
      <font>
        <sz val="14"/>
      </font>
    </dxf>
    <dxf>
      <font>
        <sz val="14"/>
      </font>
    </dxf>
    <dxf>
      <font>
        <sz val="14"/>
      </font>
    </dxf>
    <dxf>
      <numFmt numFmtId="167" formatCode="[$$-409]#,##0"/>
    </dxf>
    <dxf>
      <numFmt numFmtId="167" formatCode="[$$-409]#,##0"/>
    </dxf>
    <dxf>
      <font>
        <sz val="14"/>
      </font>
    </dxf>
    <dxf>
      <font>
        <sz val="14"/>
      </font>
    </dxf>
    <dxf>
      <font>
        <sz val="14"/>
      </font>
    </dxf>
    <dxf>
      <font>
        <sz val="14"/>
      </font>
    </dxf>
    <dxf>
      <font>
        <sz val="14"/>
      </font>
    </dxf>
    <dxf>
      <font>
        <sz val="14"/>
      </font>
    </dxf>
    <dxf>
      <numFmt numFmtId="167" formatCode="[$$-409]#,##0"/>
    </dxf>
    <dxf>
      <numFmt numFmtId="167" formatCode="[$$-409]#,##0"/>
    </dxf>
    <dxf>
      <font>
        <sz val="14"/>
      </font>
    </dxf>
    <dxf>
      <font>
        <sz val="14"/>
      </font>
    </dxf>
    <dxf>
      <font>
        <sz val="14"/>
      </font>
    </dxf>
    <dxf>
      <font>
        <sz val="14"/>
      </font>
    </dxf>
    <dxf>
      <font>
        <sz val="14"/>
      </font>
    </dxf>
    <dxf>
      <font>
        <sz val="14"/>
      </font>
    </dxf>
    <dxf>
      <numFmt numFmtId="167" formatCode="[$$-409]#,##0"/>
    </dxf>
    <dxf>
      <numFmt numFmtId="167" formatCode="[$$-409]#,##0"/>
    </dxf>
    <dxf>
      <font>
        <sz val="14"/>
      </font>
    </dxf>
    <dxf>
      <font>
        <sz val="14"/>
      </font>
    </dxf>
    <dxf>
      <font>
        <sz val="14"/>
      </font>
    </dxf>
    <dxf>
      <font>
        <sz val="14"/>
      </font>
    </dxf>
    <dxf>
      <font>
        <sz val="14"/>
      </font>
    </dxf>
    <dxf>
      <font>
        <sz val="14"/>
      </font>
    </dxf>
    <dxf>
      <numFmt numFmtId="167" formatCode="[$$-409]#,##0"/>
    </dxf>
    <dxf>
      <numFmt numFmtId="167" formatCode="[$$-409]#,##0"/>
    </dxf>
    <dxf>
      <font>
        <sz val="14"/>
      </font>
    </dxf>
    <dxf>
      <font>
        <sz val="14"/>
      </font>
    </dxf>
    <dxf>
      <font>
        <sz val="14"/>
      </font>
    </dxf>
    <dxf>
      <font>
        <sz val="14"/>
      </font>
    </dxf>
    <dxf>
      <font>
        <sz val="14"/>
      </font>
    </dxf>
    <dxf>
      <font>
        <sz val="14"/>
      </font>
    </dxf>
    <dxf>
      <numFmt numFmtId="167" formatCode="[$$-409]#,##0"/>
    </dxf>
    <dxf>
      <numFmt numFmtId="167" formatCode="[$$-409]#,##0"/>
    </dxf>
    <dxf>
      <font>
        <sz val="14"/>
      </font>
    </dxf>
    <dxf>
      <font>
        <sz val="14"/>
      </font>
    </dxf>
    <dxf>
      <font>
        <sz val="14"/>
      </font>
    </dxf>
    <dxf>
      <font>
        <sz val="14"/>
      </font>
    </dxf>
    <dxf>
      <font>
        <sz val="14"/>
      </font>
    </dxf>
    <dxf>
      <font>
        <sz val="14"/>
      </font>
    </dxf>
    <dxf>
      <numFmt numFmtId="167" formatCode="[$$-409]#,##0"/>
    </dxf>
    <dxf>
      <numFmt numFmtId="167" formatCode="[$$-409]#,##0"/>
    </dxf>
    <dxf>
      <font>
        <sz val="14"/>
      </font>
    </dxf>
    <dxf>
      <font>
        <sz val="14"/>
      </font>
    </dxf>
    <dxf>
      <font>
        <sz val="14"/>
      </font>
    </dxf>
    <dxf>
      <font>
        <sz val="14"/>
      </font>
    </dxf>
    <dxf>
      <font>
        <sz val="14"/>
      </font>
    </dxf>
    <dxf>
      <font>
        <sz val="14"/>
      </font>
    </dxf>
    <dxf>
      <numFmt numFmtId="167" formatCode="[$$-409]#,##0"/>
    </dxf>
    <dxf>
      <numFmt numFmtId="167" formatCode="[$$-409]#,##0"/>
    </dxf>
    <dxf>
      <font>
        <sz val="14"/>
      </font>
    </dxf>
    <dxf>
      <font>
        <sz val="14"/>
      </font>
    </dxf>
    <dxf>
      <font>
        <sz val="14"/>
      </font>
    </dxf>
    <dxf>
      <font>
        <sz val="14"/>
      </font>
    </dxf>
    <dxf>
      <font>
        <sz val="14"/>
      </font>
    </dxf>
    <dxf>
      <font>
        <sz val="14"/>
      </font>
    </dxf>
    <dxf>
      <numFmt numFmtId="167" formatCode="[$$-409]#,##0"/>
    </dxf>
    <dxf>
      <numFmt numFmtId="167" formatCode="[$$-409]#,##0"/>
    </dxf>
    <dxf>
      <font>
        <sz val="14"/>
      </font>
    </dxf>
    <dxf>
      <font>
        <sz val="14"/>
      </font>
    </dxf>
    <dxf>
      <font>
        <sz val="14"/>
      </font>
    </dxf>
    <dxf>
      <font>
        <sz val="14"/>
      </font>
    </dxf>
    <dxf>
      <font>
        <sz val="14"/>
      </font>
    </dxf>
    <dxf>
      <font>
        <sz val="14"/>
      </font>
    </dxf>
    <dxf>
      <numFmt numFmtId="167" formatCode="[$$-409]#,##0"/>
    </dxf>
    <dxf>
      <numFmt numFmtId="167" formatCode="[$$-409]#,##0"/>
    </dxf>
    <dxf>
      <font>
        <sz val="14"/>
      </font>
    </dxf>
    <dxf>
      <font>
        <sz val="14"/>
      </font>
    </dxf>
    <dxf>
      <font>
        <sz val="14"/>
      </font>
    </dxf>
    <dxf>
      <font>
        <sz val="14"/>
      </font>
    </dxf>
    <dxf>
      <font>
        <sz val="14"/>
      </font>
    </dxf>
    <dxf>
      <font>
        <sz val="14"/>
      </font>
    </dxf>
    <dxf>
      <numFmt numFmtId="167" formatCode="[$$-409]#,##0"/>
    </dxf>
    <dxf>
      <numFmt numFmtId="167" formatCode="[$$-409]#,##0"/>
    </dxf>
    <dxf>
      <font>
        <sz val="14"/>
      </font>
    </dxf>
    <dxf>
      <font>
        <sz val="14"/>
      </font>
    </dxf>
    <dxf>
      <font>
        <sz val="14"/>
      </font>
    </dxf>
    <dxf>
      <font>
        <sz val="14"/>
      </font>
    </dxf>
    <dxf>
      <font>
        <sz val="14"/>
      </font>
    </dxf>
    <dxf>
      <font>
        <sz val="14"/>
      </font>
    </dxf>
    <dxf>
      <numFmt numFmtId="167" formatCode="[$$-409]#,##0"/>
    </dxf>
    <dxf>
      <numFmt numFmtId="167" formatCode="[$$-409]#,##0"/>
    </dxf>
    <dxf>
      <font>
        <sz val="14"/>
      </font>
    </dxf>
    <dxf>
      <font>
        <sz val="14"/>
      </font>
    </dxf>
    <dxf>
      <font>
        <sz val="14"/>
      </font>
    </dxf>
    <dxf>
      <font>
        <sz val="14"/>
      </font>
    </dxf>
    <dxf>
      <font>
        <sz val="14"/>
      </font>
    </dxf>
    <dxf>
      <font>
        <sz val="14"/>
      </font>
    </dxf>
    <dxf>
      <numFmt numFmtId="167" formatCode="[$$-409]#,##0"/>
    </dxf>
    <dxf>
      <numFmt numFmtId="167" formatCode="[$$-409]#,##0"/>
    </dxf>
    <dxf>
      <font>
        <sz val="14"/>
      </font>
    </dxf>
    <dxf>
      <font>
        <sz val="14"/>
      </font>
    </dxf>
    <dxf>
      <font>
        <sz val="14"/>
      </font>
    </dxf>
    <dxf>
      <font>
        <sz val="14"/>
      </font>
    </dxf>
    <dxf>
      <font>
        <sz val="14"/>
      </font>
    </dxf>
    <dxf>
      <font>
        <sz val="14"/>
      </font>
    </dxf>
    <dxf>
      <numFmt numFmtId="167" formatCode="[$$-409]#,##0"/>
    </dxf>
    <dxf>
      <numFmt numFmtId="167" formatCode="[$$-409]#,##0"/>
    </dxf>
    <dxf>
      <font>
        <sz val="14"/>
      </font>
    </dxf>
    <dxf>
      <font>
        <sz val="14"/>
      </font>
    </dxf>
    <dxf>
      <font>
        <sz val="14"/>
      </font>
    </dxf>
    <dxf>
      <font>
        <sz val="14"/>
      </font>
    </dxf>
    <dxf>
      <font>
        <sz val="14"/>
      </font>
    </dxf>
    <dxf>
      <font>
        <sz val="14"/>
      </font>
    </dxf>
    <dxf>
      <numFmt numFmtId="167" formatCode="[$$-409]#,##0"/>
    </dxf>
    <dxf>
      <numFmt numFmtId="167" formatCode="[$$-409]#,##0"/>
    </dxf>
    <dxf>
      <font>
        <sz val="14"/>
      </font>
    </dxf>
    <dxf>
      <font>
        <sz val="14"/>
      </font>
    </dxf>
    <dxf>
      <font>
        <sz val="14"/>
      </font>
    </dxf>
    <dxf>
      <font>
        <sz val="14"/>
      </font>
    </dxf>
    <dxf>
      <font>
        <sz val="14"/>
      </font>
    </dxf>
    <dxf>
      <font>
        <sz val="14"/>
      </font>
    </dxf>
    <dxf>
      <numFmt numFmtId="167" formatCode="[$$-409]#,##0"/>
    </dxf>
    <dxf>
      <numFmt numFmtId="167" formatCode="[$$-409]#,##0"/>
    </dxf>
    <dxf>
      <font>
        <sz val="14"/>
      </font>
    </dxf>
    <dxf>
      <font>
        <sz val="14"/>
      </font>
    </dxf>
    <dxf>
      <font>
        <sz val="14"/>
      </font>
    </dxf>
    <dxf>
      <font>
        <sz val="14"/>
      </font>
    </dxf>
    <dxf>
      <font>
        <sz val="14"/>
      </font>
    </dxf>
    <dxf>
      <font>
        <sz val="14"/>
      </font>
    </dxf>
    <dxf>
      <numFmt numFmtId="167" formatCode="[$$-409]#,##0"/>
    </dxf>
    <dxf>
      <numFmt numFmtId="167" formatCode="[$$-409]#,##0"/>
    </dxf>
    <dxf>
      <font>
        <sz val="14"/>
      </font>
    </dxf>
    <dxf>
      <font>
        <sz val="14"/>
      </font>
    </dxf>
    <dxf>
      <font>
        <sz val="14"/>
      </font>
    </dxf>
    <dxf>
      <font>
        <sz val="14"/>
      </font>
    </dxf>
    <dxf>
      <font>
        <sz val="14"/>
      </font>
    </dxf>
    <dxf>
      <font>
        <sz val="14"/>
      </font>
    </dxf>
    <dxf>
      <numFmt numFmtId="167" formatCode="[$$-409]#,##0"/>
    </dxf>
    <dxf>
      <numFmt numFmtId="167" formatCode="[$$-409]#,##0"/>
    </dxf>
    <dxf>
      <font>
        <sz val="14"/>
      </font>
    </dxf>
    <dxf>
      <font>
        <sz val="14"/>
      </font>
    </dxf>
    <dxf>
      <font>
        <sz val="14"/>
      </font>
    </dxf>
    <dxf>
      <font>
        <sz val="14"/>
      </font>
    </dxf>
    <dxf>
      <font>
        <sz val="14"/>
      </font>
    </dxf>
    <dxf>
      <font>
        <sz val="14"/>
      </font>
    </dxf>
    <dxf>
      <numFmt numFmtId="167" formatCode="[$$-409]#,##0"/>
    </dxf>
    <dxf>
      <numFmt numFmtId="167" formatCode="[$$-409]#,##0"/>
    </dxf>
    <dxf>
      <font>
        <sz val="14"/>
      </font>
    </dxf>
    <dxf>
      <font>
        <sz val="14"/>
      </font>
    </dxf>
    <dxf>
      <font>
        <sz val="14"/>
      </font>
    </dxf>
    <dxf>
      <font>
        <sz val="14"/>
      </font>
    </dxf>
    <dxf>
      <font>
        <sz val="14"/>
      </font>
    </dxf>
    <dxf>
      <font>
        <sz val="14"/>
      </font>
    </dxf>
    <dxf>
      <numFmt numFmtId="167" formatCode="[$$-409]#,##0"/>
    </dxf>
    <dxf>
      <numFmt numFmtId="167" formatCode="[$$-409]#,##0"/>
    </dxf>
    <dxf>
      <font>
        <sz val="14"/>
      </font>
    </dxf>
    <dxf>
      <font>
        <sz val="14"/>
      </font>
    </dxf>
    <dxf>
      <font>
        <sz val="14"/>
      </font>
    </dxf>
    <dxf>
      <font>
        <sz val="14"/>
      </font>
    </dxf>
    <dxf>
      <font>
        <sz val="14"/>
      </font>
    </dxf>
    <dxf>
      <font>
        <sz val="14"/>
      </font>
    </dxf>
    <dxf>
      <numFmt numFmtId="167" formatCode="[$$-409]#,##0"/>
    </dxf>
    <dxf>
      <numFmt numFmtId="167" formatCode="[$$-409]#,##0"/>
    </dxf>
    <dxf>
      <font>
        <sz val="14"/>
      </font>
    </dxf>
    <dxf>
      <font>
        <sz val="14"/>
      </font>
    </dxf>
    <dxf>
      <font>
        <sz val="14"/>
      </font>
    </dxf>
    <dxf>
      <font>
        <sz val="14"/>
      </font>
    </dxf>
    <dxf>
      <font>
        <sz val="14"/>
      </font>
    </dxf>
    <dxf>
      <font>
        <sz val="14"/>
      </font>
    </dxf>
    <dxf>
      <numFmt numFmtId="167" formatCode="[$$-409]#,##0"/>
    </dxf>
    <dxf>
      <numFmt numFmtId="167" formatCode="[$$-409]#,##0"/>
    </dxf>
    <dxf>
      <font>
        <sz val="14"/>
      </font>
    </dxf>
    <dxf>
      <font>
        <sz val="14"/>
      </font>
    </dxf>
    <dxf>
      <font>
        <sz val="14"/>
      </font>
    </dxf>
    <dxf>
      <font>
        <sz val="14"/>
      </font>
    </dxf>
    <dxf>
      <font>
        <sz val="14"/>
      </font>
    </dxf>
    <dxf>
      <font>
        <sz val="14"/>
      </font>
    </dxf>
    <dxf>
      <numFmt numFmtId="167" formatCode="[$$-409]#,##0"/>
    </dxf>
    <dxf>
      <numFmt numFmtId="167" formatCode="[$$-409]#,##0"/>
    </dxf>
    <dxf>
      <font>
        <sz val="14"/>
      </font>
    </dxf>
    <dxf>
      <font>
        <sz val="14"/>
      </font>
    </dxf>
    <dxf>
      <font>
        <sz val="14"/>
      </font>
    </dxf>
    <dxf>
      <font>
        <sz val="14"/>
      </font>
    </dxf>
    <dxf>
      <font>
        <sz val="14"/>
      </font>
    </dxf>
    <dxf>
      <font>
        <sz val="14"/>
      </font>
    </dxf>
    <dxf>
      <numFmt numFmtId="167" formatCode="[$$-409]#,##0"/>
    </dxf>
    <dxf>
      <numFmt numFmtId="167" formatCode="[$$-409]#,##0"/>
    </dxf>
    <dxf>
      <font>
        <sz val="14"/>
      </font>
    </dxf>
    <dxf>
      <font>
        <sz val="14"/>
      </font>
    </dxf>
    <dxf>
      <font>
        <sz val="14"/>
      </font>
    </dxf>
    <dxf>
      <font>
        <sz val="14"/>
      </font>
    </dxf>
    <dxf>
      <font>
        <sz val="14"/>
      </font>
    </dxf>
    <dxf>
      <font>
        <sz val="14"/>
      </font>
    </dxf>
    <dxf>
      <numFmt numFmtId="167" formatCode="[$$-409]#,##0"/>
    </dxf>
    <dxf>
      <numFmt numFmtId="167" formatCode="[$$-409]#,##0"/>
    </dxf>
    <dxf>
      <font>
        <sz val="14"/>
      </font>
    </dxf>
    <dxf>
      <font>
        <sz val="14"/>
      </font>
    </dxf>
    <dxf>
      <font>
        <sz val="14"/>
      </font>
    </dxf>
    <dxf>
      <font>
        <sz val="14"/>
      </font>
    </dxf>
    <dxf>
      <font>
        <sz val="14"/>
      </font>
    </dxf>
    <dxf>
      <font>
        <sz val="14"/>
      </font>
    </dxf>
    <dxf>
      <font>
        <color rgb="FF9C0006"/>
      </font>
      <fill>
        <patternFill>
          <bgColor rgb="FFFFC7CE"/>
        </patternFill>
      </fill>
    </dxf>
    <dxf>
      <numFmt numFmtId="167" formatCode="[$$-409]#,##0"/>
    </dxf>
    <dxf>
      <numFmt numFmtId="167" formatCode="[$$-409]#,##0"/>
    </dxf>
    <dxf>
      <font>
        <sz val="14"/>
      </font>
    </dxf>
    <dxf>
      <font>
        <sz val="14"/>
      </font>
    </dxf>
    <dxf>
      <font>
        <sz val="14"/>
      </font>
    </dxf>
    <dxf>
      <font>
        <sz val="14"/>
      </font>
    </dxf>
    <dxf>
      <font>
        <sz val="14"/>
      </font>
    </dxf>
    <dxf>
      <font>
        <sz val="14"/>
      </font>
    </dxf>
    <dxf>
      <numFmt numFmtId="167" formatCode="[$$-409]#,##0"/>
    </dxf>
    <dxf>
      <numFmt numFmtId="167" formatCode="[$$-409]#,##0"/>
    </dxf>
    <dxf>
      <font>
        <sz val="14"/>
      </font>
    </dxf>
    <dxf>
      <font>
        <sz val="14"/>
      </font>
    </dxf>
    <dxf>
      <font>
        <sz val="14"/>
      </font>
    </dxf>
    <dxf>
      <font>
        <sz val="14"/>
      </font>
    </dxf>
    <dxf>
      <font>
        <sz val="14"/>
      </font>
    </dxf>
    <dxf>
      <font>
        <sz val="14"/>
      </font>
    </dxf>
    <dxf>
      <numFmt numFmtId="167" formatCode="[$$-409]#,##0"/>
    </dxf>
    <dxf>
      <numFmt numFmtId="167" formatCode="[$$-409]#,##0"/>
    </dxf>
    <dxf>
      <font>
        <sz val="14"/>
      </font>
    </dxf>
    <dxf>
      <font>
        <sz val="14"/>
      </font>
    </dxf>
    <dxf>
      <font>
        <sz val="14"/>
      </font>
    </dxf>
    <dxf>
      <font>
        <sz val="14"/>
      </font>
    </dxf>
    <dxf>
      <font>
        <sz val="14"/>
      </font>
    </dxf>
    <dxf>
      <font>
        <sz val="14"/>
      </font>
    </dxf>
    <dxf>
      <numFmt numFmtId="167" formatCode="[$$-409]#,##0"/>
    </dxf>
    <dxf>
      <numFmt numFmtId="167" formatCode="[$$-409]#,##0"/>
    </dxf>
    <dxf>
      <font>
        <sz val="14"/>
      </font>
    </dxf>
    <dxf>
      <font>
        <sz val="14"/>
      </font>
    </dxf>
    <dxf>
      <font>
        <sz val="14"/>
      </font>
    </dxf>
    <dxf>
      <font>
        <sz val="14"/>
      </font>
    </dxf>
    <dxf>
      <font>
        <sz val="14"/>
      </font>
    </dxf>
    <dxf>
      <font>
        <sz val="14"/>
      </font>
    </dxf>
    <dxf>
      <numFmt numFmtId="167" formatCode="[$$-409]#,##0"/>
    </dxf>
    <dxf>
      <numFmt numFmtId="167" formatCode="[$$-409]#,##0"/>
    </dxf>
    <dxf>
      <font>
        <sz val="14"/>
      </font>
    </dxf>
    <dxf>
      <font>
        <sz val="14"/>
      </font>
    </dxf>
    <dxf>
      <font>
        <sz val="14"/>
      </font>
    </dxf>
    <dxf>
      <font>
        <sz val="14"/>
      </font>
    </dxf>
    <dxf>
      <font>
        <sz val="14"/>
      </font>
    </dxf>
    <dxf>
      <font>
        <sz val="14"/>
      </font>
    </dxf>
    <dxf>
      <numFmt numFmtId="167" formatCode="[$$-409]#,##0"/>
    </dxf>
    <dxf>
      <numFmt numFmtId="167" formatCode="[$$-409]#,##0"/>
    </dxf>
    <dxf>
      <font>
        <sz val="14"/>
      </font>
    </dxf>
    <dxf>
      <font>
        <sz val="14"/>
      </font>
    </dxf>
    <dxf>
      <font>
        <sz val="14"/>
      </font>
    </dxf>
    <dxf>
      <font>
        <sz val="14"/>
      </font>
    </dxf>
    <dxf>
      <font>
        <sz val="14"/>
      </font>
    </dxf>
    <dxf>
      <font>
        <sz val="14"/>
      </font>
    </dxf>
    <dxf>
      <numFmt numFmtId="167" formatCode="[$$-409]#,##0"/>
    </dxf>
    <dxf>
      <numFmt numFmtId="167" formatCode="[$$-409]#,##0"/>
    </dxf>
    <dxf>
      <font>
        <sz val="14"/>
      </font>
    </dxf>
    <dxf>
      <font>
        <sz val="14"/>
      </font>
    </dxf>
    <dxf>
      <font>
        <sz val="14"/>
      </font>
    </dxf>
    <dxf>
      <font>
        <sz val="14"/>
      </font>
    </dxf>
    <dxf>
      <font>
        <sz val="14"/>
      </font>
    </dxf>
    <dxf>
      <font>
        <sz val="14"/>
      </font>
    </dxf>
    <dxf>
      <numFmt numFmtId="167" formatCode="[$$-409]#,##0"/>
    </dxf>
    <dxf>
      <numFmt numFmtId="167" formatCode="[$$-409]#,##0"/>
    </dxf>
    <dxf>
      <font>
        <sz val="14"/>
      </font>
    </dxf>
    <dxf>
      <font>
        <sz val="14"/>
      </font>
    </dxf>
    <dxf>
      <font>
        <sz val="14"/>
      </font>
    </dxf>
    <dxf>
      <font>
        <sz val="14"/>
      </font>
    </dxf>
    <dxf>
      <font>
        <sz val="14"/>
      </font>
    </dxf>
    <dxf>
      <font>
        <sz val="14"/>
      </font>
    </dxf>
    <dxf>
      <numFmt numFmtId="167" formatCode="[$$-409]#,##0"/>
    </dxf>
    <dxf>
      <numFmt numFmtId="167" formatCode="[$$-409]#,##0"/>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7" formatCode="[$$-409]#,##0"/>
    </dxf>
    <dxf>
      <numFmt numFmtId="167" formatCode="[$$-409]#,##0"/>
    </dxf>
    <dxf>
      <font>
        <sz val="14"/>
      </font>
    </dxf>
    <dxf>
      <font>
        <sz val="14"/>
      </font>
    </dxf>
    <dxf>
      <font>
        <sz val="14"/>
      </font>
    </dxf>
    <dxf>
      <font>
        <sz val="14"/>
      </font>
    </dxf>
    <dxf>
      <font>
        <sz val="14"/>
      </font>
    </dxf>
    <dxf>
      <font>
        <sz val="14"/>
      </font>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3" formatCode="#,##0"/>
    </dxf>
    <dxf>
      <numFmt numFmtId="164" formatCode="&quot;$&quot;#,##0_);[Red]\(&quot;$&quot;#,##0\)"/>
    </dxf>
    <dxf>
      <font>
        <b/>
        <i val="0"/>
        <strike val="0"/>
        <condense val="0"/>
        <extend val="0"/>
        <outline val="0"/>
        <shadow val="0"/>
        <u val="none"/>
        <vertAlign val="baseline"/>
        <sz val="11"/>
        <color theme="1"/>
        <name val="Aptos Narrow"/>
        <family val="2"/>
        <scheme val="minor"/>
      </font>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border>
        <top style="thin">
          <color auto="1"/>
        </top>
        <bottom style="thin">
          <color auto="1"/>
        </bottom>
        <horizontal style="thin">
          <color auto="1"/>
        </horizontal>
      </border>
    </dxf>
    <dxf>
      <font>
        <sz val="20"/>
      </font>
    </dxf>
    <dxf>
      <font>
        <sz val="20"/>
      </font>
    </dxf>
    <dxf>
      <font>
        <sz val="20"/>
      </font>
    </dxf>
    <dxf>
      <font>
        <sz val="20"/>
      </font>
    </dxf>
    <dxf>
      <font>
        <sz val="20"/>
      </font>
    </dxf>
    <dxf>
      <font>
        <strike val="0"/>
        <outline val="0"/>
        <shadow val="0"/>
        <u val="none"/>
        <vertAlign val="baseline"/>
        <sz val="16"/>
        <name val="Aptos Narrow"/>
        <family val="2"/>
        <scheme val="minor"/>
      </font>
    </dxf>
    <dxf>
      <font>
        <strike val="0"/>
        <outline val="0"/>
        <shadow val="0"/>
        <u val="none"/>
        <vertAlign val="baseline"/>
        <sz val="16"/>
        <name val="Aptos Narrow"/>
        <family val="2"/>
        <scheme val="minor"/>
      </font>
      <numFmt numFmtId="166" formatCode="_-[$$-409]* #,##0_ ;_-[$$-409]* \-#,##0\ ;_-[$$-409]* &quot;-&quot;_ ;_-@_ "/>
    </dxf>
    <dxf>
      <font>
        <b val="0"/>
        <i val="0"/>
        <strike val="0"/>
        <condense val="0"/>
        <extend val="0"/>
        <outline val="0"/>
        <shadow val="0"/>
        <u val="none"/>
        <vertAlign val="baseline"/>
        <sz val="16"/>
        <color theme="1"/>
        <name val="Aptos Narrow"/>
        <family val="2"/>
        <scheme val="minor"/>
      </font>
      <numFmt numFmtId="166" formatCode="_-[$$-409]* #,##0_ ;_-[$$-409]* \-#,##0\ ;_-[$$-409]* &quot;-&quot;_ ;_-@_ "/>
    </dxf>
    <dxf>
      <font>
        <strike val="0"/>
        <outline val="0"/>
        <shadow val="0"/>
        <u val="none"/>
        <vertAlign val="baseline"/>
        <sz val="16"/>
        <name val="Aptos Narrow"/>
        <family val="2"/>
        <scheme val="minor"/>
      </font>
      <alignment horizontal="left" vertical="bottom" textRotation="0" wrapText="0" indent="0" justifyLastLine="0" shrinkToFit="0" readingOrder="0"/>
    </dxf>
    <dxf>
      <font>
        <strike val="0"/>
        <outline val="0"/>
        <shadow val="0"/>
        <u val="none"/>
        <vertAlign val="baseline"/>
        <sz val="16"/>
        <name val="Aptos Narrow"/>
        <family val="2"/>
        <scheme val="minor"/>
      </font>
    </dxf>
    <dxf>
      <font>
        <strike val="0"/>
        <outline val="0"/>
        <shadow val="0"/>
        <u val="none"/>
        <vertAlign val="baseline"/>
        <sz val="16"/>
        <color theme="1" tint="4.9989318521683403E-2"/>
        <name val="Aptos Narrow"/>
        <family val="2"/>
        <scheme val="minor"/>
      </font>
      <fill>
        <patternFill patternType="solid">
          <fgColor indexed="64"/>
          <bgColor theme="4" tint="0.39997558519241921"/>
        </patternFill>
      </fill>
    </dxf>
    <dxf>
      <font>
        <sz val="16"/>
      </font>
    </dxf>
    <dxf>
      <font>
        <sz val="16"/>
      </font>
    </dxf>
    <dxf>
      <font>
        <sz val="16"/>
      </font>
    </dxf>
    <dxf>
      <font>
        <sz val="16"/>
      </font>
    </dxf>
    <dxf>
      <font>
        <sz val="16"/>
      </font>
    </dxf>
    <dxf>
      <font>
        <b val="0"/>
        <i val="0"/>
        <strike val="0"/>
        <condense val="0"/>
        <extend val="0"/>
        <outline val="0"/>
        <shadow val="0"/>
        <u val="none"/>
        <vertAlign val="baseline"/>
        <sz val="11"/>
        <color theme="1"/>
        <name val="Aptos Narrow"/>
        <family val="2"/>
        <scheme val="minor"/>
      </font>
      <numFmt numFmtId="3" formatCode="#,##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numFmt numFmtId="164" formatCode="&quot;$&quot;#,##0_);[Red]\(&quot;$&quot;#,##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dxf>
    <dxf>
      <border outline="0">
        <bottom style="thin">
          <color theme="4" tint="0.39997558519241921"/>
        </bottom>
      </border>
    </dxf>
    <dxf>
      <font>
        <b/>
        <i val="0"/>
        <strike val="0"/>
        <condense val="0"/>
        <extend val="0"/>
        <outline val="0"/>
        <shadow val="0"/>
        <u val="none"/>
        <vertAlign val="baseline"/>
        <sz val="11"/>
        <color theme="0"/>
        <name val="Aptos Narrow"/>
        <family val="2"/>
        <scheme val="minor"/>
      </font>
      <fill>
        <patternFill patternType="solid">
          <fgColor theme="4"/>
          <bgColor theme="4"/>
        </patternFill>
      </fill>
    </dxf>
    <dxf>
      <numFmt numFmtId="3" formatCode="#,##0"/>
    </dxf>
    <dxf>
      <numFmt numFmtId="164" formatCode="&quot;$&quot;#,##0_);[Red]\(&quot;$&quot;#,##0\)"/>
    </dxf>
    <dxf>
      <font>
        <color rgb="FF9C0006"/>
      </font>
    </dxf>
    <dxf>
      <font>
        <b/>
        <i val="0"/>
        <strike val="0"/>
        <condense val="0"/>
        <extend val="0"/>
        <outline val="0"/>
        <shadow val="0"/>
        <u val="none"/>
        <vertAlign val="baseline"/>
        <sz val="11"/>
        <color theme="1"/>
        <name val="Aptos Narrow"/>
        <family val="2"/>
        <scheme val="minor"/>
      </font>
    </dxf>
    <dxf>
      <font>
        <strike val="0"/>
        <outline val="0"/>
        <shadow val="0"/>
        <u val="none"/>
        <vertAlign val="baseline"/>
        <sz val="16"/>
        <name val="Aptos Narrow"/>
        <family val="2"/>
        <scheme val="minor"/>
      </font>
    </dxf>
    <dxf>
      <font>
        <strike val="0"/>
        <outline val="0"/>
        <shadow val="0"/>
        <u val="none"/>
        <vertAlign val="baseline"/>
        <sz val="16"/>
        <name val="Aptos Narrow"/>
        <family val="2"/>
        <scheme val="minor"/>
      </font>
    </dxf>
    <dxf>
      <font>
        <strike val="0"/>
        <outline val="0"/>
        <shadow val="0"/>
        <u val="none"/>
        <vertAlign val="baseline"/>
        <sz val="16"/>
        <name val="Aptos Narrow"/>
        <family val="2"/>
        <scheme val="minor"/>
      </font>
    </dxf>
    <dxf>
      <font>
        <strike val="0"/>
        <outline val="0"/>
        <shadow val="0"/>
        <u val="none"/>
        <vertAlign val="baseline"/>
        <sz val="16"/>
        <name val="Aptos Narrow"/>
        <family val="2"/>
        <scheme val="minor"/>
      </font>
    </dxf>
    <dxf>
      <font>
        <strike val="0"/>
        <outline val="0"/>
        <shadow val="0"/>
        <u val="none"/>
        <vertAlign val="baseline"/>
        <sz val="16"/>
        <name val="Aptos Narrow"/>
        <family val="2"/>
        <scheme val="minor"/>
      </font>
    </dxf>
    <dxf>
      <numFmt numFmtId="169" formatCode="[$$-409]#,##0.00"/>
    </dxf>
    <dxf>
      <numFmt numFmtId="169" formatCode="[$$-409]#,##0.00"/>
    </dxf>
    <dxf>
      <numFmt numFmtId="3" formatCode="#,##0"/>
    </dxf>
    <dxf>
      <numFmt numFmtId="164" formatCode="&quot;$&quot;#,##0_);[Red]\(&quot;$&quot;#,##0\)"/>
    </dxf>
    <dxf>
      <font>
        <b/>
        <i val="0"/>
        <strike val="0"/>
        <condense val="0"/>
        <extend val="0"/>
        <outline val="0"/>
        <shadow val="0"/>
        <u val="none"/>
        <vertAlign val="baseline"/>
        <sz val="11"/>
        <color theme="1"/>
        <name val="Aptos Narrow"/>
        <family val="2"/>
        <scheme val="minor"/>
      </font>
    </dxf>
    <dxf>
      <numFmt numFmtId="165"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26" Type="http://schemas.openxmlformats.org/officeDocument/2006/relationships/powerPivotData" Target="model/item.data"/><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connections" Target="connections.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theme" Target="theme/theme1.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38100" cap="rnd">
              <a:noFill/>
              <a:round/>
            </a:ln>
            <a:effectLst/>
          </c:spPr>
          <c:marker>
            <c:symbol val="circle"/>
            <c:size val="5"/>
            <c:spPr>
              <a:solidFill>
                <a:schemeClr val="accent1"/>
              </a:solidFill>
              <a:ln w="9525">
                <a:solidFill>
                  <a:schemeClr val="accent1"/>
                </a:solidFill>
              </a:ln>
              <a:effectLst/>
            </c:spPr>
          </c:marker>
          <c:yVal>
            <c:numRef>
              <c:f>'5'!$E$4:$E$303</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yVal>
          <c:smooth val="0"/>
          <c:extLst>
            <c:ext xmlns:c16="http://schemas.microsoft.com/office/drawing/2014/chart" uri="{C3380CC4-5D6E-409C-BE32-E72D297353CC}">
              <c16:uniqueId val="{00000000-7698-47A1-8C59-4A75029C2DFB}"/>
            </c:ext>
          </c:extLst>
        </c:ser>
        <c:dLbls>
          <c:showLegendKey val="0"/>
          <c:showVal val="0"/>
          <c:showCatName val="0"/>
          <c:showSerName val="0"/>
          <c:showPercent val="0"/>
          <c:showBubbleSize val="0"/>
        </c:dLbls>
        <c:axId val="671454720"/>
        <c:axId val="671455200"/>
      </c:scatterChart>
      <c:valAx>
        <c:axId val="67145472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455200"/>
        <c:crosses val="autoZero"/>
        <c:crossBetween val="midCat"/>
      </c:valAx>
      <c:valAx>
        <c:axId val="67145520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4547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plotArea>
      <cx:plotAreaRegion>
        <cx:series layoutId="boxWhisker" uniqueId="{D399F7D4-D6D3-43AA-971C-7E31098C9E1B}">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plotArea>
      <cx:plotAreaRegion>
        <cx:series layoutId="boxWhisker" uniqueId="{B003D00D-0714-4349-963C-3127CA057376}">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0</xdr:row>
      <xdr:rowOff>109895</xdr:rowOff>
    </xdr:from>
    <xdr:to>
      <xdr:col>11</xdr:col>
      <xdr:colOff>421628</xdr:colOff>
      <xdr:row>9</xdr:row>
      <xdr:rowOff>30480</xdr:rowOff>
    </xdr:to>
    <xdr:pic>
      <xdr:nvPicPr>
        <xdr:cNvPr id="3" name="Picture 2">
          <a:extLst>
            <a:ext uri="{FF2B5EF4-FFF2-40B4-BE49-F238E27FC236}">
              <a16:creationId xmlns:a16="http://schemas.microsoft.com/office/drawing/2014/main" id="{774688E1-DEE7-4A84-958E-2E9D766A7B4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990" t="19990" r="19990" b="19990"/>
        <a:stretch/>
      </xdr:blipFill>
      <xdr:spPr>
        <a:xfrm>
          <a:off x="4910495" y="109895"/>
          <a:ext cx="1640828" cy="156650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525780</xdr:colOff>
      <xdr:row>2</xdr:row>
      <xdr:rowOff>228600</xdr:rowOff>
    </xdr:from>
    <xdr:to>
      <xdr:col>13</xdr:col>
      <xdr:colOff>525780</xdr:colOff>
      <xdr:row>11</xdr:row>
      <xdr:rowOff>0</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2E170E7C-3A0B-9B98-3C4B-F11CC215AA92}"/>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9083040" y="914400"/>
              <a:ext cx="1828800" cy="2087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259080</xdr:colOff>
      <xdr:row>1</xdr:row>
      <xdr:rowOff>156210</xdr:rowOff>
    </xdr:from>
    <xdr:to>
      <xdr:col>13</xdr:col>
      <xdr:colOff>563880</xdr:colOff>
      <xdr:row>16</xdr:row>
      <xdr:rowOff>156210</xdr:rowOff>
    </xdr:to>
    <xdr:graphicFrame macro="">
      <xdr:nvGraphicFramePr>
        <xdr:cNvPr id="2" name="Chart 1">
          <a:extLst>
            <a:ext uri="{FF2B5EF4-FFF2-40B4-BE49-F238E27FC236}">
              <a16:creationId xmlns:a16="http://schemas.microsoft.com/office/drawing/2014/main" id="{9A21C2AF-8E61-75E8-5EA5-9006D66AFE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274320</xdr:colOff>
      <xdr:row>17</xdr:row>
      <xdr:rowOff>87630</xdr:rowOff>
    </xdr:from>
    <xdr:to>
      <xdr:col>13</xdr:col>
      <xdr:colOff>579120</xdr:colOff>
      <xdr:row>32</xdr:row>
      <xdr:rowOff>87630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DA57D388-96AB-E95D-8A0D-4E9F057A0DC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709160" y="351663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274320</xdr:colOff>
      <xdr:row>33</xdr:row>
      <xdr:rowOff>34290</xdr:rowOff>
    </xdr:from>
    <xdr:to>
      <xdr:col>13</xdr:col>
      <xdr:colOff>579120</xdr:colOff>
      <xdr:row>48</xdr:row>
      <xdr:rowOff>34290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8423B834-750F-2496-6CB0-9F38BC52C82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4709160" y="638937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0</xdr:colOff>
      <xdr:row>2</xdr:row>
      <xdr:rowOff>38100</xdr:rowOff>
    </xdr:from>
    <xdr:to>
      <xdr:col>7</xdr:col>
      <xdr:colOff>594360</xdr:colOff>
      <xdr:row>13</xdr:row>
      <xdr:rowOff>104775</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E699F097-F932-74F7-EF45-0FB5F5450F76}"/>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3970020" y="72390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579120</xdr:colOff>
      <xdr:row>2</xdr:row>
      <xdr:rowOff>15240</xdr:rowOff>
    </xdr:from>
    <xdr:to>
      <xdr:col>11</xdr:col>
      <xdr:colOff>172696</xdr:colOff>
      <xdr:row>11</xdr:row>
      <xdr:rowOff>83820</xdr:rowOff>
    </xdr:to>
    <mc:AlternateContent xmlns:mc="http://schemas.openxmlformats.org/markup-compatibility/2006" xmlns:a14="http://schemas.microsoft.com/office/drawing/2010/main">
      <mc:Choice Requires="a14">
        <xdr:graphicFrame macro="">
          <xdr:nvGraphicFramePr>
            <xdr:cNvPr id="2" name="Geography 1">
              <a:extLst>
                <a:ext uri="{FF2B5EF4-FFF2-40B4-BE49-F238E27FC236}">
                  <a16:creationId xmlns:a16="http://schemas.microsoft.com/office/drawing/2014/main" id="{0D3A946E-A546-BE39-6A0B-6AF5315B5322}"/>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6149340" y="701040"/>
              <a:ext cx="2641576" cy="2125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inath ." refreshedDate="45684.501375925924" createdVersion="8" refreshedVersion="8" minRefreshableVersion="3" recordCount="300" xr:uid="{D4B30A14-8080-4A9F-9ECA-03A1E0D372A7}">
  <cacheSource type="worksheet">
    <worksheetSource name="main"/>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199874074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nath ." refreshedDate="45684.608288773146" backgroundQuery="1" createdVersion="8" refreshedVersion="8" minRefreshableVersion="3" recordCount="0" supportSubquery="1" supportAdvancedDrill="1" xr:uid="{91A30308-1E9C-4F9C-A31F-44725155B824}">
  <cacheSource type="external" connectionId="1"/>
  <cacheFields count="2">
    <cacheField name="[main].[Product].[Product]" caption="Product" numFmtId="0" hierarchy="2" level="1">
      <sharedItems count="5">
        <s v="85% Dark Bars"/>
        <s v="After Nines"/>
        <s v="Baker's Choco Chips"/>
        <s v="Peanut Butter Cubes"/>
        <s v="Raspberry Choco"/>
      </sharedItems>
    </cacheField>
    <cacheField name="[Measures].[Sales per Unit]" caption="Sales per Unit" numFmtId="0" hierarchy="10" level="32767"/>
  </cacheFields>
  <cacheHierarchies count="15">
    <cacheHierarchy uniqueName="[main].[Sales Person]" caption="Sales Person" attribute="1" defaultMemberUniqueName="[main].[Sales Person].[All]" allUniqueName="[main].[Sales Person].[All]" dimensionUniqueName="[main]" displayFolder="" count="0" memberValueDatatype="130" unbalanced="0"/>
    <cacheHierarchy uniqueName="[main].[Geography]" caption="Geography" attribute="1" defaultMemberUniqueName="[main].[Geography].[All]" allUniqueName="[main].[Geography].[All]" dimensionUniqueName="[main]" displayFolder="" count="0" memberValueDatatype="130" unbalanced="0"/>
    <cacheHierarchy uniqueName="[main].[Product]" caption="Product" attribute="1" defaultMemberUniqueName="[main].[Product].[All]" allUniqueName="[main].[Product].[All]" dimensionUniqueName="[main]" displayFolder="" count="2" memberValueDatatype="130" unbalanced="0">
      <fieldsUsage count="2">
        <fieldUsage x="-1"/>
        <fieldUsage x="0"/>
      </fieldsUsage>
    </cacheHierarchy>
    <cacheHierarchy uniqueName="[main].[Amount]" caption="Amount" attribute="1" defaultMemberUniqueName="[main].[Amount].[All]" allUniqueName="[main].[Amount].[All]" dimensionUniqueName="[main]" displayFolder="" count="0" memberValueDatatype="20" unbalanced="0"/>
    <cacheHierarchy uniqueName="[main].[Units]" caption="Units" attribute="1" defaultMemberUniqueName="[main].[Units].[All]" allUniqueName="[main].[Units].[All]" dimensionUniqueName="[main]" displayFolder="" count="0" memberValueDatatype="20" unbalanced="0"/>
    <cacheHierarchy uniqueName="[main].[Cost Per Unit]" caption="Cost Per Unit" attribute="1" defaultMemberUniqueName="[main].[Cost Per Unit].[All]" allUniqueName="[main].[Cost Per Unit].[All]" dimensionUniqueName="[main]" displayFolder="" count="0" memberValueDatatype="5" unbalanced="0"/>
    <cacheHierarchy uniqueName="[main].[Cost]" caption="Cost" attribute="1" defaultMemberUniqueName="[main].[Cost].[All]" allUniqueName="[main].[Cost].[All]" dimensionUniqueName="[main]" displayFolder="" count="0" memberValueDatatype="5" unbalanced="0"/>
    <cacheHierarchy uniqueName="[Measures].[Sum of Amount]" caption="Sum of Amount" measure="1" displayFolder="" measureGroup="main" count="0">
      <extLst>
        <ext xmlns:x15="http://schemas.microsoft.com/office/spreadsheetml/2010/11/main" uri="{B97F6D7D-B522-45F9-BDA1-12C45D357490}">
          <x15:cacheHierarchy aggregatedColumn="3"/>
        </ext>
      </extLst>
    </cacheHierarchy>
    <cacheHierarchy uniqueName="[Measures].[Sum of Units]" caption="Sum of Units" measure="1" displayFolder="" measureGroup="main" count="0">
      <extLst>
        <ext xmlns:x15="http://schemas.microsoft.com/office/spreadsheetml/2010/11/main" uri="{B97F6D7D-B522-45F9-BDA1-12C45D357490}">
          <x15:cacheHierarchy aggregatedColumn="4"/>
        </ext>
      </extLst>
    </cacheHierarchy>
    <cacheHierarchy uniqueName="[Measures].[Sum of Cost]" caption="Sum of Cost" measure="1" displayFolder="" measureGroup="main"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main" count="0" oneField="1">
      <fieldsUsage count="1">
        <fieldUsage x="1"/>
      </fieldsUsage>
    </cacheHierarchy>
    <cacheHierarchy uniqueName="[Measures].[Profit]" caption="Profit" measure="1" displayFolder="" measureGroup="main" count="0"/>
    <cacheHierarchy uniqueName="[Measures].[Profit %]" caption="Profit %" measure="1" displayFolder="" measureGroup="main" count="0"/>
    <cacheHierarchy uniqueName="[Measures].[__XL_Count main]" caption="__XL_Count main" measure="1" displayFolder="" measureGroup="main" count="0" hidden="1"/>
    <cacheHierarchy uniqueName="[Measures].[__No measures defined]" caption="__No measures defined" measure="1" displayFolder="" count="0" hidden="1"/>
  </cacheHierarchies>
  <kpis count="0"/>
  <dimensions count="2">
    <dimension name="main" uniqueName="[main]" caption="main"/>
    <dimension measure="1" name="Measures" uniqueName="[Measures]" caption="Measures"/>
  </dimensions>
  <measureGroups count="1">
    <measureGroup name="main" caption="mai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nath ." refreshedDate="45684.608289699077" backgroundQuery="1" createdVersion="8" refreshedVersion="8" minRefreshableVersion="3" recordCount="0" supportSubquery="1" supportAdvancedDrill="1" xr:uid="{58DD3F0D-030A-4213-932B-FD15CDC68D1B}">
  <cacheSource type="external" connectionId="1"/>
  <cacheFields count="3">
    <cacheField name="[main].[Geography].[Geography]" caption="Geography" numFmtId="0" hierarchy="1" level="1">
      <sharedItems count="6">
        <s v="Australia"/>
        <s v="Canada"/>
        <s v="India"/>
        <s v="New Zealand"/>
        <s v="UK"/>
        <s v="USA"/>
      </sharedItems>
    </cacheField>
    <cacheField name="[main].[Sales Person].[Sales Person]" caption="Sales Person" numFmtId="0" level="1">
      <sharedItems count="4">
        <s v="Carla Molina"/>
        <s v="Brien Boise"/>
        <s v="Oby Sorrel"/>
        <s v="Barr Faughny"/>
      </sharedItems>
    </cacheField>
    <cacheField name="[Measures].[Sum of Amount]" caption="Sum of Amount" numFmtId="0" hierarchy="7" level="32767"/>
  </cacheFields>
  <cacheHierarchies count="15">
    <cacheHierarchy uniqueName="[main].[Sales Person]" caption="Sales Person" attribute="1" defaultMemberUniqueName="[main].[Sales Person].[All]" allUniqueName="[main].[Sales Person].[All]" dimensionUniqueName="[main]" displayFolder="" count="2" memberValueDatatype="130" unbalanced="0">
      <fieldsUsage count="2">
        <fieldUsage x="-1"/>
        <fieldUsage x="1"/>
      </fieldsUsage>
    </cacheHierarchy>
    <cacheHierarchy uniqueName="[main].[Geography]" caption="Geography" attribute="1" defaultMemberUniqueName="[main].[Geography].[All]" allUniqueName="[main].[Geography].[All]" dimensionUniqueName="[main]" displayFolder="" count="2" memberValueDatatype="130" unbalanced="0">
      <fieldsUsage count="2">
        <fieldUsage x="-1"/>
        <fieldUsage x="0"/>
      </fieldsUsage>
    </cacheHierarchy>
    <cacheHierarchy uniqueName="[main].[Product]" caption="Product" attribute="1" defaultMemberUniqueName="[main].[Product].[All]" allUniqueName="[main].[Product].[All]" dimensionUniqueName="[main]" displayFolder="" count="0" memberValueDatatype="130" unbalanced="0"/>
    <cacheHierarchy uniqueName="[main].[Amount]" caption="Amount" attribute="1" defaultMemberUniqueName="[main].[Amount].[All]" allUniqueName="[main].[Amount].[All]" dimensionUniqueName="[main]" displayFolder="" count="0" memberValueDatatype="20" unbalanced="0"/>
    <cacheHierarchy uniqueName="[main].[Units]" caption="Units" attribute="1" defaultMemberUniqueName="[main].[Units].[All]" allUniqueName="[main].[Units].[All]" dimensionUniqueName="[main]" displayFolder="" count="0" memberValueDatatype="20" unbalanced="0"/>
    <cacheHierarchy uniqueName="[main].[Cost Per Unit]" caption="Cost Per Unit" attribute="1" defaultMemberUniqueName="[main].[Cost Per Unit].[All]" allUniqueName="[main].[Cost Per Unit].[All]" dimensionUniqueName="[main]" displayFolder="" count="0" memberValueDatatype="5" unbalanced="0"/>
    <cacheHierarchy uniqueName="[main].[Cost]" caption="Cost" attribute="1" defaultMemberUniqueName="[main].[Cost].[All]" allUniqueName="[main].[Cost].[All]" dimensionUniqueName="[main]" displayFolder="" count="0" memberValueDatatype="5" unbalanced="0"/>
    <cacheHierarchy uniqueName="[Measures].[Sum of Amount]" caption="Sum of Amount" measure="1" displayFolder="" measureGroup="main" count="0" oneField="1">
      <fieldsUsage count="1">
        <fieldUsage x="2"/>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main" count="0">
      <extLst>
        <ext xmlns:x15="http://schemas.microsoft.com/office/spreadsheetml/2010/11/main" uri="{B97F6D7D-B522-45F9-BDA1-12C45D357490}">
          <x15:cacheHierarchy aggregatedColumn="4"/>
        </ext>
      </extLst>
    </cacheHierarchy>
    <cacheHierarchy uniqueName="[Measures].[Sum of Cost]" caption="Sum of Cost" measure="1" displayFolder="" measureGroup="main"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main" count="0"/>
    <cacheHierarchy uniqueName="[Measures].[Profit]" caption="Profit" measure="1" displayFolder="" measureGroup="main" count="0"/>
    <cacheHierarchy uniqueName="[Measures].[Profit %]" caption="Profit %" measure="1" displayFolder="" measureGroup="main" count="0"/>
    <cacheHierarchy uniqueName="[Measures].[__XL_Count main]" caption="__XL_Count main" measure="1" displayFolder="" measureGroup="main" count="0" hidden="1"/>
    <cacheHierarchy uniqueName="[Measures].[__No measures defined]" caption="__No measures defined" measure="1" displayFolder="" count="0" hidden="1"/>
  </cacheHierarchies>
  <kpis count="0"/>
  <dimensions count="2">
    <dimension name="main" uniqueName="[main]" caption="main"/>
    <dimension measure="1" name="Measures" uniqueName="[Measures]" caption="Measures"/>
  </dimensions>
  <measureGroups count="1">
    <measureGroup name="main" caption="mai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nath ." refreshedDate="45684.608290625001" backgroundQuery="1" createdVersion="8" refreshedVersion="8" minRefreshableVersion="3" recordCount="0" supportSubquery="1" supportAdvancedDrill="1" xr:uid="{9F0F75B0-A52A-453E-AFCD-80F269F824EC}">
  <cacheSource type="external" connectionId="1"/>
  <cacheFields count="3">
    <cacheField name="[main].[Geography].[Geography]" caption="Geography" numFmtId="0" hierarchy="1" level="1">
      <sharedItems count="6">
        <s v="Australia"/>
        <s v="Canada"/>
        <s v="India"/>
        <s v="New Zealand"/>
        <s v="UK"/>
        <s v="USA"/>
      </sharedItems>
    </cacheField>
    <cacheField name="[main].[Sales Person].[Sales Person]" caption="Sales Person" numFmtId="0" level="1">
      <sharedItems count="4">
        <s v="Gigi Bohling"/>
        <s v="Ches Bonnell"/>
        <s v="Barr Faughny"/>
        <s v="Ram Mahesh"/>
      </sharedItems>
    </cacheField>
    <cacheField name="[Measures].[Sum of Amount]" caption="Sum of Amount" numFmtId="0" hierarchy="7" level="32767"/>
  </cacheFields>
  <cacheHierarchies count="15">
    <cacheHierarchy uniqueName="[main].[Sales Person]" caption="Sales Person" attribute="1" defaultMemberUniqueName="[main].[Sales Person].[All]" allUniqueName="[main].[Sales Person].[All]" dimensionUniqueName="[main]" displayFolder="" count="2" memberValueDatatype="130" unbalanced="0">
      <fieldsUsage count="2">
        <fieldUsage x="-1"/>
        <fieldUsage x="1"/>
      </fieldsUsage>
    </cacheHierarchy>
    <cacheHierarchy uniqueName="[main].[Geography]" caption="Geography" attribute="1" defaultMemberUniqueName="[main].[Geography].[All]" allUniqueName="[main].[Geography].[All]" dimensionUniqueName="[main]" displayFolder="" count="2" memberValueDatatype="130" unbalanced="0">
      <fieldsUsage count="2">
        <fieldUsage x="-1"/>
        <fieldUsage x="0"/>
      </fieldsUsage>
    </cacheHierarchy>
    <cacheHierarchy uniqueName="[main].[Product]" caption="Product" attribute="1" defaultMemberUniqueName="[main].[Product].[All]" allUniqueName="[main].[Product].[All]" dimensionUniqueName="[main]" displayFolder="" count="0" memberValueDatatype="130" unbalanced="0"/>
    <cacheHierarchy uniqueName="[main].[Amount]" caption="Amount" attribute="1" defaultMemberUniqueName="[main].[Amount].[All]" allUniqueName="[main].[Amount].[All]" dimensionUniqueName="[main]" displayFolder="" count="0" memberValueDatatype="20" unbalanced="0"/>
    <cacheHierarchy uniqueName="[main].[Units]" caption="Units" attribute="1" defaultMemberUniqueName="[main].[Units].[All]" allUniqueName="[main].[Units].[All]" dimensionUniqueName="[main]" displayFolder="" count="0" memberValueDatatype="20" unbalanced="0"/>
    <cacheHierarchy uniqueName="[main].[Cost Per Unit]" caption="Cost Per Unit" attribute="1" defaultMemberUniqueName="[main].[Cost Per Unit].[All]" allUniqueName="[main].[Cost Per Unit].[All]" dimensionUniqueName="[main]" displayFolder="" count="0" memberValueDatatype="5" unbalanced="0"/>
    <cacheHierarchy uniqueName="[main].[Cost]" caption="Cost" attribute="1" defaultMemberUniqueName="[main].[Cost].[All]" allUniqueName="[main].[Cost].[All]" dimensionUniqueName="[main]" displayFolder="" count="0" memberValueDatatype="5" unbalanced="0"/>
    <cacheHierarchy uniqueName="[Measures].[Sum of Amount]" caption="Sum of Amount" measure="1" displayFolder="" measureGroup="main" count="0" oneField="1">
      <fieldsUsage count="1">
        <fieldUsage x="2"/>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main" count="0">
      <extLst>
        <ext xmlns:x15="http://schemas.microsoft.com/office/spreadsheetml/2010/11/main" uri="{B97F6D7D-B522-45F9-BDA1-12C45D357490}">
          <x15:cacheHierarchy aggregatedColumn="4"/>
        </ext>
      </extLst>
    </cacheHierarchy>
    <cacheHierarchy uniqueName="[Measures].[Sum of Cost]" caption="Sum of Cost" measure="1" displayFolder="" measureGroup="main"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main" count="0"/>
    <cacheHierarchy uniqueName="[Measures].[Profit]" caption="Profit" measure="1" displayFolder="" measureGroup="main" count="0"/>
    <cacheHierarchy uniqueName="[Measures].[Profit %]" caption="Profit %" measure="1" displayFolder="" measureGroup="main" count="0"/>
    <cacheHierarchy uniqueName="[Measures].[__XL_Count main]" caption="__XL_Count main" measure="1" displayFolder="" measureGroup="main" count="0" hidden="1"/>
    <cacheHierarchy uniqueName="[Measures].[__No measures defined]" caption="__No measures defined" measure="1" displayFolder="" count="0" hidden="1"/>
  </cacheHierarchies>
  <kpis count="0"/>
  <dimensions count="2">
    <dimension name="main" uniqueName="[main]" caption="main"/>
    <dimension measure="1" name="Measures" uniqueName="[Measures]" caption="Measures"/>
  </dimensions>
  <measureGroups count="1">
    <measureGroup name="main" caption="mai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nath ." refreshedDate="45684.608287037037" backgroundQuery="1" createdVersion="8" refreshedVersion="8" minRefreshableVersion="3" recordCount="0" supportSubquery="1" supportAdvancedDrill="1" xr:uid="{26F8EA4A-442C-4D76-98FF-4D5AE68DCC87}">
  <cacheSource type="external" connectionId="1"/>
  <cacheFields count="3">
    <cacheField name="[main].[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Profit]" caption="Profit" numFmtId="0" hierarchy="11" level="32767"/>
    <cacheField name="[main].[Geography].[Geography]" caption="Geography" numFmtId="0" hierarchy="1" level="1">
      <sharedItems containsSemiMixedTypes="0" containsNonDate="0" containsString="0"/>
    </cacheField>
  </cacheFields>
  <cacheHierarchies count="15">
    <cacheHierarchy uniqueName="[main].[Sales Person]" caption="Sales Person" attribute="1" defaultMemberUniqueName="[main].[Sales Person].[All]" allUniqueName="[main].[Sales Person].[All]" dimensionUniqueName="[main]" displayFolder="" count="0" memberValueDatatype="130" unbalanced="0"/>
    <cacheHierarchy uniqueName="[main].[Geography]" caption="Geography" attribute="1" defaultMemberUniqueName="[main].[Geography].[All]" allUniqueName="[main].[Geography].[All]" dimensionUniqueName="[main]" displayFolder="" count="2" memberValueDatatype="130" unbalanced="0">
      <fieldsUsage count="2">
        <fieldUsage x="-1"/>
        <fieldUsage x="2"/>
      </fieldsUsage>
    </cacheHierarchy>
    <cacheHierarchy uniqueName="[main].[Product]" caption="Product" attribute="1" defaultMemberUniqueName="[main].[Product].[All]" allUniqueName="[main].[Product].[All]" dimensionUniqueName="[main]" displayFolder="" count="2" memberValueDatatype="130" unbalanced="0">
      <fieldsUsage count="2">
        <fieldUsage x="-1"/>
        <fieldUsage x="0"/>
      </fieldsUsage>
    </cacheHierarchy>
    <cacheHierarchy uniqueName="[main].[Amount]" caption="Amount" attribute="1" defaultMemberUniqueName="[main].[Amount].[All]" allUniqueName="[main].[Amount].[All]" dimensionUniqueName="[main]" displayFolder="" count="0" memberValueDatatype="20" unbalanced="0"/>
    <cacheHierarchy uniqueName="[main].[Units]" caption="Units" attribute="1" defaultMemberUniqueName="[main].[Units].[All]" allUniqueName="[main].[Units].[All]" dimensionUniqueName="[main]" displayFolder="" count="0" memberValueDatatype="20" unbalanced="0"/>
    <cacheHierarchy uniqueName="[main].[Cost Per Unit]" caption="Cost Per Unit" attribute="1" defaultMemberUniqueName="[main].[Cost Per Unit].[All]" allUniqueName="[main].[Cost Per Unit].[All]" dimensionUniqueName="[main]" displayFolder="" count="0" memberValueDatatype="5" unbalanced="0"/>
    <cacheHierarchy uniqueName="[main].[Cost]" caption="Cost" attribute="1" defaultMemberUniqueName="[main].[Cost].[All]" allUniqueName="[main].[Cost].[All]" dimensionUniqueName="[main]" displayFolder="" count="0" memberValueDatatype="5" unbalanced="0"/>
    <cacheHierarchy uniqueName="[Measures].[Sum of Amount]" caption="Sum of Amount" measure="1" displayFolder="" measureGroup="main" count="0">
      <extLst>
        <ext xmlns:x15="http://schemas.microsoft.com/office/spreadsheetml/2010/11/main" uri="{B97F6D7D-B522-45F9-BDA1-12C45D357490}">
          <x15:cacheHierarchy aggregatedColumn="3"/>
        </ext>
      </extLst>
    </cacheHierarchy>
    <cacheHierarchy uniqueName="[Measures].[Sum of Units]" caption="Sum of Units" measure="1" displayFolder="" measureGroup="main" count="0">
      <extLst>
        <ext xmlns:x15="http://schemas.microsoft.com/office/spreadsheetml/2010/11/main" uri="{B97F6D7D-B522-45F9-BDA1-12C45D357490}">
          <x15:cacheHierarchy aggregatedColumn="4"/>
        </ext>
      </extLst>
    </cacheHierarchy>
    <cacheHierarchy uniqueName="[Measures].[Sum of Cost]" caption="Sum of Cost" measure="1" displayFolder="" measureGroup="main"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main" count="0"/>
    <cacheHierarchy uniqueName="[Measures].[Profit]" caption="Profit" measure="1" displayFolder="" measureGroup="main" count="0" oneField="1">
      <fieldsUsage count="1">
        <fieldUsage x="1"/>
      </fieldsUsage>
    </cacheHierarchy>
    <cacheHierarchy uniqueName="[Measures].[Profit %]" caption="Profit %" measure="1" displayFolder="" measureGroup="main" count="0"/>
    <cacheHierarchy uniqueName="[Measures].[__XL_Count main]" caption="__XL_Count main" measure="1" displayFolder="" measureGroup="main" count="0" hidden="1"/>
    <cacheHierarchy uniqueName="[Measures].[__No measures defined]" caption="__No measures defined" measure="1" displayFolder="" count="0" hidden="1"/>
  </cacheHierarchies>
  <kpis count="0"/>
  <dimensions count="2">
    <dimension name="main" uniqueName="[main]" caption="main"/>
    <dimension measure="1" name="Measures" uniqueName="[Measures]" caption="Measures"/>
  </dimensions>
  <measureGroups count="1">
    <measureGroup name="main" caption="mai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nath ." refreshedDate="45684.679888888888" backgroundQuery="1" createdVersion="8" refreshedVersion="8" minRefreshableVersion="3" recordCount="0" supportSubquery="1" supportAdvancedDrill="1" xr:uid="{95F45188-88F7-4DA2-B8CE-45116E371CCF}">
  <cacheSource type="external" connectionId="1"/>
  <cacheFields count="6">
    <cacheField name="[main].[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caption="Sum of Amount" numFmtId="0" hierarchy="7" level="32767"/>
    <cacheField name="[Measures].[Sum of Units]" caption="Sum of Units" numFmtId="0" hierarchy="8" level="32767"/>
    <cacheField name="[Measures].[Profit]" caption="Profit" numFmtId="0" hierarchy="11" level="32767"/>
    <cacheField name="[Measures].[Profit %]" caption="Profit %" numFmtId="0" hierarchy="12" level="32767"/>
    <cacheField name="[main].[Geography].[Geography]" caption="Geography" numFmtId="0" hierarchy="1" level="1">
      <sharedItems containsSemiMixedTypes="0" containsNonDate="0" containsString="0"/>
    </cacheField>
  </cacheFields>
  <cacheHierarchies count="15">
    <cacheHierarchy uniqueName="[main].[Sales Person]" caption="Sales Person" attribute="1" defaultMemberUniqueName="[main].[Sales Person].[All]" allUniqueName="[main].[Sales Person].[All]" dimensionUniqueName="[main]" displayFolder="" count="2" memberValueDatatype="130" unbalanced="0"/>
    <cacheHierarchy uniqueName="[main].[Geography]" caption="Geography" attribute="1" defaultMemberUniqueName="[main].[Geography].[All]" allUniqueName="[main].[Geography].[All]" dimensionUniqueName="[main]" displayFolder="" count="2" memberValueDatatype="130" unbalanced="0">
      <fieldsUsage count="2">
        <fieldUsage x="-1"/>
        <fieldUsage x="5"/>
      </fieldsUsage>
    </cacheHierarchy>
    <cacheHierarchy uniqueName="[main].[Product]" caption="Product" attribute="1" defaultMemberUniqueName="[main].[Product].[All]" allUniqueName="[main].[Product].[All]" dimensionUniqueName="[main]" displayFolder="" count="2" memberValueDatatype="130" unbalanced="0">
      <fieldsUsage count="2">
        <fieldUsage x="-1"/>
        <fieldUsage x="0"/>
      </fieldsUsage>
    </cacheHierarchy>
    <cacheHierarchy uniqueName="[main].[Amount]" caption="Amount" attribute="1" defaultMemberUniqueName="[main].[Amount].[All]" allUniqueName="[main].[Amount].[All]" dimensionUniqueName="[main]" displayFolder="" count="2" memberValueDatatype="20" unbalanced="0"/>
    <cacheHierarchy uniqueName="[main].[Units]" caption="Units" attribute="1" defaultMemberUniqueName="[main].[Units].[All]" allUniqueName="[main].[Units].[All]" dimensionUniqueName="[main]" displayFolder="" count="2" memberValueDatatype="20" unbalanced="0"/>
    <cacheHierarchy uniqueName="[main].[Cost Per Unit]" caption="Cost Per Unit" attribute="1" defaultMemberUniqueName="[main].[Cost Per Unit].[All]" allUniqueName="[main].[Cost Per Unit].[All]" dimensionUniqueName="[main]" displayFolder="" count="2" memberValueDatatype="5" unbalanced="0"/>
    <cacheHierarchy uniqueName="[main].[Cost]" caption="Cost" attribute="1" defaultMemberUniqueName="[main].[Cost].[All]" allUniqueName="[main].[Cost].[All]" dimensionUniqueName="[main]" displayFolder="" count="2" memberValueDatatype="5" unbalanced="0"/>
    <cacheHierarchy uniqueName="[Measures].[Sum of Amount]" caption="Sum of Amount" measure="1" displayFolder="" measureGroup="main"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main" count="0" oneField="1">
      <fieldsUsage count="1">
        <fieldUsage x="2"/>
      </fieldsUsage>
      <extLst>
        <ext xmlns:x15="http://schemas.microsoft.com/office/spreadsheetml/2010/11/main" uri="{B97F6D7D-B522-45F9-BDA1-12C45D357490}">
          <x15:cacheHierarchy aggregatedColumn="4"/>
        </ext>
      </extLst>
    </cacheHierarchy>
    <cacheHierarchy uniqueName="[Measures].[Sum of Cost]" caption="Sum of Cost" measure="1" displayFolder="" measureGroup="main"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main" count="0"/>
    <cacheHierarchy uniqueName="[Measures].[Profit]" caption="Profit" measure="1" displayFolder="" measureGroup="main" count="0" oneField="1">
      <fieldsUsage count="1">
        <fieldUsage x="3"/>
      </fieldsUsage>
    </cacheHierarchy>
    <cacheHierarchy uniqueName="[Measures].[Profit %]" caption="Profit %" measure="1" displayFolder="" measureGroup="main" count="0" oneField="1">
      <fieldsUsage count="1">
        <fieldUsage x="4"/>
      </fieldsUsage>
    </cacheHierarchy>
    <cacheHierarchy uniqueName="[Measures].[__XL_Count main]" caption="__XL_Count main" measure="1" displayFolder="" measureGroup="main" count="0" hidden="1"/>
    <cacheHierarchy uniqueName="[Measures].[__No measures defined]" caption="__No measures defined" measure="1" displayFolder="" count="0" hidden="1"/>
  </cacheHierarchies>
  <kpis count="0"/>
  <dimensions count="2">
    <dimension name="main" uniqueName="[main]" caption="main"/>
    <dimension measure="1" name="Measures" uniqueName="[Measures]" caption="Measures"/>
  </dimensions>
  <measureGroups count="1">
    <measureGroup name="main" caption="mai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nath ." refreshedDate="45684.608286342591" backgroundQuery="1" createdVersion="3" refreshedVersion="8" minRefreshableVersion="3" recordCount="0" supportSubquery="1" supportAdvancedDrill="1" xr:uid="{346775C0-05C5-475B-B9E1-4986E679FA3E}">
  <cacheSource type="external" connectionId="1">
    <extLst>
      <ext xmlns:x14="http://schemas.microsoft.com/office/spreadsheetml/2009/9/main" uri="{F057638F-6D5F-4e77-A914-E7F072B9BCA8}">
        <x14:sourceConnection name="ThisWorkbookDataModel"/>
      </ext>
    </extLst>
  </cacheSource>
  <cacheFields count="0"/>
  <cacheHierarchies count="14">
    <cacheHierarchy uniqueName="[main].[Sales Person]" caption="Sales Person" attribute="1" defaultMemberUniqueName="[main].[Sales Person].[All]" allUniqueName="[main].[Sales Person].[All]" dimensionUniqueName="[main]" displayFolder="" count="0" memberValueDatatype="130" unbalanced="0"/>
    <cacheHierarchy uniqueName="[main].[Geography]" caption="Geography" attribute="1" defaultMemberUniqueName="[main].[Geography].[All]" allUniqueName="[main].[Geography].[All]" dimensionUniqueName="[main]" displayFolder="" count="2" memberValueDatatype="130" unbalanced="0"/>
    <cacheHierarchy uniqueName="[main].[Product]" caption="Product" attribute="1" defaultMemberUniqueName="[main].[Product].[All]" allUniqueName="[main].[Product].[All]" dimensionUniqueName="[main]" displayFolder="" count="0" memberValueDatatype="130" unbalanced="0"/>
    <cacheHierarchy uniqueName="[main].[Amount]" caption="Amount" attribute="1" defaultMemberUniqueName="[main].[Amount].[All]" allUniqueName="[main].[Amount].[All]" dimensionUniqueName="[main]" displayFolder="" count="0" memberValueDatatype="20" unbalanced="0"/>
    <cacheHierarchy uniqueName="[main].[Units]" caption="Units" attribute="1" defaultMemberUniqueName="[main].[Units].[All]" allUniqueName="[main].[Units].[All]" dimensionUniqueName="[main]" displayFolder="" count="0" memberValueDatatype="20" unbalanced="0"/>
    <cacheHierarchy uniqueName="[main].[Cost Per Unit]" caption="Cost Per Unit" attribute="1" defaultMemberUniqueName="[main].[Cost Per Unit].[All]" allUniqueName="[main].[Cost Per Unit].[All]" dimensionUniqueName="[main]" displayFolder="" count="0" memberValueDatatype="5" unbalanced="0"/>
    <cacheHierarchy uniqueName="[main].[Cost]" caption="Cost" attribute="1" defaultMemberUniqueName="[main].[Cost].[All]" allUniqueName="[main].[Cost].[All]" dimensionUniqueName="[main]" displayFolder="" count="0" memberValueDatatype="5" unbalanced="0"/>
    <cacheHierarchy uniqueName="[Measures].[Sum of Amount]" caption="Sum of Amount" measure="1" displayFolder="" measureGroup="main" count="0">
      <extLst>
        <ext xmlns:x15="http://schemas.microsoft.com/office/spreadsheetml/2010/11/main" uri="{B97F6D7D-B522-45F9-BDA1-12C45D357490}">
          <x15:cacheHierarchy aggregatedColumn="3"/>
        </ext>
      </extLst>
    </cacheHierarchy>
    <cacheHierarchy uniqueName="[Measures].[Sum of Units]" caption="Sum of Units" measure="1" displayFolder="" measureGroup="main" count="0">
      <extLst>
        <ext xmlns:x15="http://schemas.microsoft.com/office/spreadsheetml/2010/11/main" uri="{B97F6D7D-B522-45F9-BDA1-12C45D357490}">
          <x15:cacheHierarchy aggregatedColumn="4"/>
        </ext>
      </extLst>
    </cacheHierarchy>
    <cacheHierarchy uniqueName="[Measures].[Sum of Cost]" caption="Sum of Cost" measure="1" displayFolder="" measureGroup="main"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main" count="0"/>
    <cacheHierarchy uniqueName="[Measures].[Profit]" caption="Profit" measure="1" displayFolder="" measureGroup="main" count="0"/>
    <cacheHierarchy uniqueName="[Measures].[__XL_Count main]" caption="__XL_Count main" measure="1" displayFolder="" measureGroup="main"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169932827"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nath ." refreshedDate="45684.64926273148" backgroundQuery="1" createdVersion="3" refreshedVersion="8" minRefreshableVersion="3" recordCount="0" supportSubquery="1" supportAdvancedDrill="1" xr:uid="{EC54F7A6-02EB-4F41-AE41-49F699EE2BD7}">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main].[Sales Person]" caption="Sales Person" attribute="1" defaultMemberUniqueName="[main].[Sales Person].[All]" allUniqueName="[main].[Sales Person].[All]" dimensionUniqueName="[main]" displayFolder="" count="0" memberValueDatatype="130" unbalanced="0"/>
    <cacheHierarchy uniqueName="[main].[Geography]" caption="Geography" attribute="1" defaultMemberUniqueName="[main].[Geography].[All]" allUniqueName="[main].[Geography].[All]" dimensionUniqueName="[main]" displayFolder="" count="2" memberValueDatatype="130" unbalanced="0"/>
    <cacheHierarchy uniqueName="[main].[Product]" caption="Product" attribute="1" defaultMemberUniqueName="[main].[Product].[All]" allUniqueName="[main].[Product].[All]" dimensionUniqueName="[main]" displayFolder="" count="0" memberValueDatatype="130" unbalanced="0"/>
    <cacheHierarchy uniqueName="[main].[Amount]" caption="Amount" attribute="1" defaultMemberUniqueName="[main].[Amount].[All]" allUniqueName="[main].[Amount].[All]" dimensionUniqueName="[main]" displayFolder="" count="0" memberValueDatatype="20" unbalanced="0"/>
    <cacheHierarchy uniqueName="[main].[Units]" caption="Units" attribute="1" defaultMemberUniqueName="[main].[Units].[All]" allUniqueName="[main].[Units].[All]" dimensionUniqueName="[main]" displayFolder="" count="0" memberValueDatatype="20" unbalanced="0"/>
    <cacheHierarchy uniqueName="[main].[Cost Per Unit]" caption="Cost Per Unit" attribute="1" defaultMemberUniqueName="[main].[Cost Per Unit].[All]" allUniqueName="[main].[Cost Per Unit].[All]" dimensionUniqueName="[main]" displayFolder="" count="0" memberValueDatatype="5" unbalanced="0"/>
    <cacheHierarchy uniqueName="[main].[Cost]" caption="Cost" attribute="1" defaultMemberUniqueName="[main].[Cost].[All]" allUniqueName="[main].[Cost].[All]" dimensionUniqueName="[main]" displayFolder="" count="0" memberValueDatatype="5" unbalanced="0"/>
    <cacheHierarchy uniqueName="[Measures].[Sum of Amount]" caption="Sum of Amount" measure="1" displayFolder="" measureGroup="main" count="0">
      <extLst>
        <ext xmlns:x15="http://schemas.microsoft.com/office/spreadsheetml/2010/11/main" uri="{B97F6D7D-B522-45F9-BDA1-12C45D357490}">
          <x15:cacheHierarchy aggregatedColumn="3"/>
        </ext>
      </extLst>
    </cacheHierarchy>
    <cacheHierarchy uniqueName="[Measures].[Sum of Units]" caption="Sum of Units" measure="1" displayFolder="" measureGroup="main" count="0">
      <extLst>
        <ext xmlns:x15="http://schemas.microsoft.com/office/spreadsheetml/2010/11/main" uri="{B97F6D7D-B522-45F9-BDA1-12C45D357490}">
          <x15:cacheHierarchy aggregatedColumn="4"/>
        </ext>
      </extLst>
    </cacheHierarchy>
    <cacheHierarchy uniqueName="[Measures].[Sum of Cost]" caption="Sum of Cost" measure="1" displayFolder="" measureGroup="main"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main" count="0"/>
    <cacheHierarchy uniqueName="[Measures].[Profit]" caption="Profit" measure="1" displayFolder="" measureGroup="main" count="0"/>
    <cacheHierarchy uniqueName="[Measures].[Profit %]" caption="Profit %" measure="1" displayFolder="" measureGroup="main" count="0"/>
    <cacheHierarchy uniqueName="[Measures].[__XL_Count main]" caption="__XL_Count main" measure="1" displayFolder="" measureGroup="main"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944956756"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x v="0"/>
    <n v="1624"/>
    <n v="114"/>
  </r>
  <r>
    <x v="1"/>
    <x v="1"/>
    <x v="1"/>
    <n v="6706"/>
    <n v="459"/>
  </r>
  <r>
    <x v="2"/>
    <x v="1"/>
    <x v="2"/>
    <n v="959"/>
    <n v="147"/>
  </r>
  <r>
    <x v="3"/>
    <x v="2"/>
    <x v="3"/>
    <n v="9632"/>
    <n v="288"/>
  </r>
  <r>
    <x v="4"/>
    <x v="3"/>
    <x v="4"/>
    <n v="2100"/>
    <n v="414"/>
  </r>
  <r>
    <x v="0"/>
    <x v="1"/>
    <x v="5"/>
    <n v="8869"/>
    <n v="432"/>
  </r>
  <r>
    <x v="4"/>
    <x v="4"/>
    <x v="6"/>
    <n v="2681"/>
    <n v="54"/>
  </r>
  <r>
    <x v="1"/>
    <x v="1"/>
    <x v="7"/>
    <n v="5012"/>
    <n v="210"/>
  </r>
  <r>
    <x v="5"/>
    <x v="4"/>
    <x v="8"/>
    <n v="1281"/>
    <n v="75"/>
  </r>
  <r>
    <x v="6"/>
    <x v="0"/>
    <x v="8"/>
    <n v="4991"/>
    <n v="12"/>
  </r>
  <r>
    <x v="7"/>
    <x v="3"/>
    <x v="4"/>
    <n v="1785"/>
    <n v="462"/>
  </r>
  <r>
    <x v="8"/>
    <x v="0"/>
    <x v="9"/>
    <n v="3983"/>
    <n v="144"/>
  </r>
  <r>
    <x v="2"/>
    <x v="4"/>
    <x v="10"/>
    <n v="2646"/>
    <n v="120"/>
  </r>
  <r>
    <x v="7"/>
    <x v="5"/>
    <x v="11"/>
    <n v="252"/>
    <n v="54"/>
  </r>
  <r>
    <x v="8"/>
    <x v="1"/>
    <x v="4"/>
    <n v="2464"/>
    <n v="234"/>
  </r>
  <r>
    <x v="8"/>
    <x v="1"/>
    <x v="12"/>
    <n v="2114"/>
    <n v="66"/>
  </r>
  <r>
    <x v="4"/>
    <x v="0"/>
    <x v="6"/>
    <n v="7693"/>
    <n v="87"/>
  </r>
  <r>
    <x v="6"/>
    <x v="5"/>
    <x v="13"/>
    <n v="15610"/>
    <n v="339"/>
  </r>
  <r>
    <x v="3"/>
    <x v="5"/>
    <x v="7"/>
    <n v="336"/>
    <n v="144"/>
  </r>
  <r>
    <x v="7"/>
    <x v="3"/>
    <x v="13"/>
    <n v="9443"/>
    <n v="162"/>
  </r>
  <r>
    <x v="2"/>
    <x v="5"/>
    <x v="14"/>
    <n v="8155"/>
    <n v="90"/>
  </r>
  <r>
    <x v="1"/>
    <x v="4"/>
    <x v="14"/>
    <n v="1701"/>
    <n v="234"/>
  </r>
  <r>
    <x v="9"/>
    <x v="4"/>
    <x v="7"/>
    <n v="2205"/>
    <n v="141"/>
  </r>
  <r>
    <x v="1"/>
    <x v="0"/>
    <x v="15"/>
    <n v="1771"/>
    <n v="204"/>
  </r>
  <r>
    <x v="3"/>
    <x v="1"/>
    <x v="16"/>
    <n v="2114"/>
    <n v="186"/>
  </r>
  <r>
    <x v="3"/>
    <x v="2"/>
    <x v="11"/>
    <n v="10311"/>
    <n v="231"/>
  </r>
  <r>
    <x v="8"/>
    <x v="3"/>
    <x v="10"/>
    <n v="21"/>
    <n v="168"/>
  </r>
  <r>
    <x v="9"/>
    <x v="1"/>
    <x v="13"/>
    <n v="1974"/>
    <n v="195"/>
  </r>
  <r>
    <x v="6"/>
    <x v="2"/>
    <x v="14"/>
    <n v="6314"/>
    <n v="15"/>
  </r>
  <r>
    <x v="9"/>
    <x v="0"/>
    <x v="14"/>
    <n v="4683"/>
    <n v="30"/>
  </r>
  <r>
    <x v="3"/>
    <x v="0"/>
    <x v="17"/>
    <n v="6398"/>
    <n v="102"/>
  </r>
  <r>
    <x v="7"/>
    <x v="1"/>
    <x v="15"/>
    <n v="553"/>
    <n v="15"/>
  </r>
  <r>
    <x v="1"/>
    <x v="3"/>
    <x v="0"/>
    <n v="7021"/>
    <n v="183"/>
  </r>
  <r>
    <x v="0"/>
    <x v="3"/>
    <x v="7"/>
    <n v="5817"/>
    <n v="12"/>
  </r>
  <r>
    <x v="3"/>
    <x v="3"/>
    <x v="8"/>
    <n v="3976"/>
    <n v="72"/>
  </r>
  <r>
    <x v="4"/>
    <x v="4"/>
    <x v="18"/>
    <n v="1134"/>
    <n v="282"/>
  </r>
  <r>
    <x v="7"/>
    <x v="3"/>
    <x v="19"/>
    <n v="6027"/>
    <n v="144"/>
  </r>
  <r>
    <x v="4"/>
    <x v="0"/>
    <x v="10"/>
    <n v="1904"/>
    <n v="405"/>
  </r>
  <r>
    <x v="5"/>
    <x v="5"/>
    <x v="1"/>
    <n v="3262"/>
    <n v="75"/>
  </r>
  <r>
    <x v="0"/>
    <x v="5"/>
    <x v="18"/>
    <n v="2289"/>
    <n v="135"/>
  </r>
  <r>
    <x v="6"/>
    <x v="5"/>
    <x v="18"/>
    <n v="6986"/>
    <n v="21"/>
  </r>
  <r>
    <x v="7"/>
    <x v="4"/>
    <x v="14"/>
    <n v="4417"/>
    <n v="153"/>
  </r>
  <r>
    <x v="4"/>
    <x v="5"/>
    <x v="16"/>
    <n v="1442"/>
    <n v="15"/>
  </r>
  <r>
    <x v="8"/>
    <x v="1"/>
    <x v="8"/>
    <n v="2415"/>
    <n v="255"/>
  </r>
  <r>
    <x v="7"/>
    <x v="0"/>
    <x v="15"/>
    <n v="238"/>
    <n v="18"/>
  </r>
  <r>
    <x v="4"/>
    <x v="0"/>
    <x v="14"/>
    <n v="4949"/>
    <n v="189"/>
  </r>
  <r>
    <x v="6"/>
    <x v="4"/>
    <x v="1"/>
    <n v="5075"/>
    <n v="21"/>
  </r>
  <r>
    <x v="8"/>
    <x v="2"/>
    <x v="10"/>
    <n v="9198"/>
    <n v="36"/>
  </r>
  <r>
    <x v="4"/>
    <x v="5"/>
    <x v="12"/>
    <n v="3339"/>
    <n v="75"/>
  </r>
  <r>
    <x v="0"/>
    <x v="5"/>
    <x v="9"/>
    <n v="5019"/>
    <n v="156"/>
  </r>
  <r>
    <x v="6"/>
    <x v="2"/>
    <x v="10"/>
    <n v="16184"/>
    <n v="39"/>
  </r>
  <r>
    <x v="4"/>
    <x v="2"/>
    <x v="20"/>
    <n v="497"/>
    <n v="63"/>
  </r>
  <r>
    <x v="7"/>
    <x v="2"/>
    <x v="12"/>
    <n v="8211"/>
    <n v="75"/>
  </r>
  <r>
    <x v="7"/>
    <x v="4"/>
    <x v="19"/>
    <n v="6580"/>
    <n v="183"/>
  </r>
  <r>
    <x v="3"/>
    <x v="1"/>
    <x v="11"/>
    <n v="4760"/>
    <n v="69"/>
  </r>
  <r>
    <x v="0"/>
    <x v="2"/>
    <x v="4"/>
    <n v="5439"/>
    <n v="30"/>
  </r>
  <r>
    <x v="3"/>
    <x v="5"/>
    <x v="9"/>
    <n v="1463"/>
    <n v="39"/>
  </r>
  <r>
    <x v="8"/>
    <x v="5"/>
    <x v="1"/>
    <n v="7777"/>
    <n v="504"/>
  </r>
  <r>
    <x v="2"/>
    <x v="0"/>
    <x v="12"/>
    <n v="1085"/>
    <n v="273"/>
  </r>
  <r>
    <x v="6"/>
    <x v="0"/>
    <x v="6"/>
    <n v="182"/>
    <n v="48"/>
  </r>
  <r>
    <x v="4"/>
    <x v="5"/>
    <x v="18"/>
    <n v="4242"/>
    <n v="207"/>
  </r>
  <r>
    <x v="4"/>
    <x v="2"/>
    <x v="1"/>
    <n v="6118"/>
    <n v="9"/>
  </r>
  <r>
    <x v="9"/>
    <x v="2"/>
    <x v="14"/>
    <n v="2317"/>
    <n v="261"/>
  </r>
  <r>
    <x v="4"/>
    <x v="4"/>
    <x v="10"/>
    <n v="938"/>
    <n v="6"/>
  </r>
  <r>
    <x v="1"/>
    <x v="0"/>
    <x v="16"/>
    <n v="9709"/>
    <n v="30"/>
  </r>
  <r>
    <x v="5"/>
    <x v="5"/>
    <x v="13"/>
    <n v="2205"/>
    <n v="138"/>
  </r>
  <r>
    <x v="5"/>
    <x v="0"/>
    <x v="9"/>
    <n v="4487"/>
    <n v="111"/>
  </r>
  <r>
    <x v="6"/>
    <x v="1"/>
    <x v="3"/>
    <n v="2415"/>
    <n v="15"/>
  </r>
  <r>
    <x v="0"/>
    <x v="5"/>
    <x v="15"/>
    <n v="4018"/>
    <n v="162"/>
  </r>
  <r>
    <x v="6"/>
    <x v="5"/>
    <x v="15"/>
    <n v="861"/>
    <n v="195"/>
  </r>
  <r>
    <x v="9"/>
    <x v="4"/>
    <x v="8"/>
    <n v="5586"/>
    <n v="525"/>
  </r>
  <r>
    <x v="5"/>
    <x v="5"/>
    <x v="5"/>
    <n v="2226"/>
    <n v="48"/>
  </r>
  <r>
    <x v="2"/>
    <x v="5"/>
    <x v="19"/>
    <n v="14329"/>
    <n v="150"/>
  </r>
  <r>
    <x v="2"/>
    <x v="5"/>
    <x v="13"/>
    <n v="8463"/>
    <n v="492"/>
  </r>
  <r>
    <x v="6"/>
    <x v="5"/>
    <x v="12"/>
    <n v="2891"/>
    <n v="102"/>
  </r>
  <r>
    <x v="8"/>
    <x v="2"/>
    <x v="14"/>
    <n v="3773"/>
    <n v="165"/>
  </r>
  <r>
    <x v="3"/>
    <x v="2"/>
    <x v="19"/>
    <n v="854"/>
    <n v="309"/>
  </r>
  <r>
    <x v="4"/>
    <x v="2"/>
    <x v="9"/>
    <n v="4970"/>
    <n v="156"/>
  </r>
  <r>
    <x v="2"/>
    <x v="1"/>
    <x v="21"/>
    <n v="98"/>
    <n v="159"/>
  </r>
  <r>
    <x v="6"/>
    <x v="1"/>
    <x v="16"/>
    <n v="13391"/>
    <n v="201"/>
  </r>
  <r>
    <x v="1"/>
    <x v="3"/>
    <x v="6"/>
    <n v="8890"/>
    <n v="210"/>
  </r>
  <r>
    <x v="7"/>
    <x v="4"/>
    <x v="11"/>
    <n v="56"/>
    <n v="51"/>
  </r>
  <r>
    <x v="8"/>
    <x v="2"/>
    <x v="4"/>
    <n v="3339"/>
    <n v="39"/>
  </r>
  <r>
    <x v="9"/>
    <x v="1"/>
    <x v="3"/>
    <n v="3808"/>
    <n v="279"/>
  </r>
  <r>
    <x v="9"/>
    <x v="4"/>
    <x v="11"/>
    <n v="63"/>
    <n v="123"/>
  </r>
  <r>
    <x v="7"/>
    <x v="3"/>
    <x v="18"/>
    <n v="7812"/>
    <n v="81"/>
  </r>
  <r>
    <x v="0"/>
    <x v="0"/>
    <x v="15"/>
    <n v="7693"/>
    <n v="21"/>
  </r>
  <r>
    <x v="8"/>
    <x v="2"/>
    <x v="19"/>
    <n v="973"/>
    <n v="162"/>
  </r>
  <r>
    <x v="9"/>
    <x v="1"/>
    <x v="20"/>
    <n v="567"/>
    <n v="228"/>
  </r>
  <r>
    <x v="9"/>
    <x v="2"/>
    <x v="12"/>
    <n v="2471"/>
    <n v="342"/>
  </r>
  <r>
    <x v="6"/>
    <x v="4"/>
    <x v="11"/>
    <n v="7189"/>
    <n v="54"/>
  </r>
  <r>
    <x v="3"/>
    <x v="1"/>
    <x v="19"/>
    <n v="7455"/>
    <n v="216"/>
  </r>
  <r>
    <x v="8"/>
    <x v="5"/>
    <x v="21"/>
    <n v="3108"/>
    <n v="54"/>
  </r>
  <r>
    <x v="4"/>
    <x v="4"/>
    <x v="4"/>
    <n v="469"/>
    <n v="75"/>
  </r>
  <r>
    <x v="2"/>
    <x v="0"/>
    <x v="14"/>
    <n v="2737"/>
    <n v="93"/>
  </r>
  <r>
    <x v="2"/>
    <x v="0"/>
    <x v="4"/>
    <n v="4305"/>
    <n v="156"/>
  </r>
  <r>
    <x v="2"/>
    <x v="4"/>
    <x v="9"/>
    <n v="2408"/>
    <n v="9"/>
  </r>
  <r>
    <x v="8"/>
    <x v="2"/>
    <x v="15"/>
    <n v="1281"/>
    <n v="18"/>
  </r>
  <r>
    <x v="0"/>
    <x v="1"/>
    <x v="1"/>
    <n v="12348"/>
    <n v="234"/>
  </r>
  <r>
    <x v="8"/>
    <x v="5"/>
    <x v="19"/>
    <n v="3689"/>
    <n v="312"/>
  </r>
  <r>
    <x v="5"/>
    <x v="2"/>
    <x v="15"/>
    <n v="2870"/>
    <n v="300"/>
  </r>
  <r>
    <x v="7"/>
    <x v="2"/>
    <x v="18"/>
    <n v="798"/>
    <n v="519"/>
  </r>
  <r>
    <x v="3"/>
    <x v="0"/>
    <x v="20"/>
    <n v="2933"/>
    <n v="9"/>
  </r>
  <r>
    <x v="6"/>
    <x v="1"/>
    <x v="2"/>
    <n v="2744"/>
    <n v="9"/>
  </r>
  <r>
    <x v="0"/>
    <x v="2"/>
    <x v="5"/>
    <n v="9772"/>
    <n v="90"/>
  </r>
  <r>
    <x v="5"/>
    <x v="5"/>
    <x v="4"/>
    <n v="1568"/>
    <n v="96"/>
  </r>
  <r>
    <x v="7"/>
    <x v="2"/>
    <x v="10"/>
    <n v="11417"/>
    <n v="21"/>
  </r>
  <r>
    <x v="0"/>
    <x v="5"/>
    <x v="21"/>
    <n v="6748"/>
    <n v="48"/>
  </r>
  <r>
    <x v="9"/>
    <x v="2"/>
    <x v="18"/>
    <n v="1407"/>
    <n v="72"/>
  </r>
  <r>
    <x v="1"/>
    <x v="1"/>
    <x v="12"/>
    <n v="2023"/>
    <n v="168"/>
  </r>
  <r>
    <x v="6"/>
    <x v="3"/>
    <x v="21"/>
    <n v="5236"/>
    <n v="51"/>
  </r>
  <r>
    <x v="3"/>
    <x v="2"/>
    <x v="15"/>
    <n v="1925"/>
    <n v="192"/>
  </r>
  <r>
    <x v="5"/>
    <x v="0"/>
    <x v="8"/>
    <n v="6608"/>
    <n v="225"/>
  </r>
  <r>
    <x v="4"/>
    <x v="5"/>
    <x v="21"/>
    <n v="8008"/>
    <n v="456"/>
  </r>
  <r>
    <x v="9"/>
    <x v="5"/>
    <x v="4"/>
    <n v="1428"/>
    <n v="93"/>
  </r>
  <r>
    <x v="4"/>
    <x v="5"/>
    <x v="2"/>
    <n v="525"/>
    <n v="48"/>
  </r>
  <r>
    <x v="4"/>
    <x v="0"/>
    <x v="3"/>
    <n v="1505"/>
    <n v="102"/>
  </r>
  <r>
    <x v="5"/>
    <x v="1"/>
    <x v="0"/>
    <n v="6755"/>
    <n v="252"/>
  </r>
  <r>
    <x v="7"/>
    <x v="0"/>
    <x v="3"/>
    <n v="11571"/>
    <n v="138"/>
  </r>
  <r>
    <x v="0"/>
    <x v="4"/>
    <x v="4"/>
    <n v="2541"/>
    <n v="90"/>
  </r>
  <r>
    <x v="3"/>
    <x v="0"/>
    <x v="0"/>
    <n v="1526"/>
    <n v="240"/>
  </r>
  <r>
    <x v="0"/>
    <x v="4"/>
    <x v="2"/>
    <n v="6125"/>
    <n v="102"/>
  </r>
  <r>
    <x v="3"/>
    <x v="1"/>
    <x v="18"/>
    <n v="847"/>
    <n v="129"/>
  </r>
  <r>
    <x v="1"/>
    <x v="1"/>
    <x v="18"/>
    <n v="4753"/>
    <n v="300"/>
  </r>
  <r>
    <x v="4"/>
    <x v="4"/>
    <x v="5"/>
    <n v="959"/>
    <n v="135"/>
  </r>
  <r>
    <x v="5"/>
    <x v="1"/>
    <x v="17"/>
    <n v="2793"/>
    <n v="114"/>
  </r>
  <r>
    <x v="5"/>
    <x v="1"/>
    <x v="8"/>
    <n v="4606"/>
    <n v="63"/>
  </r>
  <r>
    <x v="5"/>
    <x v="2"/>
    <x v="12"/>
    <n v="5551"/>
    <n v="252"/>
  </r>
  <r>
    <x v="9"/>
    <x v="2"/>
    <x v="1"/>
    <n v="6657"/>
    <n v="303"/>
  </r>
  <r>
    <x v="5"/>
    <x v="3"/>
    <x v="9"/>
    <n v="4438"/>
    <n v="246"/>
  </r>
  <r>
    <x v="1"/>
    <x v="4"/>
    <x v="7"/>
    <n v="168"/>
    <n v="84"/>
  </r>
  <r>
    <x v="5"/>
    <x v="5"/>
    <x v="9"/>
    <n v="7777"/>
    <n v="39"/>
  </r>
  <r>
    <x v="6"/>
    <x v="2"/>
    <x v="9"/>
    <n v="3339"/>
    <n v="348"/>
  </r>
  <r>
    <x v="5"/>
    <x v="0"/>
    <x v="5"/>
    <n v="6391"/>
    <n v="48"/>
  </r>
  <r>
    <x v="6"/>
    <x v="0"/>
    <x v="7"/>
    <n v="518"/>
    <n v="75"/>
  </r>
  <r>
    <x v="5"/>
    <x v="4"/>
    <x v="19"/>
    <n v="5677"/>
    <n v="258"/>
  </r>
  <r>
    <x v="4"/>
    <x v="3"/>
    <x v="9"/>
    <n v="6048"/>
    <n v="27"/>
  </r>
  <r>
    <x v="1"/>
    <x v="4"/>
    <x v="1"/>
    <n v="3752"/>
    <n v="213"/>
  </r>
  <r>
    <x v="6"/>
    <x v="1"/>
    <x v="12"/>
    <n v="4480"/>
    <n v="357"/>
  </r>
  <r>
    <x v="2"/>
    <x v="0"/>
    <x v="2"/>
    <n v="259"/>
    <n v="207"/>
  </r>
  <r>
    <x v="1"/>
    <x v="0"/>
    <x v="0"/>
    <n v="42"/>
    <n v="150"/>
  </r>
  <r>
    <x v="3"/>
    <x v="2"/>
    <x v="21"/>
    <n v="98"/>
    <n v="204"/>
  </r>
  <r>
    <x v="5"/>
    <x v="1"/>
    <x v="18"/>
    <n v="2478"/>
    <n v="21"/>
  </r>
  <r>
    <x v="3"/>
    <x v="5"/>
    <x v="5"/>
    <n v="7847"/>
    <n v="174"/>
  </r>
  <r>
    <x v="7"/>
    <x v="0"/>
    <x v="9"/>
    <n v="9926"/>
    <n v="201"/>
  </r>
  <r>
    <x v="1"/>
    <x v="4"/>
    <x v="11"/>
    <n v="819"/>
    <n v="510"/>
  </r>
  <r>
    <x v="4"/>
    <x v="3"/>
    <x v="12"/>
    <n v="3052"/>
    <n v="378"/>
  </r>
  <r>
    <x v="2"/>
    <x v="5"/>
    <x v="20"/>
    <n v="6832"/>
    <n v="27"/>
  </r>
  <r>
    <x v="7"/>
    <x v="3"/>
    <x v="10"/>
    <n v="2016"/>
    <n v="117"/>
  </r>
  <r>
    <x v="4"/>
    <x v="4"/>
    <x v="20"/>
    <n v="7322"/>
    <n v="36"/>
  </r>
  <r>
    <x v="1"/>
    <x v="1"/>
    <x v="5"/>
    <n v="357"/>
    <n v="126"/>
  </r>
  <r>
    <x v="2"/>
    <x v="3"/>
    <x v="4"/>
    <n v="3192"/>
    <n v="72"/>
  </r>
  <r>
    <x v="5"/>
    <x v="2"/>
    <x v="7"/>
    <n v="8435"/>
    <n v="42"/>
  </r>
  <r>
    <x v="0"/>
    <x v="3"/>
    <x v="12"/>
    <n v="0"/>
    <n v="135"/>
  </r>
  <r>
    <x v="5"/>
    <x v="5"/>
    <x v="17"/>
    <n v="8862"/>
    <n v="189"/>
  </r>
  <r>
    <x v="4"/>
    <x v="0"/>
    <x v="19"/>
    <n v="3556"/>
    <n v="459"/>
  </r>
  <r>
    <x v="6"/>
    <x v="5"/>
    <x v="16"/>
    <n v="7280"/>
    <n v="201"/>
  </r>
  <r>
    <x v="4"/>
    <x v="5"/>
    <x v="0"/>
    <n v="3402"/>
    <n v="366"/>
  </r>
  <r>
    <x v="8"/>
    <x v="0"/>
    <x v="12"/>
    <n v="4592"/>
    <n v="324"/>
  </r>
  <r>
    <x v="2"/>
    <x v="1"/>
    <x v="16"/>
    <n v="7833"/>
    <n v="243"/>
  </r>
  <r>
    <x v="7"/>
    <x v="3"/>
    <x v="20"/>
    <n v="7651"/>
    <n v="213"/>
  </r>
  <r>
    <x v="0"/>
    <x v="1"/>
    <x v="0"/>
    <n v="2275"/>
    <n v="447"/>
  </r>
  <r>
    <x v="0"/>
    <x v="4"/>
    <x v="11"/>
    <n v="5670"/>
    <n v="297"/>
  </r>
  <r>
    <x v="5"/>
    <x v="1"/>
    <x v="10"/>
    <n v="2135"/>
    <n v="27"/>
  </r>
  <r>
    <x v="0"/>
    <x v="5"/>
    <x v="14"/>
    <n v="2779"/>
    <n v="75"/>
  </r>
  <r>
    <x v="9"/>
    <x v="3"/>
    <x v="5"/>
    <n v="12950"/>
    <n v="30"/>
  </r>
  <r>
    <x v="5"/>
    <x v="2"/>
    <x v="3"/>
    <n v="2646"/>
    <n v="177"/>
  </r>
  <r>
    <x v="0"/>
    <x v="5"/>
    <x v="5"/>
    <n v="3794"/>
    <n v="159"/>
  </r>
  <r>
    <x v="8"/>
    <x v="1"/>
    <x v="5"/>
    <n v="819"/>
    <n v="306"/>
  </r>
  <r>
    <x v="8"/>
    <x v="5"/>
    <x v="13"/>
    <n v="2583"/>
    <n v="18"/>
  </r>
  <r>
    <x v="5"/>
    <x v="1"/>
    <x v="15"/>
    <n v="4585"/>
    <n v="240"/>
  </r>
  <r>
    <x v="6"/>
    <x v="5"/>
    <x v="5"/>
    <n v="1652"/>
    <n v="93"/>
  </r>
  <r>
    <x v="9"/>
    <x v="5"/>
    <x v="21"/>
    <n v="4991"/>
    <n v="9"/>
  </r>
  <r>
    <x v="1"/>
    <x v="5"/>
    <x v="10"/>
    <n v="2009"/>
    <n v="219"/>
  </r>
  <r>
    <x v="7"/>
    <x v="3"/>
    <x v="7"/>
    <n v="1568"/>
    <n v="141"/>
  </r>
  <r>
    <x v="3"/>
    <x v="0"/>
    <x v="13"/>
    <n v="3388"/>
    <n v="123"/>
  </r>
  <r>
    <x v="0"/>
    <x v="4"/>
    <x v="17"/>
    <n v="623"/>
    <n v="51"/>
  </r>
  <r>
    <x v="4"/>
    <x v="2"/>
    <x v="2"/>
    <n v="10073"/>
    <n v="120"/>
  </r>
  <r>
    <x v="1"/>
    <x v="3"/>
    <x v="21"/>
    <n v="1561"/>
    <n v="27"/>
  </r>
  <r>
    <x v="2"/>
    <x v="2"/>
    <x v="18"/>
    <n v="11522"/>
    <n v="204"/>
  </r>
  <r>
    <x v="4"/>
    <x v="4"/>
    <x v="11"/>
    <n v="2317"/>
    <n v="123"/>
  </r>
  <r>
    <x v="9"/>
    <x v="0"/>
    <x v="19"/>
    <n v="3059"/>
    <n v="27"/>
  </r>
  <r>
    <x v="3"/>
    <x v="0"/>
    <x v="21"/>
    <n v="2324"/>
    <n v="177"/>
  </r>
  <r>
    <x v="8"/>
    <x v="3"/>
    <x v="21"/>
    <n v="4956"/>
    <n v="171"/>
  </r>
  <r>
    <x v="9"/>
    <x v="5"/>
    <x v="15"/>
    <n v="5355"/>
    <n v="204"/>
  </r>
  <r>
    <x v="8"/>
    <x v="5"/>
    <x v="8"/>
    <n v="7259"/>
    <n v="276"/>
  </r>
  <r>
    <x v="1"/>
    <x v="0"/>
    <x v="21"/>
    <n v="6279"/>
    <n v="45"/>
  </r>
  <r>
    <x v="0"/>
    <x v="4"/>
    <x v="12"/>
    <n v="2541"/>
    <n v="45"/>
  </r>
  <r>
    <x v="4"/>
    <x v="1"/>
    <x v="18"/>
    <n v="3864"/>
    <n v="177"/>
  </r>
  <r>
    <x v="6"/>
    <x v="2"/>
    <x v="11"/>
    <n v="6146"/>
    <n v="63"/>
  </r>
  <r>
    <x v="2"/>
    <x v="3"/>
    <x v="3"/>
    <n v="2639"/>
    <n v="204"/>
  </r>
  <r>
    <x v="1"/>
    <x v="0"/>
    <x v="7"/>
    <n v="1890"/>
    <n v="195"/>
  </r>
  <r>
    <x v="5"/>
    <x v="5"/>
    <x v="8"/>
    <n v="1932"/>
    <n v="369"/>
  </r>
  <r>
    <x v="8"/>
    <x v="5"/>
    <x v="4"/>
    <n v="6300"/>
    <n v="42"/>
  </r>
  <r>
    <x v="4"/>
    <x v="0"/>
    <x v="0"/>
    <n v="560"/>
    <n v="81"/>
  </r>
  <r>
    <x v="2"/>
    <x v="0"/>
    <x v="21"/>
    <n v="2856"/>
    <n v="246"/>
  </r>
  <r>
    <x v="2"/>
    <x v="5"/>
    <x v="9"/>
    <n v="707"/>
    <n v="174"/>
  </r>
  <r>
    <x v="1"/>
    <x v="1"/>
    <x v="0"/>
    <n v="3598"/>
    <n v="81"/>
  </r>
  <r>
    <x v="0"/>
    <x v="1"/>
    <x v="7"/>
    <n v="6853"/>
    <n v="372"/>
  </r>
  <r>
    <x v="0"/>
    <x v="1"/>
    <x v="10"/>
    <n v="4725"/>
    <n v="174"/>
  </r>
  <r>
    <x v="3"/>
    <x v="2"/>
    <x v="1"/>
    <n v="10304"/>
    <n v="84"/>
  </r>
  <r>
    <x v="3"/>
    <x v="5"/>
    <x v="10"/>
    <n v="1274"/>
    <n v="225"/>
  </r>
  <r>
    <x v="6"/>
    <x v="2"/>
    <x v="0"/>
    <n v="1526"/>
    <n v="105"/>
  </r>
  <r>
    <x v="0"/>
    <x v="3"/>
    <x v="19"/>
    <n v="3101"/>
    <n v="225"/>
  </r>
  <r>
    <x v="7"/>
    <x v="0"/>
    <x v="8"/>
    <n v="1057"/>
    <n v="54"/>
  </r>
  <r>
    <x v="5"/>
    <x v="0"/>
    <x v="21"/>
    <n v="5306"/>
    <n v="0"/>
  </r>
  <r>
    <x v="6"/>
    <x v="3"/>
    <x v="17"/>
    <n v="4018"/>
    <n v="171"/>
  </r>
  <r>
    <x v="2"/>
    <x v="5"/>
    <x v="10"/>
    <n v="938"/>
    <n v="189"/>
  </r>
  <r>
    <x v="5"/>
    <x v="4"/>
    <x v="3"/>
    <n v="1778"/>
    <n v="270"/>
  </r>
  <r>
    <x v="4"/>
    <x v="3"/>
    <x v="0"/>
    <n v="1638"/>
    <n v="63"/>
  </r>
  <r>
    <x v="3"/>
    <x v="4"/>
    <x v="4"/>
    <n v="154"/>
    <n v="21"/>
  </r>
  <r>
    <x v="5"/>
    <x v="0"/>
    <x v="7"/>
    <n v="9835"/>
    <n v="207"/>
  </r>
  <r>
    <x v="2"/>
    <x v="0"/>
    <x v="13"/>
    <n v="7273"/>
    <n v="96"/>
  </r>
  <r>
    <x v="6"/>
    <x v="3"/>
    <x v="7"/>
    <n v="6909"/>
    <n v="81"/>
  </r>
  <r>
    <x v="2"/>
    <x v="3"/>
    <x v="17"/>
    <n v="3920"/>
    <n v="306"/>
  </r>
  <r>
    <x v="9"/>
    <x v="3"/>
    <x v="20"/>
    <n v="4858"/>
    <n v="279"/>
  </r>
  <r>
    <x v="7"/>
    <x v="4"/>
    <x v="2"/>
    <n v="3549"/>
    <n v="3"/>
  </r>
  <r>
    <x v="5"/>
    <x v="3"/>
    <x v="18"/>
    <n v="966"/>
    <n v="198"/>
  </r>
  <r>
    <x v="6"/>
    <x v="3"/>
    <x v="3"/>
    <n v="385"/>
    <n v="249"/>
  </r>
  <r>
    <x v="4"/>
    <x v="5"/>
    <x v="10"/>
    <n v="2219"/>
    <n v="75"/>
  </r>
  <r>
    <x v="2"/>
    <x v="2"/>
    <x v="1"/>
    <n v="2954"/>
    <n v="189"/>
  </r>
  <r>
    <x v="5"/>
    <x v="2"/>
    <x v="1"/>
    <n v="280"/>
    <n v="87"/>
  </r>
  <r>
    <x v="3"/>
    <x v="2"/>
    <x v="0"/>
    <n v="6118"/>
    <n v="174"/>
  </r>
  <r>
    <x v="7"/>
    <x v="3"/>
    <x v="16"/>
    <n v="4802"/>
    <n v="36"/>
  </r>
  <r>
    <x v="2"/>
    <x v="4"/>
    <x v="17"/>
    <n v="4137"/>
    <n v="60"/>
  </r>
  <r>
    <x v="8"/>
    <x v="1"/>
    <x v="14"/>
    <n v="2023"/>
    <n v="78"/>
  </r>
  <r>
    <x v="2"/>
    <x v="2"/>
    <x v="0"/>
    <n v="9051"/>
    <n v="57"/>
  </r>
  <r>
    <x v="2"/>
    <x v="0"/>
    <x v="19"/>
    <n v="2919"/>
    <n v="45"/>
  </r>
  <r>
    <x v="3"/>
    <x v="4"/>
    <x v="7"/>
    <n v="5915"/>
    <n v="3"/>
  </r>
  <r>
    <x v="9"/>
    <x v="1"/>
    <x v="16"/>
    <n v="2562"/>
    <n v="6"/>
  </r>
  <r>
    <x v="6"/>
    <x v="0"/>
    <x v="4"/>
    <n v="8813"/>
    <n v="21"/>
  </r>
  <r>
    <x v="6"/>
    <x v="2"/>
    <x v="3"/>
    <n v="6111"/>
    <n v="3"/>
  </r>
  <r>
    <x v="1"/>
    <x v="5"/>
    <x v="6"/>
    <n v="3507"/>
    <n v="288"/>
  </r>
  <r>
    <x v="4"/>
    <x v="2"/>
    <x v="11"/>
    <n v="4319"/>
    <n v="30"/>
  </r>
  <r>
    <x v="0"/>
    <x v="4"/>
    <x v="21"/>
    <n v="609"/>
    <n v="87"/>
  </r>
  <r>
    <x v="0"/>
    <x v="3"/>
    <x v="18"/>
    <n v="6370"/>
    <n v="30"/>
  </r>
  <r>
    <x v="6"/>
    <x v="4"/>
    <x v="15"/>
    <n v="5474"/>
    <n v="168"/>
  </r>
  <r>
    <x v="0"/>
    <x v="2"/>
    <x v="18"/>
    <n v="3164"/>
    <n v="306"/>
  </r>
  <r>
    <x v="4"/>
    <x v="1"/>
    <x v="2"/>
    <n v="1302"/>
    <n v="402"/>
  </r>
  <r>
    <x v="8"/>
    <x v="0"/>
    <x v="19"/>
    <n v="7308"/>
    <n v="327"/>
  </r>
  <r>
    <x v="0"/>
    <x v="0"/>
    <x v="18"/>
    <n v="6132"/>
    <n v="93"/>
  </r>
  <r>
    <x v="9"/>
    <x v="1"/>
    <x v="8"/>
    <n v="3472"/>
    <n v="96"/>
  </r>
  <r>
    <x v="1"/>
    <x v="3"/>
    <x v="3"/>
    <n v="9660"/>
    <n v="27"/>
  </r>
  <r>
    <x v="2"/>
    <x v="4"/>
    <x v="21"/>
    <n v="2436"/>
    <n v="99"/>
  </r>
  <r>
    <x v="2"/>
    <x v="4"/>
    <x v="5"/>
    <n v="9506"/>
    <n v="87"/>
  </r>
  <r>
    <x v="9"/>
    <x v="0"/>
    <x v="20"/>
    <n v="245"/>
    <n v="288"/>
  </r>
  <r>
    <x v="1"/>
    <x v="1"/>
    <x v="13"/>
    <n v="2702"/>
    <n v="363"/>
  </r>
  <r>
    <x v="9"/>
    <x v="5"/>
    <x v="9"/>
    <n v="700"/>
    <n v="87"/>
  </r>
  <r>
    <x v="4"/>
    <x v="5"/>
    <x v="9"/>
    <n v="3759"/>
    <n v="150"/>
  </r>
  <r>
    <x v="7"/>
    <x v="1"/>
    <x v="9"/>
    <n v="1589"/>
    <n v="303"/>
  </r>
  <r>
    <x v="5"/>
    <x v="1"/>
    <x v="19"/>
    <n v="5194"/>
    <n v="288"/>
  </r>
  <r>
    <x v="9"/>
    <x v="2"/>
    <x v="11"/>
    <n v="945"/>
    <n v="75"/>
  </r>
  <r>
    <x v="0"/>
    <x v="4"/>
    <x v="6"/>
    <n v="1988"/>
    <n v="39"/>
  </r>
  <r>
    <x v="4"/>
    <x v="5"/>
    <x v="1"/>
    <n v="6734"/>
    <n v="123"/>
  </r>
  <r>
    <x v="0"/>
    <x v="2"/>
    <x v="2"/>
    <n v="217"/>
    <n v="36"/>
  </r>
  <r>
    <x v="6"/>
    <x v="5"/>
    <x v="7"/>
    <n v="6279"/>
    <n v="237"/>
  </r>
  <r>
    <x v="0"/>
    <x v="2"/>
    <x v="11"/>
    <n v="4424"/>
    <n v="201"/>
  </r>
  <r>
    <x v="7"/>
    <x v="2"/>
    <x v="9"/>
    <n v="189"/>
    <n v="48"/>
  </r>
  <r>
    <x v="6"/>
    <x v="1"/>
    <x v="7"/>
    <n v="490"/>
    <n v="84"/>
  </r>
  <r>
    <x v="1"/>
    <x v="0"/>
    <x v="20"/>
    <n v="434"/>
    <n v="87"/>
  </r>
  <r>
    <x v="5"/>
    <x v="4"/>
    <x v="0"/>
    <n v="10129"/>
    <n v="312"/>
  </r>
  <r>
    <x v="8"/>
    <x v="3"/>
    <x v="19"/>
    <n v="1652"/>
    <n v="102"/>
  </r>
  <r>
    <x v="1"/>
    <x v="4"/>
    <x v="20"/>
    <n v="6433"/>
    <n v="78"/>
  </r>
  <r>
    <x v="8"/>
    <x v="5"/>
    <x v="14"/>
    <n v="2212"/>
    <n v="117"/>
  </r>
  <r>
    <x v="3"/>
    <x v="1"/>
    <x v="15"/>
    <n v="609"/>
    <n v="99"/>
  </r>
  <r>
    <x v="0"/>
    <x v="1"/>
    <x v="17"/>
    <n v="1638"/>
    <n v="48"/>
  </r>
  <r>
    <x v="5"/>
    <x v="5"/>
    <x v="16"/>
    <n v="3829"/>
    <n v="24"/>
  </r>
  <r>
    <x v="0"/>
    <x v="3"/>
    <x v="16"/>
    <n v="5775"/>
    <n v="42"/>
  </r>
  <r>
    <x v="4"/>
    <x v="1"/>
    <x v="13"/>
    <n v="1071"/>
    <n v="270"/>
  </r>
  <r>
    <x v="1"/>
    <x v="2"/>
    <x v="14"/>
    <n v="5019"/>
    <n v="150"/>
  </r>
  <r>
    <x v="7"/>
    <x v="0"/>
    <x v="16"/>
    <n v="2863"/>
    <n v="42"/>
  </r>
  <r>
    <x v="0"/>
    <x v="1"/>
    <x v="12"/>
    <n v="1617"/>
    <n v="126"/>
  </r>
  <r>
    <x v="4"/>
    <x v="0"/>
    <x v="21"/>
    <n v="6818"/>
    <n v="6"/>
  </r>
  <r>
    <x v="8"/>
    <x v="1"/>
    <x v="16"/>
    <n v="6657"/>
    <n v="276"/>
  </r>
  <r>
    <x v="8"/>
    <x v="5"/>
    <x v="9"/>
    <n v="2919"/>
    <n v="93"/>
  </r>
  <r>
    <x v="7"/>
    <x v="2"/>
    <x v="6"/>
    <n v="3094"/>
    <n v="246"/>
  </r>
  <r>
    <x v="4"/>
    <x v="3"/>
    <x v="17"/>
    <n v="2989"/>
    <n v="3"/>
  </r>
  <r>
    <x v="1"/>
    <x v="4"/>
    <x v="18"/>
    <n v="2268"/>
    <n v="63"/>
  </r>
  <r>
    <x v="6"/>
    <x v="1"/>
    <x v="6"/>
    <n v="4753"/>
    <n v="246"/>
  </r>
  <r>
    <x v="7"/>
    <x v="5"/>
    <x v="15"/>
    <n v="7511"/>
    <n v="120"/>
  </r>
  <r>
    <x v="7"/>
    <x v="4"/>
    <x v="6"/>
    <n v="4326"/>
    <n v="348"/>
  </r>
  <r>
    <x v="3"/>
    <x v="5"/>
    <x v="14"/>
    <n v="4935"/>
    <n v="126"/>
  </r>
  <r>
    <x v="4"/>
    <x v="1"/>
    <x v="0"/>
    <n v="4781"/>
    <n v="123"/>
  </r>
  <r>
    <x v="6"/>
    <x v="4"/>
    <x v="4"/>
    <n v="7483"/>
    <n v="45"/>
  </r>
  <r>
    <x v="9"/>
    <x v="4"/>
    <x v="2"/>
    <n v="6860"/>
    <n v="126"/>
  </r>
  <r>
    <x v="0"/>
    <x v="0"/>
    <x v="12"/>
    <n v="9002"/>
    <n v="72"/>
  </r>
  <r>
    <x v="4"/>
    <x v="2"/>
    <x v="12"/>
    <n v="1400"/>
    <n v="135"/>
  </r>
  <r>
    <x v="9"/>
    <x v="5"/>
    <x v="7"/>
    <n v="4053"/>
    <n v="24"/>
  </r>
  <r>
    <x v="5"/>
    <x v="2"/>
    <x v="6"/>
    <n v="2149"/>
    <n v="117"/>
  </r>
  <r>
    <x v="8"/>
    <x v="3"/>
    <x v="12"/>
    <n v="3640"/>
    <n v="51"/>
  </r>
  <r>
    <x v="7"/>
    <x v="3"/>
    <x v="14"/>
    <n v="630"/>
    <n v="36"/>
  </r>
  <r>
    <x v="2"/>
    <x v="1"/>
    <x v="18"/>
    <n v="2429"/>
    <n v="144"/>
  </r>
  <r>
    <x v="2"/>
    <x v="2"/>
    <x v="4"/>
    <n v="2142"/>
    <n v="114"/>
  </r>
  <r>
    <x v="5"/>
    <x v="0"/>
    <x v="0"/>
    <n v="6454"/>
    <n v="54"/>
  </r>
  <r>
    <x v="5"/>
    <x v="0"/>
    <x v="10"/>
    <n v="4487"/>
    <n v="333"/>
  </r>
  <r>
    <x v="8"/>
    <x v="0"/>
    <x v="2"/>
    <n v="938"/>
    <n v="366"/>
  </r>
  <r>
    <x v="8"/>
    <x v="4"/>
    <x v="21"/>
    <n v="8841"/>
    <n v="303"/>
  </r>
  <r>
    <x v="7"/>
    <x v="3"/>
    <x v="5"/>
    <n v="4018"/>
    <n v="126"/>
  </r>
  <r>
    <x v="3"/>
    <x v="0"/>
    <x v="16"/>
    <n v="714"/>
    <n v="231"/>
  </r>
  <r>
    <x v="2"/>
    <x v="4"/>
    <x v="4"/>
    <n v="3850"/>
    <n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02CE6F-40F5-47F2-9F5D-51499935B93D}"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Country">
  <location ref="G4:J10" firstHeaderRow="0" firstDataRow="1" firstDataCol="1"/>
  <pivotFields count="5">
    <pivotField showAll="0">
      <items count="11">
        <item x="7"/>
        <item x="1"/>
        <item x="3"/>
        <item x="5"/>
        <item x="4"/>
        <item x="6"/>
        <item x="8"/>
        <item x="2"/>
        <item x="9"/>
        <item x="0"/>
        <item t="default"/>
      </items>
    </pivotField>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items count="23">
        <item x="8"/>
        <item x="0"/>
        <item x="17"/>
        <item x="15"/>
        <item x="7"/>
        <item x="2"/>
        <item x="21"/>
        <item x="19"/>
        <item x="1"/>
        <item x="3"/>
        <item x="9"/>
        <item x="14"/>
        <item x="12"/>
        <item x="11"/>
        <item x="10"/>
        <item x="13"/>
        <item x="18"/>
        <item x="5"/>
        <item x="16"/>
        <item x="6"/>
        <item x="20"/>
        <item x="4"/>
        <item t="default"/>
      </items>
    </pivotField>
    <pivotField dataField="1" numFmtId="164" showAll="0"/>
    <pivotField dataField="1" numFmtId="3" showAll="0"/>
  </pivotFields>
  <rowFields count="1">
    <field x="1"/>
  </rowFields>
  <rowItems count="6">
    <i>
      <x v="2"/>
    </i>
    <i>
      <x v="1"/>
    </i>
    <i>
      <x v="3"/>
    </i>
    <i>
      <x v="5"/>
    </i>
    <i>
      <x v="4"/>
    </i>
    <i>
      <x/>
    </i>
  </rowItems>
  <colFields count="1">
    <field x="-2"/>
  </colFields>
  <colItems count="3">
    <i>
      <x/>
    </i>
    <i i="1">
      <x v="1"/>
    </i>
    <i i="2">
      <x v="2"/>
    </i>
  </colItems>
  <dataFields count="3">
    <dataField name="Sum of Amount" fld="3" baseField="0" baseItem="0" numFmtId="167"/>
    <dataField name=" " fld="3" baseField="0" baseItem="0"/>
    <dataField name="Sum of Units" fld="4" baseField="0" baseItem="0"/>
  </dataFields>
  <formats count="5">
    <format dxfId="412">
      <pivotArea type="all" dataOnly="0" outline="0" fieldPosition="0"/>
    </format>
    <format dxfId="411">
      <pivotArea outline="0" collapsedLevelsAreSubtotals="1" fieldPosition="0"/>
    </format>
    <format dxfId="410">
      <pivotArea field="1" type="button" dataOnly="0" labelOnly="1" outline="0" axis="axisRow" fieldPosition="0"/>
    </format>
    <format dxfId="409">
      <pivotArea dataOnly="0" labelOnly="1" fieldPosition="0">
        <references count="1">
          <reference field="1" count="0"/>
        </references>
      </pivotArea>
    </format>
    <format dxfId="408">
      <pivotArea dataOnly="0" labelOnly="1" outline="0" fieldPosition="0">
        <references count="1">
          <reference field="4294967294" count="3">
            <x v="0"/>
            <x v="1"/>
            <x v="2"/>
          </reference>
        </references>
      </pivotArea>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092250-70F1-4548-9DE2-D01F1E02C2BA}" name="PivotTable2"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C3:D8"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5">
    <i>
      <x v="4"/>
    </i>
    <i>
      <x v="3"/>
    </i>
    <i>
      <x/>
    </i>
    <i>
      <x v="2"/>
    </i>
    <i>
      <x v="1"/>
    </i>
  </rowItems>
  <colItems count="1">
    <i/>
  </colItems>
  <dataFields count="1">
    <dataField fld="1" subtotal="count" baseField="0" baseItem="0"/>
  </dataFields>
  <formats count="10">
    <format dxfId="401">
      <pivotArea type="all" dataOnly="0" outline="0" fieldPosition="0"/>
    </format>
    <format dxfId="400">
      <pivotArea outline="0" collapsedLevelsAreSubtotals="1" fieldPosition="0"/>
    </format>
    <format dxfId="399">
      <pivotArea field="0" type="button" dataOnly="0" labelOnly="1" outline="0" axis="axisRow" fieldPosition="0"/>
    </format>
    <format dxfId="398">
      <pivotArea dataOnly="0" labelOnly="1" fieldPosition="0">
        <references count="1">
          <reference field="0" count="0"/>
        </references>
      </pivotArea>
    </format>
    <format dxfId="397">
      <pivotArea dataOnly="0" labelOnly="1" outline="0" axis="axisValues" fieldPosition="0"/>
    </format>
    <format dxfId="396">
      <pivotArea type="all" dataOnly="0" outline="0" fieldPosition="0"/>
    </format>
    <format dxfId="395">
      <pivotArea outline="0" collapsedLevelsAreSubtotals="1" fieldPosition="0"/>
    </format>
    <format dxfId="394">
      <pivotArea field="0" type="button" dataOnly="0" labelOnly="1" outline="0" axis="axisRow" fieldPosition="0"/>
    </format>
    <format dxfId="393">
      <pivotArea dataOnly="0" labelOnly="1" fieldPosition="0">
        <references count="1">
          <reference field="0" count="0"/>
        </references>
      </pivotArea>
    </format>
    <format dxfId="392">
      <pivotArea dataOnly="0" labelOnly="1" outline="0" axis="axisValues" fieldPosition="0"/>
    </format>
  </format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0">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main">
        <x15:activeTabTopLevelEntity name="[mai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BB89C18-DC01-489D-93FB-31E859A67206}"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C16" firstHeaderRow="1" firstDataRow="1" firstDataCol="1"/>
  <pivotFields count="3">
    <pivotField axis="axisRow" allDrilled="1" subtotalTop="0" showAll="0" dataSourceSort="1" defaultSubtotal="0" defaultAttributeDrillState="1">
      <items count="6">
        <item x="0"/>
        <item x="1"/>
        <item x="2"/>
        <item x="3"/>
        <item x="4"/>
        <item x="5"/>
      </items>
    </pivotField>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s>
  <rowFields count="2">
    <field x="0"/>
    <field x="1"/>
  </rowFields>
  <rowItems count="13">
    <i>
      <x/>
    </i>
    <i r="1">
      <x/>
    </i>
    <i>
      <x v="1"/>
    </i>
    <i r="1">
      <x/>
    </i>
    <i>
      <x v="2"/>
    </i>
    <i r="1">
      <x/>
    </i>
    <i>
      <x v="3"/>
    </i>
    <i r="1">
      <x v="1"/>
    </i>
    <i>
      <x v="4"/>
    </i>
    <i r="1">
      <x v="2"/>
    </i>
    <i>
      <x v="5"/>
    </i>
    <i r="1">
      <x v="3"/>
    </i>
    <i t="grand">
      <x/>
    </i>
  </rowItems>
  <colItems count="1">
    <i/>
  </colItems>
  <dataFields count="1">
    <dataField name="Sum of Amount" fld="2" baseField="0" baseItem="0"/>
  </dataFields>
  <formats count="12">
    <format dxfId="376">
      <pivotArea type="all" dataOnly="0" outline="0" fieldPosition="0"/>
    </format>
    <format dxfId="375">
      <pivotArea outline="0" collapsedLevelsAreSubtotals="1" fieldPosition="0"/>
    </format>
    <format dxfId="374">
      <pivotArea field="0" type="button" dataOnly="0" labelOnly="1" outline="0" axis="axisRow" fieldPosition="0"/>
    </format>
    <format dxfId="373">
      <pivotArea dataOnly="0" labelOnly="1" fieldPosition="0">
        <references count="1">
          <reference field="0" count="0"/>
        </references>
      </pivotArea>
    </format>
    <format dxfId="372">
      <pivotArea dataOnly="0" labelOnly="1" grandRow="1" outline="0" fieldPosition="0"/>
    </format>
    <format dxfId="371">
      <pivotArea dataOnly="0" labelOnly="1" fieldPosition="0">
        <references count="2">
          <reference field="0" count="1" selected="0">
            <x v="0"/>
          </reference>
          <reference field="1" count="1">
            <x v="0"/>
          </reference>
        </references>
      </pivotArea>
    </format>
    <format dxfId="370">
      <pivotArea dataOnly="0" labelOnly="1" fieldPosition="0">
        <references count="2">
          <reference field="0" count="1" selected="0">
            <x v="1"/>
          </reference>
          <reference field="1" count="1">
            <x v="0"/>
          </reference>
        </references>
      </pivotArea>
    </format>
    <format dxfId="369">
      <pivotArea dataOnly="0" labelOnly="1" fieldPosition="0">
        <references count="2">
          <reference field="0" count="1" selected="0">
            <x v="2"/>
          </reference>
          <reference field="1" count="1">
            <x v="0"/>
          </reference>
        </references>
      </pivotArea>
    </format>
    <format dxfId="368">
      <pivotArea dataOnly="0" labelOnly="1" fieldPosition="0">
        <references count="2">
          <reference field="0" count="1" selected="0">
            <x v="3"/>
          </reference>
          <reference field="1" count="1">
            <x v="1"/>
          </reference>
        </references>
      </pivotArea>
    </format>
    <format dxfId="367">
      <pivotArea dataOnly="0" labelOnly="1" fieldPosition="0">
        <references count="2">
          <reference field="0" count="1" selected="0">
            <x v="4"/>
          </reference>
          <reference field="1" count="1">
            <x v="2"/>
          </reference>
        </references>
      </pivotArea>
    </format>
    <format dxfId="366">
      <pivotArea dataOnly="0" labelOnly="1" fieldPosition="0">
        <references count="2">
          <reference field="0" count="1" selected="0">
            <x v="5"/>
          </reference>
          <reference field="1" count="1">
            <x v="3"/>
          </reference>
        </references>
      </pivotArea>
    </format>
    <format dxfId="365">
      <pivotArea dataOnly="0" labelOnly="1" outline="0" axis="axisValues" fieldPosition="0"/>
    </format>
  </format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7">
      <autoFilter ref="A1">
        <filterColumn colId="0">
          <top10 val="1" filterVal="1"/>
        </filterColumn>
      </autoFilter>
    </filter>
  </filters>
  <rowHierarchiesUsage count="2">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main">
        <x15:activeTabTopLevelEntity name="[mai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3B58710-FED5-4C2B-885A-6CB5157500C0}"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3:G16" firstHeaderRow="1" firstDataRow="1" firstDataCol="1"/>
  <pivotFields count="3">
    <pivotField axis="axisRow" allDrilled="1" subtotalTop="0" showAll="0" dataSourceSort="1" defaultSubtotal="0" defaultAttributeDrillState="1">
      <items count="6">
        <item x="0"/>
        <item x="1"/>
        <item x="2"/>
        <item x="3"/>
        <item x="4"/>
        <item x="5"/>
      </items>
    </pivotField>
    <pivotField axis="axisRow" allDrilled="1" subtotalTop="0" showAll="0" measureFilter="1"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s>
  <rowFields count="2">
    <field x="0"/>
    <field x="1"/>
  </rowFields>
  <rowItems count="13">
    <i>
      <x/>
    </i>
    <i r="1">
      <x/>
    </i>
    <i>
      <x v="1"/>
    </i>
    <i r="1">
      <x v="1"/>
    </i>
    <i>
      <x v="2"/>
    </i>
    <i r="1">
      <x v="1"/>
    </i>
    <i>
      <x v="3"/>
    </i>
    <i r="1">
      <x v="2"/>
    </i>
    <i>
      <x v="4"/>
    </i>
    <i r="1">
      <x/>
    </i>
    <i>
      <x v="5"/>
    </i>
    <i r="1">
      <x v="3"/>
    </i>
    <i t="grand">
      <x/>
    </i>
  </rowItems>
  <colItems count="1">
    <i/>
  </colItems>
  <dataFields count="1">
    <dataField name="Sum of Amount" fld="2" baseField="0" baseItem="0"/>
  </dataFields>
  <formats count="12">
    <format dxfId="388">
      <pivotArea type="all" dataOnly="0" outline="0" fieldPosition="0"/>
    </format>
    <format dxfId="387">
      <pivotArea outline="0" collapsedLevelsAreSubtotals="1" fieldPosition="0"/>
    </format>
    <format dxfId="386">
      <pivotArea field="0" type="button" dataOnly="0" labelOnly="1" outline="0" axis="axisRow" fieldPosition="0"/>
    </format>
    <format dxfId="385">
      <pivotArea dataOnly="0" labelOnly="1" fieldPosition="0">
        <references count="1">
          <reference field="0" count="0"/>
        </references>
      </pivotArea>
    </format>
    <format dxfId="384">
      <pivotArea dataOnly="0" labelOnly="1" grandRow="1" outline="0" fieldPosition="0"/>
    </format>
    <format dxfId="383">
      <pivotArea dataOnly="0" labelOnly="1" fieldPosition="0">
        <references count="2">
          <reference field="0" count="1" selected="0">
            <x v="0"/>
          </reference>
          <reference field="1" count="1">
            <x v="0"/>
          </reference>
        </references>
      </pivotArea>
    </format>
    <format dxfId="382">
      <pivotArea dataOnly="0" labelOnly="1" fieldPosition="0">
        <references count="2">
          <reference field="0" count="1" selected="0">
            <x v="1"/>
          </reference>
          <reference field="1" count="1">
            <x v="1"/>
          </reference>
        </references>
      </pivotArea>
    </format>
    <format dxfId="381">
      <pivotArea dataOnly="0" labelOnly="1" fieldPosition="0">
        <references count="2">
          <reference field="0" count="1" selected="0">
            <x v="2"/>
          </reference>
          <reference field="1" count="1">
            <x v="1"/>
          </reference>
        </references>
      </pivotArea>
    </format>
    <format dxfId="380">
      <pivotArea dataOnly="0" labelOnly="1" fieldPosition="0">
        <references count="2">
          <reference field="0" count="1" selected="0">
            <x v="3"/>
          </reference>
          <reference field="1" count="1">
            <x v="2"/>
          </reference>
        </references>
      </pivotArea>
    </format>
    <format dxfId="379">
      <pivotArea dataOnly="0" labelOnly="1" fieldPosition="0">
        <references count="2">
          <reference field="0" count="1" selected="0">
            <x v="4"/>
          </reference>
          <reference field="1" count="1">
            <x v="0"/>
          </reference>
        </references>
      </pivotArea>
    </format>
    <format dxfId="378">
      <pivotArea dataOnly="0" labelOnly="1" fieldPosition="0">
        <references count="2">
          <reference field="0" count="1" selected="0">
            <x v="5"/>
          </reference>
          <reference field="1" count="1">
            <x v="3"/>
          </reference>
        </references>
      </pivotArea>
    </format>
    <format dxfId="377">
      <pivotArea dataOnly="0" labelOnly="1" outline="0" axis="axisValues" fieldPosition="0"/>
    </format>
  </format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3" iMeasureHier="7">
      <autoFilter ref="A1">
        <filterColumn colId="0">
          <top10 top="0" val="1" filterVal="1"/>
        </filterColumn>
      </autoFilter>
    </filter>
  </filters>
  <rowHierarchiesUsage count="2">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main">
        <x15:activeTabTopLevelEntity name="[mai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8D31F64-8A1C-46D0-9AAB-D521AABF49C4}" name="profits"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D26" firstHeaderRow="1" firstDataRow="1" firstDataCol="1"/>
  <pivotFields count="3">
    <pivotField axis="axisRow" allDrilled="1" subtotalTop="0" showAll="0" dataSourceSort="1" defaultSubtotal="0" defaultAttributeDrillState="1">
      <items count="22">
        <item x="0"/>
        <item x="1"/>
        <item x="2"/>
        <item x="3"/>
        <item x="4"/>
        <item x="5"/>
        <item x="6"/>
        <item x="7"/>
        <item x="8"/>
        <item x="9"/>
        <item x="10"/>
        <item x="11"/>
        <item x="12"/>
        <item x="13"/>
        <item x="14"/>
        <item x="15"/>
        <item x="16"/>
        <item x="17"/>
        <item x="18"/>
        <item x="19"/>
        <item x="20"/>
        <item x="21"/>
      </items>
    </pivotField>
    <pivotField dataField="1" subtotalTop="0" showAll="0" defaultSubtotal="0"/>
    <pivotField allDrilled="1" subtotalTop="0" showAll="0" dataSourceSort="1" defaultSubtotal="0" defaultAttributeDrillState="1"/>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fld="1" subtotal="count" baseField="0" baseItem="0"/>
  </dataFields>
  <formats count="12">
    <format dxfId="364">
      <pivotArea type="all" dataOnly="0" outline="0" fieldPosition="0"/>
    </format>
    <format dxfId="363">
      <pivotArea outline="0" collapsedLevelsAreSubtotals="1" fieldPosition="0"/>
    </format>
    <format dxfId="362">
      <pivotArea field="0" type="button" dataOnly="0" labelOnly="1" outline="0" axis="axisRow" fieldPosition="0"/>
    </format>
    <format dxfId="361">
      <pivotArea dataOnly="0" labelOnly="1" fieldPosition="0">
        <references count="1">
          <reference field="0" count="0"/>
        </references>
      </pivotArea>
    </format>
    <format dxfId="360">
      <pivotArea dataOnly="0" labelOnly="1" grandRow="1" outline="0" fieldPosition="0"/>
    </format>
    <format dxfId="359">
      <pivotArea dataOnly="0" labelOnly="1" outline="0" axis="axisValues" fieldPosition="0"/>
    </format>
    <format dxfId="358">
      <pivotArea type="all" dataOnly="0" outline="0" fieldPosition="0"/>
    </format>
    <format dxfId="357">
      <pivotArea outline="0" collapsedLevelsAreSubtotals="1" fieldPosition="0"/>
    </format>
    <format dxfId="356">
      <pivotArea field="0" type="button" dataOnly="0" labelOnly="1" outline="0" axis="axisRow" fieldPosition="0"/>
    </format>
    <format dxfId="355">
      <pivotArea dataOnly="0" labelOnly="1" fieldPosition="0">
        <references count="1">
          <reference field="0" count="0"/>
        </references>
      </pivotArea>
    </format>
    <format dxfId="354">
      <pivotArea dataOnly="0" labelOnly="1" grandRow="1" outline="0" fieldPosition="0"/>
    </format>
    <format dxfId="353">
      <pivotArea dataOnly="0" labelOnly="1" outline="0" axis="axisValues" fieldPosition="0"/>
    </format>
  </format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main">
        <x15:activeTabTopLevelEntity name="[mai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19E36E8-A4EE-4951-8D31-2CBFB12BF383}" name="PivotTable6" cacheId="28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B3:F26" firstHeaderRow="0" firstDataRow="1" firstDataCol="1"/>
  <pivotFields count="6">
    <pivotField axis="axisRow" allDrilled="1" subtotalTop="0" showAll="0" sortType="a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3"/>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3">
    <i>
      <x v="16"/>
    </i>
    <i>
      <x v="1"/>
    </i>
    <i>
      <x v="5"/>
    </i>
    <i>
      <x/>
    </i>
    <i>
      <x v="21"/>
    </i>
    <i>
      <x v="7"/>
    </i>
    <i>
      <x v="15"/>
    </i>
    <i>
      <x v="13"/>
    </i>
    <i>
      <x v="12"/>
    </i>
    <i>
      <x v="3"/>
    </i>
    <i>
      <x v="17"/>
    </i>
    <i>
      <x v="20"/>
    </i>
    <i>
      <x v="14"/>
    </i>
    <i>
      <x v="4"/>
    </i>
    <i>
      <x v="8"/>
    </i>
    <i>
      <x v="18"/>
    </i>
    <i>
      <x v="19"/>
    </i>
    <i>
      <x v="9"/>
    </i>
    <i>
      <x v="11"/>
    </i>
    <i>
      <x v="6"/>
    </i>
    <i>
      <x v="2"/>
    </i>
    <i>
      <x v="10"/>
    </i>
    <i t="grand">
      <x/>
    </i>
  </rowItems>
  <colFields count="1">
    <field x="-2"/>
  </colFields>
  <colItems count="4">
    <i>
      <x/>
    </i>
    <i i="1">
      <x v="1"/>
    </i>
    <i i="2">
      <x v="2"/>
    </i>
    <i i="3">
      <x v="3"/>
    </i>
  </colItems>
  <dataFields count="4">
    <dataField name="Sum of Amount" fld="1" baseField="0" baseItem="0"/>
    <dataField name="Sum of Units" fld="2" baseField="0" baseItem="0"/>
    <dataField fld="3" subtotal="count" baseField="0" baseItem="0"/>
    <dataField fld="4" subtotal="count" baseField="0" baseItem="0"/>
  </dataFields>
  <formats count="8">
    <format dxfId="352">
      <pivotArea collapsedLevelsAreSubtotals="1" fieldPosition="0">
        <references count="2">
          <reference field="4294967294" count="1" selected="0">
            <x v="0"/>
          </reference>
          <reference field="0" count="0"/>
        </references>
      </pivotArea>
    </format>
    <format dxfId="351">
      <pivotArea field="0" grandRow="1" outline="0" collapsedLevelsAreSubtotals="1" axis="axisRow" fieldPosition="0">
        <references count="1">
          <reference field="4294967294" count="1" selected="0">
            <x v="0"/>
          </reference>
        </references>
      </pivotArea>
    </format>
    <format dxfId="350">
      <pivotArea type="all" dataOnly="0" outline="0" fieldPosition="0"/>
    </format>
    <format dxfId="349">
      <pivotArea outline="0" collapsedLevelsAreSubtotals="1" fieldPosition="0"/>
    </format>
    <format dxfId="348">
      <pivotArea field="0" type="button" dataOnly="0" labelOnly="1" outline="0" axis="axisRow" fieldPosition="0"/>
    </format>
    <format dxfId="347">
      <pivotArea dataOnly="0" labelOnly="1" fieldPosition="0">
        <references count="1">
          <reference field="0" count="0"/>
        </references>
      </pivotArea>
    </format>
    <format dxfId="346">
      <pivotArea dataOnly="0" labelOnly="1" grandRow="1" outline="0" fieldPosition="0"/>
    </format>
    <format dxfId="345">
      <pivotArea dataOnly="0" labelOnly="1" outline="0" fieldPosition="0">
        <references count="1">
          <reference field="4294967294" count="4">
            <x v="0"/>
            <x v="1"/>
            <x v="2"/>
            <x v="3"/>
          </reference>
        </references>
      </pivotArea>
    </format>
  </formats>
  <conditionalFormats count="1">
    <conditionalFormat priority="1">
      <pivotAreas count="1">
        <pivotArea type="data" collapsedLevelsAreSubtotals="1" fieldPosition="0">
          <references count="2">
            <reference field="4294967294" count="1" selected="0">
              <x v="3"/>
            </reference>
            <reference field="0" count="22">
              <x v="0"/>
              <x v="1"/>
              <x v="2"/>
              <x v="3"/>
              <x v="4"/>
              <x v="5"/>
              <x v="6"/>
              <x v="7"/>
              <x v="8"/>
              <x v="9"/>
              <x v="10"/>
              <x v="11"/>
              <x v="12"/>
              <x v="13"/>
              <x v="14"/>
              <x v="15"/>
              <x v="16"/>
              <x v="17"/>
              <x v="18"/>
              <x v="19"/>
              <x v="20"/>
              <x v="21"/>
            </reference>
          </references>
        </pivotArea>
      </pivotAreas>
    </conditionalFormat>
  </conditionalFormat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main">
        <x15:activeTabTopLevelEntity name="[main]"/>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794959D9-F905-464B-A39E-ACC9DBD360CC}" sourceName="Sales Person">
  <pivotTables>
    <pivotTable tabId="4" name="PivotTable1"/>
  </pivotTables>
  <data>
    <tabular pivotCacheId="1998740743">
      <items count="10">
        <i x="7" s="1"/>
        <i x="1" s="1"/>
        <i x="3" s="1"/>
        <i x="5" s="1"/>
        <i x="4" s="1"/>
        <i x="6" s="1"/>
        <i x="8" s="1"/>
        <i x="2" s="1"/>
        <i x="9"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4C546EDA-AD55-4D1A-B879-343A95705E4C}" sourceName="[main].[Geography]">
  <pivotTables>
    <pivotTable tabId="9" name="profits"/>
  </pivotTables>
  <data>
    <olap pivotCacheId="1169932827">
      <levels count="2">
        <level uniqueName="[main].[Geography].[(All)]" sourceCaption="(All)" count="0"/>
        <level uniqueName="[main].[Geography].[Geography]" sourceCaption="Geography" count="6">
          <ranges>
            <range startItem="0">
              <i n="[main].[Geography].&amp;[Australia]" c="Australia"/>
              <i n="[main].[Geography].&amp;[Canada]" c="Canada"/>
              <i n="[main].[Geography].&amp;[India]" c="India"/>
              <i n="[main].[Geography].&amp;[New Zealand]" c="New Zealand"/>
              <i n="[main].[Geography].&amp;[UK]" c="UK"/>
              <i n="[main].[Geography].&amp;[USA]" c="USA"/>
            </range>
          </ranges>
        </level>
      </levels>
      <selections count="1">
        <selection n="[main].[Geograph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2A5E9C9E-7097-4541-B44C-DD91CCF3FEE6}" sourceName="[main].[Geography]">
  <pivotTables>
    <pivotTable tabId="11" name="PivotTable6"/>
  </pivotTables>
  <data>
    <olap pivotCacheId="1944956756">
      <levels count="2">
        <level uniqueName="[main].[Geography].[(All)]" sourceCaption="(All)" count="0"/>
        <level uniqueName="[main].[Geography].[Geography]" sourceCaption="Geography" count="6">
          <ranges>
            <range startItem="0">
              <i n="[main].[Geography].&amp;[Australia]" c="Australia"/>
              <i n="[main].[Geography].&amp;[Canada]" c="Canada"/>
              <i n="[main].[Geography].&amp;[India]" c="India"/>
              <i n="[main].[Geography].&amp;[New Zealand]" c="New Zealand"/>
              <i n="[main].[Geography].&amp;[UK]" c="UK"/>
              <i n="[main].[Geography].&amp;[USA]" c="USA"/>
            </range>
          </ranges>
        </level>
      </levels>
      <selections count="1">
        <selection n="[main].[Geograph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0176CE23-FE19-436B-BB91-952131CB519D}" cache="Slicer_Sales_Person" caption="Sales Person" columnCount="2"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90ACBE92-A58C-45D3-9769-A8F7046CE7B5}" cache="Slicer_Geography" caption="Geography" level="1"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4C7459BF-903B-41A8-BF58-1D4759F54AB8}" cache="Slicer_Geography1" caption="Geography" columnCount="2" level="1" rowHeight="54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BC6427A-73F1-451A-90EF-5D691C80ECF4}" name="products" displayName="products" ref="P10:Q32" totalsRowShown="0">
  <autoFilter ref="P10:Q32" xr:uid="{4BC6427A-73F1-451A-90EF-5D691C80ECF4}"/>
  <tableColumns count="2">
    <tableColumn id="1" xr3:uid="{2DEA9CBA-5ADB-4F31-8C22-B17D0CF81F0E}" name="Product"/>
    <tableColumn id="2" xr3:uid="{6F35D224-6D2B-4052-9EB0-EE7E929511E1}" name="Cost per unit" dataDxfId="43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04D4656-180C-499E-9793-360C3FA08E05}" name="main" displayName="main" ref="B11:H311" totalsRowShown="0" headerRowDxfId="436">
  <autoFilter ref="B11:H311" xr:uid="{204D4656-180C-499E-9793-360C3FA08E05}"/>
  <tableColumns count="7">
    <tableColumn id="1" xr3:uid="{D2FB7DB9-16D8-4BC0-83F5-AC384E67FC4C}" name="Sales Person"/>
    <tableColumn id="2" xr3:uid="{983EDFAC-A09C-404F-B5B7-E3122405DA64}" name="Geography"/>
    <tableColumn id="3" xr3:uid="{6FBF51CF-37EA-45C2-84F8-7D564A57798B}" name="Product"/>
    <tableColumn id="4" xr3:uid="{5F362817-128A-4745-9F99-C4CD01697B31}" name="Amount" dataDxfId="435"/>
    <tableColumn id="5" xr3:uid="{0AEDEDEC-FECB-4831-949F-0C277F91FB02}" name="Units" dataDxfId="434"/>
    <tableColumn id="6" xr3:uid="{2B69A7E1-50CC-440A-ABF6-784F76F4A7F4}" name="Cost Per Unit" dataDxfId="433">
      <calculatedColumnFormula>_xlfn.XLOOKUP(main[[#This Row],[Product]],products[Product],products[Cost per unit])</calculatedColumnFormula>
    </tableColumn>
    <tableColumn id="7" xr3:uid="{30CF1A33-4CEF-4927-ABFC-CBF9797481BA}" name="Cost" dataDxfId="432">
      <calculatedColumnFormula>main[[#This Row],[Units]]*main[[#This Row],[Cost Per Unit]]</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28F2665-1E07-4104-BEC7-A9EEEF3427B6}" name="stats" displayName="stats" ref="B3:D10" totalsRowShown="0" headerRowDxfId="431" dataDxfId="430">
  <tableColumns count="3">
    <tableColumn id="1" xr3:uid="{40725D4C-18FC-47F9-A36C-D5965378DBC4}" name="Stats" dataDxfId="429"/>
    <tableColumn id="2" xr3:uid="{5B6DDBFE-E883-44CD-91C0-5778407535B8}" name="Amount" dataDxfId="428"/>
    <tableColumn id="3" xr3:uid="{D995339A-6F33-49E0-B12F-7929FF145150}" name="Units" dataDxfId="42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8F97EAE-6D96-41C1-A446-DB932944C79C}" name="main2" displayName="main2" ref="B3:F303" totalsRowShown="0" headerRowDxfId="426">
  <autoFilter ref="B3:F303" xr:uid="{D8F97EAE-6D96-41C1-A446-DB932944C79C}"/>
  <sortState xmlns:xlrd2="http://schemas.microsoft.com/office/spreadsheetml/2017/richdata2" ref="B4:F303">
    <sortCondition sortBy="fontColor" ref="E3:E303" dxfId="425"/>
  </sortState>
  <tableColumns count="5">
    <tableColumn id="1" xr3:uid="{815443B2-E0BC-4DAD-BA33-C0CB71C61A95}" name="Sales Person"/>
    <tableColumn id="2" xr3:uid="{32FD5258-B18C-494B-BD1A-062420A1E332}" name="Geography"/>
    <tableColumn id="3" xr3:uid="{942D8103-A860-4624-B013-41D755570F2B}" name="Product"/>
    <tableColumn id="4" xr3:uid="{9EFC8494-FB64-4129-A494-9F4E925DE3C0}" name="Amount" dataDxfId="424"/>
    <tableColumn id="5" xr3:uid="{6478843C-0658-4034-8592-A308A486AC08}" name="Units" dataDxfId="423"/>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79EB5C3-5930-4826-8228-B73948EEAE90}" name="topten" displayName="topten" ref="I3:M13" totalsRowShown="0" headerRowDxfId="422" dataDxfId="420" headerRowBorderDxfId="421" tableBorderDxfId="419" totalsRowBorderDxfId="418">
  <autoFilter ref="I3:M13" xr:uid="{979EB5C3-5930-4826-8228-B73948EEAE90}"/>
  <tableColumns count="5">
    <tableColumn id="1" xr3:uid="{D7AB9734-8571-45F0-8E4A-DAEA3BABF132}" name="Sales Person" dataDxfId="417"/>
    <tableColumn id="2" xr3:uid="{98C63C1F-F656-4667-98A3-CA6650479647}" name="Geography" dataDxfId="416"/>
    <tableColumn id="3" xr3:uid="{4564873C-E835-4D23-BB12-A0C4CBF372A6}" name="Product" dataDxfId="415"/>
    <tableColumn id="4" xr3:uid="{8AE727ED-D662-440F-BDE1-21D822CDAEB4}" name="Amount" dataDxfId="414"/>
    <tableColumn id="5" xr3:uid="{8175161B-67A8-4AD0-BBEA-7DDD9C578816}" name="Units" dataDxfId="41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B876909-A87A-4C18-8834-DDD4DA3695FC}" name="country" displayName="country" ref="B4:E10" totalsRowShown="0" headerRowDxfId="407" dataDxfId="406">
  <sortState xmlns:xlrd2="http://schemas.microsoft.com/office/spreadsheetml/2017/richdata2" ref="B5:D10">
    <sortCondition descending="1" ref="C4:C10"/>
  </sortState>
  <tableColumns count="4">
    <tableColumn id="1" xr3:uid="{0EEF56F5-6BAE-40F5-B038-E9C2EB2BED87}" name="Country" dataDxfId="405"/>
    <tableColumn id="2" xr3:uid="{0E2C5870-C71D-4DDD-928D-1620A626D51F}" name="Amount" dataDxfId="404" dataCellStyle="Comma">
      <calculatedColumnFormula>SUMIFS(main[Amount],main[Geography],B5)</calculatedColumnFormula>
    </tableColumn>
    <tableColumn id="3" xr3:uid="{F9789B2B-00AB-47E0-8A61-D7CA430B750E}" name=" " dataDxfId="403">
      <calculatedColumnFormula>country[[#This Row],[Amount]]</calculatedColumnFormula>
    </tableColumn>
    <tableColumn id="4" xr3:uid="{CCE92DB3-2EC3-458D-9EAF-A983734FD1C5}" name="Units" dataDxfId="402">
      <calculatedColumnFormula>SUMIFS(main[Units],main[Geography],B5)</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99EA143-C5E0-4349-B015-F861ABFE00AE}" name="main1" displayName="main1" ref="B3:F303" totalsRowShown="0" headerRowDxfId="391">
  <autoFilter ref="B3:F303" xr:uid="{299EA143-C5E0-4349-B015-F861ABFE00AE}"/>
  <tableColumns count="5">
    <tableColumn id="1" xr3:uid="{77767D0D-418B-4758-AC71-014F7062F4D2}" name="Sales Person"/>
    <tableColumn id="2" xr3:uid="{DB3850A8-F03C-4A89-A526-CE3D13CE0192}" name="Geography"/>
    <tableColumn id="3" xr3:uid="{44226E42-970E-4C8B-888B-516C5DF3D693}" name="Product"/>
    <tableColumn id="4" xr3:uid="{77717694-2BDC-4234-9473-2032470A0D14}" name="Amount" dataDxfId="390"/>
    <tableColumn id="5" xr3:uid="{0332F06B-37BE-4BBE-AAB6-0ECBFF7D6812}" name="Units" dataDxfId="38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89BAF-8351-4A6D-9527-A78AC40C2EE3}">
  <dimension ref="B10:Q311"/>
  <sheetViews>
    <sheetView workbookViewId="0">
      <selection activeCell="J30" sqref="J30"/>
    </sheetView>
  </sheetViews>
  <sheetFormatPr defaultRowHeight="14.4" x14ac:dyDescent="0.3"/>
  <cols>
    <col min="1" max="1" width="2.44140625" customWidth="1"/>
    <col min="2" max="2" width="15" bestFit="1" customWidth="1"/>
    <col min="3" max="3" width="12.109375" bestFit="1" customWidth="1"/>
    <col min="4" max="4" width="19.88671875" bestFit="1" customWidth="1"/>
    <col min="5" max="5" width="8.109375" bestFit="1" customWidth="1"/>
    <col min="6" max="6" width="5.33203125" bestFit="1" customWidth="1"/>
    <col min="7" max="7" width="11.6640625" bestFit="1" customWidth="1"/>
    <col min="8" max="9" width="11.5546875" customWidth="1"/>
    <col min="15" max="15" width="8" customWidth="1"/>
    <col min="16" max="16" width="19.88671875" bestFit="1" customWidth="1"/>
    <col min="17" max="17" width="13.6640625" bestFit="1" customWidth="1"/>
  </cols>
  <sheetData>
    <row r="10" spans="2:17" x14ac:dyDescent="0.3">
      <c r="G10" s="27" t="s">
        <v>86</v>
      </c>
      <c r="H10" s="26"/>
      <c r="I10" s="79"/>
      <c r="P10" t="s">
        <v>2</v>
      </c>
      <c r="Q10" t="s">
        <v>6</v>
      </c>
    </row>
    <row r="11" spans="2:17" x14ac:dyDescent="0.3">
      <c r="B11" s="34" t="s">
        <v>0</v>
      </c>
      <c r="C11" s="34" t="s">
        <v>1</v>
      </c>
      <c r="D11" s="34" t="s">
        <v>2</v>
      </c>
      <c r="E11" s="34" t="s">
        <v>3</v>
      </c>
      <c r="F11" s="34" t="s">
        <v>4</v>
      </c>
      <c r="G11" s="34" t="s">
        <v>84</v>
      </c>
      <c r="H11" s="34" t="s">
        <v>85</v>
      </c>
      <c r="I11" s="34"/>
      <c r="P11" t="s">
        <v>11</v>
      </c>
      <c r="Q11" s="8">
        <v>9.33</v>
      </c>
    </row>
    <row r="12" spans="2:17" x14ac:dyDescent="0.3">
      <c r="B12" t="s">
        <v>7</v>
      </c>
      <c r="C12" t="s">
        <v>8</v>
      </c>
      <c r="D12" t="s">
        <v>9</v>
      </c>
      <c r="E12" s="5">
        <v>1624</v>
      </c>
      <c r="F12" s="6">
        <v>114</v>
      </c>
      <c r="G12" s="25">
        <f>_xlfn.XLOOKUP(main[[#This Row],[Product]],products[Product],products[Cost per unit])</f>
        <v>14.49</v>
      </c>
      <c r="H12" s="25">
        <f>main[[#This Row],[Units]]*main[[#This Row],[Cost Per Unit]]</f>
        <v>1651.8600000000001</v>
      </c>
      <c r="I12" s="25"/>
      <c r="P12" t="s">
        <v>15</v>
      </c>
      <c r="Q12" s="8">
        <v>11.7</v>
      </c>
    </row>
    <row r="13" spans="2:17" x14ac:dyDescent="0.3">
      <c r="B13" t="s">
        <v>12</v>
      </c>
      <c r="C13" t="s">
        <v>13</v>
      </c>
      <c r="D13" t="s">
        <v>14</v>
      </c>
      <c r="E13" s="5">
        <v>6706</v>
      </c>
      <c r="F13" s="6">
        <v>459</v>
      </c>
      <c r="G13" s="25">
        <f>_xlfn.XLOOKUP(main[[#This Row],[Product]],products[Product],products[Cost per unit])</f>
        <v>8.65</v>
      </c>
      <c r="H13" s="25">
        <f>main[[#This Row],[Units]]*main[[#This Row],[Cost Per Unit]]</f>
        <v>3970.3500000000004</v>
      </c>
      <c r="I13" s="25"/>
      <c r="J13" s="11" t="s">
        <v>5</v>
      </c>
      <c r="K13" s="2"/>
      <c r="P13" t="s">
        <v>17</v>
      </c>
      <c r="Q13" s="8">
        <v>11.88</v>
      </c>
    </row>
    <row r="14" spans="2:17" x14ac:dyDescent="0.3">
      <c r="B14" t="s">
        <v>16</v>
      </c>
      <c r="C14" t="s">
        <v>13</v>
      </c>
      <c r="D14" t="s">
        <v>17</v>
      </c>
      <c r="E14" s="5">
        <v>959</v>
      </c>
      <c r="F14" s="6">
        <v>147</v>
      </c>
      <c r="G14" s="25">
        <f>_xlfn.XLOOKUP(main[[#This Row],[Product]],products[Product],products[Cost per unit])</f>
        <v>11.88</v>
      </c>
      <c r="H14" s="25">
        <f>main[[#This Row],[Units]]*main[[#This Row],[Cost Per Unit]]</f>
        <v>1746.3600000000001</v>
      </c>
      <c r="I14" s="25"/>
      <c r="J14" s="12">
        <v>1</v>
      </c>
      <c r="K14" s="7" t="s">
        <v>10</v>
      </c>
      <c r="P14" t="s">
        <v>21</v>
      </c>
      <c r="Q14" s="8">
        <v>11.73</v>
      </c>
    </row>
    <row r="15" spans="2:17" x14ac:dyDescent="0.3">
      <c r="B15" t="s">
        <v>18</v>
      </c>
      <c r="C15" t="s">
        <v>19</v>
      </c>
      <c r="D15" t="s">
        <v>20</v>
      </c>
      <c r="E15" s="5">
        <v>9632</v>
      </c>
      <c r="F15" s="6">
        <v>288</v>
      </c>
      <c r="G15" s="25">
        <f>_xlfn.XLOOKUP(main[[#This Row],[Product]],products[Product],products[Cost per unit])</f>
        <v>6.47</v>
      </c>
      <c r="H15" s="25">
        <f>main[[#This Row],[Units]]*main[[#This Row],[Cost Per Unit]]</f>
        <v>1863.36</v>
      </c>
      <c r="I15" s="25"/>
      <c r="J15" s="12">
        <v>2</v>
      </c>
      <c r="K15" s="7" t="s">
        <v>61</v>
      </c>
      <c r="P15" t="s">
        <v>26</v>
      </c>
      <c r="Q15" s="8">
        <v>8.7899999999999991</v>
      </c>
    </row>
    <row r="16" spans="2:17" x14ac:dyDescent="0.3">
      <c r="B16" t="s">
        <v>22</v>
      </c>
      <c r="C16" t="s">
        <v>23</v>
      </c>
      <c r="D16" t="s">
        <v>24</v>
      </c>
      <c r="E16" s="5">
        <v>2100</v>
      </c>
      <c r="F16" s="6">
        <v>414</v>
      </c>
      <c r="G16" s="25">
        <f>_xlfn.XLOOKUP(main[[#This Row],[Product]],products[Product],products[Cost per unit])</f>
        <v>13.15</v>
      </c>
      <c r="H16" s="25">
        <f>main[[#This Row],[Units]]*main[[#This Row],[Cost Per Unit]]</f>
        <v>5444.1</v>
      </c>
      <c r="I16" s="25"/>
      <c r="J16" s="12">
        <v>3</v>
      </c>
      <c r="K16" s="7" t="s">
        <v>66</v>
      </c>
      <c r="P16" t="s">
        <v>29</v>
      </c>
      <c r="Q16" s="8">
        <v>3.11</v>
      </c>
    </row>
    <row r="17" spans="2:17" x14ac:dyDescent="0.3">
      <c r="B17" t="s">
        <v>7</v>
      </c>
      <c r="C17" t="s">
        <v>13</v>
      </c>
      <c r="D17" t="s">
        <v>27</v>
      </c>
      <c r="E17" s="5">
        <v>8869</v>
      </c>
      <c r="F17" s="6">
        <v>432</v>
      </c>
      <c r="G17" s="25">
        <f>_xlfn.XLOOKUP(main[[#This Row],[Product]],products[Product],products[Cost per unit])</f>
        <v>12.37</v>
      </c>
      <c r="H17" s="25">
        <f>main[[#This Row],[Units]]*main[[#This Row],[Cost Per Unit]]</f>
        <v>5343.8399999999992</v>
      </c>
      <c r="I17" s="25"/>
      <c r="J17" s="12">
        <v>4</v>
      </c>
      <c r="K17" s="7" t="s">
        <v>25</v>
      </c>
      <c r="P17" t="s">
        <v>20</v>
      </c>
      <c r="Q17" s="8">
        <v>6.47</v>
      </c>
    </row>
    <row r="18" spans="2:17" x14ac:dyDescent="0.3">
      <c r="B18" t="s">
        <v>22</v>
      </c>
      <c r="C18" t="s">
        <v>30</v>
      </c>
      <c r="D18" t="s">
        <v>31</v>
      </c>
      <c r="E18" s="5">
        <v>2681</v>
      </c>
      <c r="F18" s="6">
        <v>54</v>
      </c>
      <c r="G18" s="25">
        <f>_xlfn.XLOOKUP(main[[#This Row],[Product]],products[Product],products[Cost per unit])</f>
        <v>5.79</v>
      </c>
      <c r="H18" s="25">
        <f>main[[#This Row],[Units]]*main[[#This Row],[Cost Per Unit]]</f>
        <v>312.66000000000003</v>
      </c>
      <c r="I18" s="25"/>
      <c r="J18" s="12">
        <v>5</v>
      </c>
      <c r="K18" s="7" t="s">
        <v>28</v>
      </c>
      <c r="P18" t="s">
        <v>34</v>
      </c>
      <c r="Q18" s="8">
        <v>7.64</v>
      </c>
    </row>
    <row r="19" spans="2:17" x14ac:dyDescent="0.3">
      <c r="B19" t="s">
        <v>12</v>
      </c>
      <c r="C19" t="s">
        <v>13</v>
      </c>
      <c r="D19" t="s">
        <v>33</v>
      </c>
      <c r="E19" s="5">
        <v>5012</v>
      </c>
      <c r="F19" s="6">
        <v>210</v>
      </c>
      <c r="G19" s="25">
        <f>_xlfn.XLOOKUP(main[[#This Row],[Product]],products[Product],products[Cost per unit])</f>
        <v>9.77</v>
      </c>
      <c r="H19" s="25">
        <f>main[[#This Row],[Units]]*main[[#This Row],[Cost Per Unit]]</f>
        <v>2051.6999999999998</v>
      </c>
      <c r="I19" s="25"/>
      <c r="J19" s="12">
        <v>6</v>
      </c>
      <c r="K19" s="7" t="s">
        <v>32</v>
      </c>
      <c r="P19" t="s">
        <v>37</v>
      </c>
      <c r="Q19" s="8">
        <v>10.62</v>
      </c>
    </row>
    <row r="20" spans="2:17" x14ac:dyDescent="0.3">
      <c r="B20" t="s">
        <v>35</v>
      </c>
      <c r="C20" t="s">
        <v>30</v>
      </c>
      <c r="D20" t="s">
        <v>15</v>
      </c>
      <c r="E20" s="5">
        <v>1281</v>
      </c>
      <c r="F20" s="6">
        <v>75</v>
      </c>
      <c r="G20" s="25">
        <f>_xlfn.XLOOKUP(main[[#This Row],[Product]],products[Product],products[Cost per unit])</f>
        <v>11.7</v>
      </c>
      <c r="H20" s="25">
        <f>main[[#This Row],[Units]]*main[[#This Row],[Cost Per Unit]]</f>
        <v>877.5</v>
      </c>
      <c r="I20" s="25"/>
      <c r="J20" s="12">
        <v>7</v>
      </c>
      <c r="K20" s="7" t="s">
        <v>62</v>
      </c>
      <c r="P20" t="s">
        <v>40</v>
      </c>
      <c r="Q20" s="8">
        <v>9</v>
      </c>
    </row>
    <row r="21" spans="2:17" x14ac:dyDescent="0.3">
      <c r="B21" t="s">
        <v>38</v>
      </c>
      <c r="C21" t="s">
        <v>8</v>
      </c>
      <c r="D21" t="s">
        <v>15</v>
      </c>
      <c r="E21" s="5">
        <v>4991</v>
      </c>
      <c r="F21" s="6">
        <v>12</v>
      </c>
      <c r="G21" s="25">
        <f>_xlfn.XLOOKUP(main[[#This Row],[Product]],products[Product],products[Cost per unit])</f>
        <v>11.7</v>
      </c>
      <c r="H21" s="25">
        <f>main[[#This Row],[Units]]*main[[#This Row],[Cost Per Unit]]</f>
        <v>140.39999999999998</v>
      </c>
      <c r="I21" s="25"/>
      <c r="J21" s="12">
        <v>8</v>
      </c>
      <c r="K21" s="7" t="s">
        <v>36</v>
      </c>
      <c r="P21" t="s">
        <v>33</v>
      </c>
      <c r="Q21" s="8">
        <v>9.77</v>
      </c>
    </row>
    <row r="22" spans="2:17" x14ac:dyDescent="0.3">
      <c r="B22" t="s">
        <v>41</v>
      </c>
      <c r="C22" t="s">
        <v>23</v>
      </c>
      <c r="D22" t="s">
        <v>24</v>
      </c>
      <c r="E22" s="5">
        <v>1785</v>
      </c>
      <c r="F22" s="6">
        <v>462</v>
      </c>
      <c r="G22" s="25">
        <f>_xlfn.XLOOKUP(main[[#This Row],[Product]],products[Product],products[Cost per unit])</f>
        <v>13.15</v>
      </c>
      <c r="H22" s="25">
        <f>main[[#This Row],[Units]]*main[[#This Row],[Cost Per Unit]]</f>
        <v>6075.3</v>
      </c>
      <c r="I22" s="25"/>
      <c r="J22" s="12">
        <v>9</v>
      </c>
      <c r="K22" s="7" t="s">
        <v>39</v>
      </c>
      <c r="P22" t="s">
        <v>43</v>
      </c>
      <c r="Q22" s="8">
        <v>6.49</v>
      </c>
    </row>
    <row r="23" spans="2:17" x14ac:dyDescent="0.3">
      <c r="B23" t="s">
        <v>42</v>
      </c>
      <c r="C23" t="s">
        <v>8</v>
      </c>
      <c r="D23" t="s">
        <v>29</v>
      </c>
      <c r="E23" s="5">
        <v>3983</v>
      </c>
      <c r="F23" s="6">
        <v>144</v>
      </c>
      <c r="G23" s="25">
        <f>_xlfn.XLOOKUP(main[[#This Row],[Product]],products[Product],products[Cost per unit])</f>
        <v>3.11</v>
      </c>
      <c r="H23" s="25">
        <f>main[[#This Row],[Units]]*main[[#This Row],[Cost Per Unit]]</f>
        <v>447.84</v>
      </c>
      <c r="I23" s="25"/>
      <c r="P23" t="s">
        <v>44</v>
      </c>
      <c r="Q23" s="8">
        <v>4.97</v>
      </c>
    </row>
    <row r="24" spans="2:17" x14ac:dyDescent="0.3">
      <c r="B24" t="s">
        <v>16</v>
      </c>
      <c r="C24" t="s">
        <v>30</v>
      </c>
      <c r="D24" t="s">
        <v>26</v>
      </c>
      <c r="E24" s="5">
        <v>2646</v>
      </c>
      <c r="F24" s="6">
        <v>120</v>
      </c>
      <c r="G24" s="25">
        <f>_xlfn.XLOOKUP(main[[#This Row],[Product]],products[Product],products[Cost per unit])</f>
        <v>8.7899999999999991</v>
      </c>
      <c r="H24" s="25">
        <f>main[[#This Row],[Units]]*main[[#This Row],[Cost Per Unit]]</f>
        <v>1054.8</v>
      </c>
      <c r="I24" s="25"/>
      <c r="P24" t="s">
        <v>24</v>
      </c>
      <c r="Q24" s="8">
        <v>13.15</v>
      </c>
    </row>
    <row r="25" spans="2:17" x14ac:dyDescent="0.3">
      <c r="B25" t="s">
        <v>41</v>
      </c>
      <c r="C25" t="s">
        <v>45</v>
      </c>
      <c r="D25" t="s">
        <v>11</v>
      </c>
      <c r="E25" s="5">
        <v>252</v>
      </c>
      <c r="F25" s="6">
        <v>54</v>
      </c>
      <c r="G25" s="25">
        <f>_xlfn.XLOOKUP(main[[#This Row],[Product]],products[Product],products[Cost per unit])</f>
        <v>9.33</v>
      </c>
      <c r="H25" s="25">
        <f>main[[#This Row],[Units]]*main[[#This Row],[Cost Per Unit]]</f>
        <v>503.82</v>
      </c>
      <c r="I25" s="25"/>
      <c r="P25" t="s">
        <v>46</v>
      </c>
      <c r="Q25" s="8">
        <v>5.6</v>
      </c>
    </row>
    <row r="26" spans="2:17" x14ac:dyDescent="0.3">
      <c r="B26" t="s">
        <v>42</v>
      </c>
      <c r="C26" t="s">
        <v>13</v>
      </c>
      <c r="D26" t="s">
        <v>24</v>
      </c>
      <c r="E26" s="5">
        <v>2464</v>
      </c>
      <c r="F26" s="6">
        <v>234</v>
      </c>
      <c r="G26" s="25">
        <f>_xlfn.XLOOKUP(main[[#This Row],[Product]],products[Product],products[Cost per unit])</f>
        <v>13.15</v>
      </c>
      <c r="H26" s="25">
        <f>main[[#This Row],[Units]]*main[[#This Row],[Cost Per Unit]]</f>
        <v>3077.1</v>
      </c>
      <c r="I26" s="25"/>
      <c r="P26" t="s">
        <v>48</v>
      </c>
      <c r="Q26" s="8">
        <v>16.73</v>
      </c>
    </row>
    <row r="27" spans="2:17" x14ac:dyDescent="0.3">
      <c r="B27" t="s">
        <v>42</v>
      </c>
      <c r="C27" t="s">
        <v>13</v>
      </c>
      <c r="D27" t="s">
        <v>47</v>
      </c>
      <c r="E27" s="5">
        <v>2114</v>
      </c>
      <c r="F27" s="6">
        <v>66</v>
      </c>
      <c r="G27" s="25">
        <f>_xlfn.XLOOKUP(main[[#This Row],[Product]],products[Product],products[Cost per unit])</f>
        <v>7.16</v>
      </c>
      <c r="H27" s="25">
        <f>main[[#This Row],[Units]]*main[[#This Row],[Cost Per Unit]]</f>
        <v>472.56</v>
      </c>
      <c r="I27" s="25"/>
      <c r="P27" t="s">
        <v>49</v>
      </c>
      <c r="Q27" s="8">
        <v>10.38</v>
      </c>
    </row>
    <row r="28" spans="2:17" x14ac:dyDescent="0.3">
      <c r="B28" t="s">
        <v>22</v>
      </c>
      <c r="C28" t="s">
        <v>8</v>
      </c>
      <c r="D28" t="s">
        <v>31</v>
      </c>
      <c r="E28" s="5">
        <v>7693</v>
      </c>
      <c r="F28" s="6">
        <v>87</v>
      </c>
      <c r="G28" s="25">
        <f>_xlfn.XLOOKUP(main[[#This Row],[Product]],products[Product],products[Cost per unit])</f>
        <v>5.79</v>
      </c>
      <c r="H28" s="25">
        <f>main[[#This Row],[Units]]*main[[#This Row],[Cost Per Unit]]</f>
        <v>503.73</v>
      </c>
      <c r="I28" s="25"/>
      <c r="P28" t="s">
        <v>47</v>
      </c>
      <c r="Q28" s="8">
        <v>7.16</v>
      </c>
    </row>
    <row r="29" spans="2:17" x14ac:dyDescent="0.3">
      <c r="B29" t="s">
        <v>38</v>
      </c>
      <c r="C29" t="s">
        <v>45</v>
      </c>
      <c r="D29" t="s">
        <v>37</v>
      </c>
      <c r="E29" s="5">
        <v>15610</v>
      </c>
      <c r="F29" s="6">
        <v>339</v>
      </c>
      <c r="G29" s="25">
        <f>_xlfn.XLOOKUP(main[[#This Row],[Product]],products[Product],products[Cost per unit])</f>
        <v>10.62</v>
      </c>
      <c r="H29" s="25">
        <f>main[[#This Row],[Units]]*main[[#This Row],[Cost Per Unit]]</f>
        <v>3600.18</v>
      </c>
      <c r="I29" s="25"/>
      <c r="P29" t="s">
        <v>9</v>
      </c>
      <c r="Q29" s="8">
        <v>14.49</v>
      </c>
    </row>
    <row r="30" spans="2:17" x14ac:dyDescent="0.3">
      <c r="B30" t="s">
        <v>18</v>
      </c>
      <c r="C30" t="s">
        <v>45</v>
      </c>
      <c r="D30" t="s">
        <v>33</v>
      </c>
      <c r="E30" s="5">
        <v>336</v>
      </c>
      <c r="F30" s="6">
        <v>144</v>
      </c>
      <c r="G30" s="25">
        <f>_xlfn.XLOOKUP(main[[#This Row],[Product]],products[Product],products[Cost per unit])</f>
        <v>9.77</v>
      </c>
      <c r="H30" s="25">
        <f>main[[#This Row],[Units]]*main[[#This Row],[Cost Per Unit]]</f>
        <v>1406.8799999999999</v>
      </c>
      <c r="I30" s="25"/>
      <c r="P30" t="s">
        <v>31</v>
      </c>
      <c r="Q30" s="8">
        <v>5.79</v>
      </c>
    </row>
    <row r="31" spans="2:17" x14ac:dyDescent="0.3">
      <c r="B31" t="s">
        <v>41</v>
      </c>
      <c r="C31" t="s">
        <v>23</v>
      </c>
      <c r="D31" t="s">
        <v>37</v>
      </c>
      <c r="E31" s="5">
        <v>9443</v>
      </c>
      <c r="F31" s="6">
        <v>162</v>
      </c>
      <c r="G31" s="25">
        <f>_xlfn.XLOOKUP(main[[#This Row],[Product]],products[Product],products[Cost per unit])</f>
        <v>10.62</v>
      </c>
      <c r="H31" s="25">
        <f>main[[#This Row],[Units]]*main[[#This Row],[Cost Per Unit]]</f>
        <v>1720.4399999999998</v>
      </c>
      <c r="I31" s="25"/>
      <c r="P31" t="s">
        <v>14</v>
      </c>
      <c r="Q31" s="8">
        <v>8.65</v>
      </c>
    </row>
    <row r="32" spans="2:17" x14ac:dyDescent="0.3">
      <c r="B32" t="s">
        <v>16</v>
      </c>
      <c r="C32" t="s">
        <v>45</v>
      </c>
      <c r="D32" t="s">
        <v>43</v>
      </c>
      <c r="E32" s="5">
        <v>8155</v>
      </c>
      <c r="F32" s="6">
        <v>90</v>
      </c>
      <c r="G32" s="25">
        <f>_xlfn.XLOOKUP(main[[#This Row],[Product]],products[Product],products[Cost per unit])</f>
        <v>6.49</v>
      </c>
      <c r="H32" s="25">
        <f>main[[#This Row],[Units]]*main[[#This Row],[Cost Per Unit]]</f>
        <v>584.1</v>
      </c>
      <c r="I32" s="25"/>
      <c r="P32" t="s">
        <v>27</v>
      </c>
      <c r="Q32" s="8">
        <v>12.37</v>
      </c>
    </row>
    <row r="33" spans="2:9" x14ac:dyDescent="0.3">
      <c r="B33" t="s">
        <v>12</v>
      </c>
      <c r="C33" t="s">
        <v>30</v>
      </c>
      <c r="D33" t="s">
        <v>43</v>
      </c>
      <c r="E33" s="5">
        <v>1701</v>
      </c>
      <c r="F33" s="6">
        <v>234</v>
      </c>
      <c r="G33" s="25">
        <f>_xlfn.XLOOKUP(main[[#This Row],[Product]],products[Product],products[Cost per unit])</f>
        <v>6.49</v>
      </c>
      <c r="H33" s="25">
        <f>main[[#This Row],[Units]]*main[[#This Row],[Cost Per Unit]]</f>
        <v>1518.66</v>
      </c>
      <c r="I33" s="25"/>
    </row>
    <row r="34" spans="2:9" x14ac:dyDescent="0.3">
      <c r="B34" t="s">
        <v>50</v>
      </c>
      <c r="C34" t="s">
        <v>30</v>
      </c>
      <c r="D34" t="s">
        <v>33</v>
      </c>
      <c r="E34" s="5">
        <v>2205</v>
      </c>
      <c r="F34" s="6">
        <v>141</v>
      </c>
      <c r="G34" s="25">
        <f>_xlfn.XLOOKUP(main[[#This Row],[Product]],products[Product],products[Cost per unit])</f>
        <v>9.77</v>
      </c>
      <c r="H34" s="25">
        <f>main[[#This Row],[Units]]*main[[#This Row],[Cost Per Unit]]</f>
        <v>1377.57</v>
      </c>
      <c r="I34" s="25"/>
    </row>
    <row r="35" spans="2:9" x14ac:dyDescent="0.3">
      <c r="B35" t="s">
        <v>12</v>
      </c>
      <c r="C35" t="s">
        <v>8</v>
      </c>
      <c r="D35" t="s">
        <v>34</v>
      </c>
      <c r="E35" s="5">
        <v>1771</v>
      </c>
      <c r="F35" s="6">
        <v>204</v>
      </c>
      <c r="G35" s="25">
        <f>_xlfn.XLOOKUP(main[[#This Row],[Product]],products[Product],products[Cost per unit])</f>
        <v>7.64</v>
      </c>
      <c r="H35" s="25">
        <f>main[[#This Row],[Units]]*main[[#This Row],[Cost Per Unit]]</f>
        <v>1558.56</v>
      </c>
      <c r="I35" s="25"/>
    </row>
    <row r="36" spans="2:9" x14ac:dyDescent="0.3">
      <c r="B36" t="s">
        <v>18</v>
      </c>
      <c r="C36" t="s">
        <v>13</v>
      </c>
      <c r="D36" t="s">
        <v>21</v>
      </c>
      <c r="E36" s="5">
        <v>2114</v>
      </c>
      <c r="F36" s="6">
        <v>186</v>
      </c>
      <c r="G36" s="25">
        <f>_xlfn.XLOOKUP(main[[#This Row],[Product]],products[Product],products[Cost per unit])</f>
        <v>11.73</v>
      </c>
      <c r="H36" s="25">
        <f>main[[#This Row],[Units]]*main[[#This Row],[Cost Per Unit]]</f>
        <v>2181.7800000000002</v>
      </c>
      <c r="I36" s="25"/>
    </row>
    <row r="37" spans="2:9" x14ac:dyDescent="0.3">
      <c r="B37" t="s">
        <v>18</v>
      </c>
      <c r="C37" t="s">
        <v>19</v>
      </c>
      <c r="D37" t="s">
        <v>11</v>
      </c>
      <c r="E37" s="5">
        <v>10311</v>
      </c>
      <c r="F37" s="6">
        <v>231</v>
      </c>
      <c r="G37" s="25">
        <f>_xlfn.XLOOKUP(main[[#This Row],[Product]],products[Product],products[Cost per unit])</f>
        <v>9.33</v>
      </c>
      <c r="H37" s="25">
        <f>main[[#This Row],[Units]]*main[[#This Row],[Cost Per Unit]]</f>
        <v>2155.23</v>
      </c>
      <c r="I37" s="25"/>
    </row>
    <row r="38" spans="2:9" x14ac:dyDescent="0.3">
      <c r="B38" t="s">
        <v>42</v>
      </c>
      <c r="C38" t="s">
        <v>23</v>
      </c>
      <c r="D38" t="s">
        <v>26</v>
      </c>
      <c r="E38" s="5">
        <v>21</v>
      </c>
      <c r="F38" s="6">
        <v>168</v>
      </c>
      <c r="G38" s="25">
        <f>_xlfn.XLOOKUP(main[[#This Row],[Product]],products[Product],products[Cost per unit])</f>
        <v>8.7899999999999991</v>
      </c>
      <c r="H38" s="25">
        <f>main[[#This Row],[Units]]*main[[#This Row],[Cost Per Unit]]</f>
        <v>1476.7199999999998</v>
      </c>
      <c r="I38" s="25"/>
    </row>
    <row r="39" spans="2:9" x14ac:dyDescent="0.3">
      <c r="B39" t="s">
        <v>50</v>
      </c>
      <c r="C39" t="s">
        <v>13</v>
      </c>
      <c r="D39" t="s">
        <v>37</v>
      </c>
      <c r="E39" s="5">
        <v>1974</v>
      </c>
      <c r="F39" s="6">
        <v>195</v>
      </c>
      <c r="G39" s="25">
        <f>_xlfn.XLOOKUP(main[[#This Row],[Product]],products[Product],products[Cost per unit])</f>
        <v>10.62</v>
      </c>
      <c r="H39" s="25">
        <f>main[[#This Row],[Units]]*main[[#This Row],[Cost Per Unit]]</f>
        <v>2070.8999999999996</v>
      </c>
      <c r="I39" s="25"/>
    </row>
    <row r="40" spans="2:9" x14ac:dyDescent="0.3">
      <c r="B40" t="s">
        <v>38</v>
      </c>
      <c r="C40" t="s">
        <v>19</v>
      </c>
      <c r="D40" t="s">
        <v>43</v>
      </c>
      <c r="E40" s="5">
        <v>6314</v>
      </c>
      <c r="F40" s="6">
        <v>15</v>
      </c>
      <c r="G40" s="25">
        <f>_xlfn.XLOOKUP(main[[#This Row],[Product]],products[Product],products[Cost per unit])</f>
        <v>6.49</v>
      </c>
      <c r="H40" s="25">
        <f>main[[#This Row],[Units]]*main[[#This Row],[Cost Per Unit]]</f>
        <v>97.350000000000009</v>
      </c>
      <c r="I40" s="25"/>
    </row>
    <row r="41" spans="2:9" x14ac:dyDescent="0.3">
      <c r="B41" t="s">
        <v>50</v>
      </c>
      <c r="C41" t="s">
        <v>8</v>
      </c>
      <c r="D41" t="s">
        <v>43</v>
      </c>
      <c r="E41" s="5">
        <v>4683</v>
      </c>
      <c r="F41" s="6">
        <v>30</v>
      </c>
      <c r="G41" s="25">
        <f>_xlfn.XLOOKUP(main[[#This Row],[Product]],products[Product],products[Cost per unit])</f>
        <v>6.49</v>
      </c>
      <c r="H41" s="25">
        <f>main[[#This Row],[Units]]*main[[#This Row],[Cost Per Unit]]</f>
        <v>194.70000000000002</v>
      </c>
      <c r="I41" s="25"/>
    </row>
    <row r="42" spans="2:9" x14ac:dyDescent="0.3">
      <c r="B42" t="s">
        <v>18</v>
      </c>
      <c r="C42" t="s">
        <v>8</v>
      </c>
      <c r="D42" t="s">
        <v>44</v>
      </c>
      <c r="E42" s="5">
        <v>6398</v>
      </c>
      <c r="F42" s="6">
        <v>102</v>
      </c>
      <c r="G42" s="25">
        <f>_xlfn.XLOOKUP(main[[#This Row],[Product]],products[Product],products[Cost per unit])</f>
        <v>4.97</v>
      </c>
      <c r="H42" s="25">
        <f>main[[#This Row],[Units]]*main[[#This Row],[Cost Per Unit]]</f>
        <v>506.94</v>
      </c>
      <c r="I42" s="25"/>
    </row>
    <row r="43" spans="2:9" x14ac:dyDescent="0.3">
      <c r="B43" t="s">
        <v>41</v>
      </c>
      <c r="C43" t="s">
        <v>13</v>
      </c>
      <c r="D43" t="s">
        <v>34</v>
      </c>
      <c r="E43" s="5">
        <v>553</v>
      </c>
      <c r="F43" s="6">
        <v>15</v>
      </c>
      <c r="G43" s="25">
        <f>_xlfn.XLOOKUP(main[[#This Row],[Product]],products[Product],products[Cost per unit])</f>
        <v>7.64</v>
      </c>
      <c r="H43" s="25">
        <f>main[[#This Row],[Units]]*main[[#This Row],[Cost Per Unit]]</f>
        <v>114.6</v>
      </c>
      <c r="I43" s="25"/>
    </row>
    <row r="44" spans="2:9" x14ac:dyDescent="0.3">
      <c r="B44" t="s">
        <v>12</v>
      </c>
      <c r="C44" t="s">
        <v>23</v>
      </c>
      <c r="D44" t="s">
        <v>9</v>
      </c>
      <c r="E44" s="5">
        <v>7021</v>
      </c>
      <c r="F44" s="6">
        <v>183</v>
      </c>
      <c r="G44" s="25">
        <f>_xlfn.XLOOKUP(main[[#This Row],[Product]],products[Product],products[Cost per unit])</f>
        <v>14.49</v>
      </c>
      <c r="H44" s="25">
        <f>main[[#This Row],[Units]]*main[[#This Row],[Cost Per Unit]]</f>
        <v>2651.67</v>
      </c>
      <c r="I44" s="25"/>
    </row>
    <row r="45" spans="2:9" x14ac:dyDescent="0.3">
      <c r="B45" t="s">
        <v>7</v>
      </c>
      <c r="C45" t="s">
        <v>23</v>
      </c>
      <c r="D45" t="s">
        <v>33</v>
      </c>
      <c r="E45" s="5">
        <v>5817</v>
      </c>
      <c r="F45" s="6">
        <v>12</v>
      </c>
      <c r="G45" s="25">
        <f>_xlfn.XLOOKUP(main[[#This Row],[Product]],products[Product],products[Cost per unit])</f>
        <v>9.77</v>
      </c>
      <c r="H45" s="25">
        <f>main[[#This Row],[Units]]*main[[#This Row],[Cost Per Unit]]</f>
        <v>117.24</v>
      </c>
      <c r="I45" s="25"/>
    </row>
    <row r="46" spans="2:9" x14ac:dyDescent="0.3">
      <c r="B46" t="s">
        <v>18</v>
      </c>
      <c r="C46" t="s">
        <v>23</v>
      </c>
      <c r="D46" t="s">
        <v>15</v>
      </c>
      <c r="E46" s="5">
        <v>3976</v>
      </c>
      <c r="F46" s="6">
        <v>72</v>
      </c>
      <c r="G46" s="25">
        <f>_xlfn.XLOOKUP(main[[#This Row],[Product]],products[Product],products[Cost per unit])</f>
        <v>11.7</v>
      </c>
      <c r="H46" s="25">
        <f>main[[#This Row],[Units]]*main[[#This Row],[Cost Per Unit]]</f>
        <v>842.4</v>
      </c>
      <c r="I46" s="25"/>
    </row>
    <row r="47" spans="2:9" x14ac:dyDescent="0.3">
      <c r="B47" t="s">
        <v>22</v>
      </c>
      <c r="C47" t="s">
        <v>30</v>
      </c>
      <c r="D47" t="s">
        <v>48</v>
      </c>
      <c r="E47" s="5">
        <v>1134</v>
      </c>
      <c r="F47" s="6">
        <v>282</v>
      </c>
      <c r="G47" s="25">
        <f>_xlfn.XLOOKUP(main[[#This Row],[Product]],products[Product],products[Cost per unit])</f>
        <v>16.73</v>
      </c>
      <c r="H47" s="25">
        <f>main[[#This Row],[Units]]*main[[#This Row],[Cost Per Unit]]</f>
        <v>4717.8599999999997</v>
      </c>
      <c r="I47" s="25"/>
    </row>
    <row r="48" spans="2:9" x14ac:dyDescent="0.3">
      <c r="B48" t="s">
        <v>41</v>
      </c>
      <c r="C48" t="s">
        <v>23</v>
      </c>
      <c r="D48" t="s">
        <v>49</v>
      </c>
      <c r="E48" s="5">
        <v>6027</v>
      </c>
      <c r="F48" s="6">
        <v>144</v>
      </c>
      <c r="G48" s="25">
        <f>_xlfn.XLOOKUP(main[[#This Row],[Product]],products[Product],products[Cost per unit])</f>
        <v>10.38</v>
      </c>
      <c r="H48" s="25">
        <f>main[[#This Row],[Units]]*main[[#This Row],[Cost Per Unit]]</f>
        <v>1494.72</v>
      </c>
      <c r="I48" s="25"/>
    </row>
    <row r="49" spans="2:9" x14ac:dyDescent="0.3">
      <c r="B49" t="s">
        <v>22</v>
      </c>
      <c r="C49" t="s">
        <v>8</v>
      </c>
      <c r="D49" t="s">
        <v>26</v>
      </c>
      <c r="E49" s="5">
        <v>1904</v>
      </c>
      <c r="F49" s="6">
        <v>405</v>
      </c>
      <c r="G49" s="25">
        <f>_xlfn.XLOOKUP(main[[#This Row],[Product]],products[Product],products[Cost per unit])</f>
        <v>8.7899999999999991</v>
      </c>
      <c r="H49" s="25">
        <f>main[[#This Row],[Units]]*main[[#This Row],[Cost Per Unit]]</f>
        <v>3559.95</v>
      </c>
      <c r="I49" s="25"/>
    </row>
    <row r="50" spans="2:9" x14ac:dyDescent="0.3">
      <c r="B50" t="s">
        <v>35</v>
      </c>
      <c r="C50" t="s">
        <v>45</v>
      </c>
      <c r="D50" t="s">
        <v>14</v>
      </c>
      <c r="E50" s="5">
        <v>3262</v>
      </c>
      <c r="F50" s="6">
        <v>75</v>
      </c>
      <c r="G50" s="25">
        <f>_xlfn.XLOOKUP(main[[#This Row],[Product]],products[Product],products[Cost per unit])</f>
        <v>8.65</v>
      </c>
      <c r="H50" s="25">
        <f>main[[#This Row],[Units]]*main[[#This Row],[Cost Per Unit]]</f>
        <v>648.75</v>
      </c>
      <c r="I50" s="25"/>
    </row>
    <row r="51" spans="2:9" x14ac:dyDescent="0.3">
      <c r="B51" t="s">
        <v>7</v>
      </c>
      <c r="C51" t="s">
        <v>45</v>
      </c>
      <c r="D51" t="s">
        <v>48</v>
      </c>
      <c r="E51" s="5">
        <v>2289</v>
      </c>
      <c r="F51" s="6">
        <v>135</v>
      </c>
      <c r="G51" s="25">
        <f>_xlfn.XLOOKUP(main[[#This Row],[Product]],products[Product],products[Cost per unit])</f>
        <v>16.73</v>
      </c>
      <c r="H51" s="25">
        <f>main[[#This Row],[Units]]*main[[#This Row],[Cost Per Unit]]</f>
        <v>2258.5500000000002</v>
      </c>
      <c r="I51" s="25"/>
    </row>
    <row r="52" spans="2:9" x14ac:dyDescent="0.3">
      <c r="B52" t="s">
        <v>38</v>
      </c>
      <c r="C52" t="s">
        <v>45</v>
      </c>
      <c r="D52" t="s">
        <v>48</v>
      </c>
      <c r="E52" s="5">
        <v>6986</v>
      </c>
      <c r="F52" s="6">
        <v>21</v>
      </c>
      <c r="G52" s="25">
        <f>_xlfn.XLOOKUP(main[[#This Row],[Product]],products[Product],products[Cost per unit])</f>
        <v>16.73</v>
      </c>
      <c r="H52" s="25">
        <f>main[[#This Row],[Units]]*main[[#This Row],[Cost Per Unit]]</f>
        <v>351.33</v>
      </c>
      <c r="I52" s="25"/>
    </row>
    <row r="53" spans="2:9" x14ac:dyDescent="0.3">
      <c r="B53" t="s">
        <v>41</v>
      </c>
      <c r="C53" t="s">
        <v>30</v>
      </c>
      <c r="D53" t="s">
        <v>43</v>
      </c>
      <c r="E53" s="5">
        <v>4417</v>
      </c>
      <c r="F53" s="6">
        <v>153</v>
      </c>
      <c r="G53" s="25">
        <f>_xlfn.XLOOKUP(main[[#This Row],[Product]],products[Product],products[Cost per unit])</f>
        <v>6.49</v>
      </c>
      <c r="H53" s="25">
        <f>main[[#This Row],[Units]]*main[[#This Row],[Cost Per Unit]]</f>
        <v>992.97</v>
      </c>
      <c r="I53" s="25"/>
    </row>
    <row r="54" spans="2:9" x14ac:dyDescent="0.3">
      <c r="B54" t="s">
        <v>22</v>
      </c>
      <c r="C54" t="s">
        <v>45</v>
      </c>
      <c r="D54" t="s">
        <v>21</v>
      </c>
      <c r="E54" s="5">
        <v>1442</v>
      </c>
      <c r="F54" s="6">
        <v>15</v>
      </c>
      <c r="G54" s="25">
        <f>_xlfn.XLOOKUP(main[[#This Row],[Product]],products[Product],products[Cost per unit])</f>
        <v>11.73</v>
      </c>
      <c r="H54" s="25">
        <f>main[[#This Row],[Units]]*main[[#This Row],[Cost Per Unit]]</f>
        <v>175.95000000000002</v>
      </c>
      <c r="I54" s="25"/>
    </row>
    <row r="55" spans="2:9" x14ac:dyDescent="0.3">
      <c r="B55" t="s">
        <v>42</v>
      </c>
      <c r="C55" t="s">
        <v>13</v>
      </c>
      <c r="D55" t="s">
        <v>15</v>
      </c>
      <c r="E55" s="5">
        <v>2415</v>
      </c>
      <c r="F55" s="6">
        <v>255</v>
      </c>
      <c r="G55" s="25">
        <f>_xlfn.XLOOKUP(main[[#This Row],[Product]],products[Product],products[Cost per unit])</f>
        <v>11.7</v>
      </c>
      <c r="H55" s="25">
        <f>main[[#This Row],[Units]]*main[[#This Row],[Cost Per Unit]]</f>
        <v>2983.5</v>
      </c>
      <c r="I55" s="25"/>
    </row>
    <row r="56" spans="2:9" x14ac:dyDescent="0.3">
      <c r="B56" t="s">
        <v>41</v>
      </c>
      <c r="C56" t="s">
        <v>8</v>
      </c>
      <c r="D56" t="s">
        <v>34</v>
      </c>
      <c r="E56" s="5">
        <v>238</v>
      </c>
      <c r="F56" s="6">
        <v>18</v>
      </c>
      <c r="G56" s="25">
        <f>_xlfn.XLOOKUP(main[[#This Row],[Product]],products[Product],products[Cost per unit])</f>
        <v>7.64</v>
      </c>
      <c r="H56" s="25">
        <f>main[[#This Row],[Units]]*main[[#This Row],[Cost Per Unit]]</f>
        <v>137.51999999999998</v>
      </c>
      <c r="I56" s="25"/>
    </row>
    <row r="57" spans="2:9" x14ac:dyDescent="0.3">
      <c r="B57" t="s">
        <v>22</v>
      </c>
      <c r="C57" t="s">
        <v>8</v>
      </c>
      <c r="D57" t="s">
        <v>43</v>
      </c>
      <c r="E57" s="5">
        <v>4949</v>
      </c>
      <c r="F57" s="6">
        <v>189</v>
      </c>
      <c r="G57" s="25">
        <f>_xlfn.XLOOKUP(main[[#This Row],[Product]],products[Product],products[Cost per unit])</f>
        <v>6.49</v>
      </c>
      <c r="H57" s="25">
        <f>main[[#This Row],[Units]]*main[[#This Row],[Cost Per Unit]]</f>
        <v>1226.6100000000001</v>
      </c>
      <c r="I57" s="25"/>
    </row>
    <row r="58" spans="2:9" x14ac:dyDescent="0.3">
      <c r="B58" t="s">
        <v>38</v>
      </c>
      <c r="C58" t="s">
        <v>30</v>
      </c>
      <c r="D58" t="s">
        <v>14</v>
      </c>
      <c r="E58" s="5">
        <v>5075</v>
      </c>
      <c r="F58" s="6">
        <v>21</v>
      </c>
      <c r="G58" s="25">
        <f>_xlfn.XLOOKUP(main[[#This Row],[Product]],products[Product],products[Cost per unit])</f>
        <v>8.65</v>
      </c>
      <c r="H58" s="25">
        <f>main[[#This Row],[Units]]*main[[#This Row],[Cost Per Unit]]</f>
        <v>181.65</v>
      </c>
      <c r="I58" s="25"/>
    </row>
    <row r="59" spans="2:9" x14ac:dyDescent="0.3">
      <c r="B59" t="s">
        <v>42</v>
      </c>
      <c r="C59" t="s">
        <v>19</v>
      </c>
      <c r="D59" t="s">
        <v>26</v>
      </c>
      <c r="E59" s="5">
        <v>9198</v>
      </c>
      <c r="F59" s="6">
        <v>36</v>
      </c>
      <c r="G59" s="25">
        <f>_xlfn.XLOOKUP(main[[#This Row],[Product]],products[Product],products[Cost per unit])</f>
        <v>8.7899999999999991</v>
      </c>
      <c r="H59" s="25">
        <f>main[[#This Row],[Units]]*main[[#This Row],[Cost Per Unit]]</f>
        <v>316.43999999999994</v>
      </c>
      <c r="I59" s="25"/>
    </row>
    <row r="60" spans="2:9" x14ac:dyDescent="0.3">
      <c r="B60" t="s">
        <v>22</v>
      </c>
      <c r="C60" t="s">
        <v>45</v>
      </c>
      <c r="D60" t="s">
        <v>47</v>
      </c>
      <c r="E60" s="5">
        <v>3339</v>
      </c>
      <c r="F60" s="6">
        <v>75</v>
      </c>
      <c r="G60" s="25">
        <f>_xlfn.XLOOKUP(main[[#This Row],[Product]],products[Product],products[Cost per unit])</f>
        <v>7.16</v>
      </c>
      <c r="H60" s="25">
        <f>main[[#This Row],[Units]]*main[[#This Row],[Cost Per Unit]]</f>
        <v>537</v>
      </c>
      <c r="I60" s="25"/>
    </row>
    <row r="61" spans="2:9" x14ac:dyDescent="0.3">
      <c r="B61" t="s">
        <v>7</v>
      </c>
      <c r="C61" t="s">
        <v>45</v>
      </c>
      <c r="D61" t="s">
        <v>29</v>
      </c>
      <c r="E61" s="5">
        <v>5019</v>
      </c>
      <c r="F61" s="6">
        <v>156</v>
      </c>
      <c r="G61" s="25">
        <f>_xlfn.XLOOKUP(main[[#This Row],[Product]],products[Product],products[Cost per unit])</f>
        <v>3.11</v>
      </c>
      <c r="H61" s="25">
        <f>main[[#This Row],[Units]]*main[[#This Row],[Cost Per Unit]]</f>
        <v>485.15999999999997</v>
      </c>
      <c r="I61" s="25"/>
    </row>
    <row r="62" spans="2:9" x14ac:dyDescent="0.3">
      <c r="B62" t="s">
        <v>38</v>
      </c>
      <c r="C62" t="s">
        <v>19</v>
      </c>
      <c r="D62" t="s">
        <v>26</v>
      </c>
      <c r="E62" s="5">
        <v>16184</v>
      </c>
      <c r="F62" s="6">
        <v>39</v>
      </c>
      <c r="G62" s="25">
        <f>_xlfn.XLOOKUP(main[[#This Row],[Product]],products[Product],products[Cost per unit])</f>
        <v>8.7899999999999991</v>
      </c>
      <c r="H62" s="25">
        <f>main[[#This Row],[Units]]*main[[#This Row],[Cost Per Unit]]</f>
        <v>342.80999999999995</v>
      </c>
      <c r="I62" s="25"/>
    </row>
    <row r="63" spans="2:9" x14ac:dyDescent="0.3">
      <c r="B63" t="s">
        <v>22</v>
      </c>
      <c r="C63" t="s">
        <v>19</v>
      </c>
      <c r="D63" t="s">
        <v>40</v>
      </c>
      <c r="E63" s="5">
        <v>497</v>
      </c>
      <c r="F63" s="6">
        <v>63</v>
      </c>
      <c r="G63" s="25">
        <f>_xlfn.XLOOKUP(main[[#This Row],[Product]],products[Product],products[Cost per unit])</f>
        <v>9</v>
      </c>
      <c r="H63" s="25">
        <f>main[[#This Row],[Units]]*main[[#This Row],[Cost Per Unit]]</f>
        <v>567</v>
      </c>
      <c r="I63" s="25"/>
    </row>
    <row r="64" spans="2:9" x14ac:dyDescent="0.3">
      <c r="B64" t="s">
        <v>41</v>
      </c>
      <c r="C64" t="s">
        <v>19</v>
      </c>
      <c r="D64" t="s">
        <v>47</v>
      </c>
      <c r="E64" s="5">
        <v>8211</v>
      </c>
      <c r="F64" s="6">
        <v>75</v>
      </c>
      <c r="G64" s="25">
        <f>_xlfn.XLOOKUP(main[[#This Row],[Product]],products[Product],products[Cost per unit])</f>
        <v>7.16</v>
      </c>
      <c r="H64" s="25">
        <f>main[[#This Row],[Units]]*main[[#This Row],[Cost Per Unit]]</f>
        <v>537</v>
      </c>
      <c r="I64" s="25"/>
    </row>
    <row r="65" spans="2:9" x14ac:dyDescent="0.3">
      <c r="B65" t="s">
        <v>41</v>
      </c>
      <c r="C65" t="s">
        <v>30</v>
      </c>
      <c r="D65" t="s">
        <v>49</v>
      </c>
      <c r="E65" s="5">
        <v>6580</v>
      </c>
      <c r="F65" s="6">
        <v>183</v>
      </c>
      <c r="G65" s="25">
        <f>_xlfn.XLOOKUP(main[[#This Row],[Product]],products[Product],products[Cost per unit])</f>
        <v>10.38</v>
      </c>
      <c r="H65" s="25">
        <f>main[[#This Row],[Units]]*main[[#This Row],[Cost Per Unit]]</f>
        <v>1899.5400000000002</v>
      </c>
      <c r="I65" s="25"/>
    </row>
    <row r="66" spans="2:9" x14ac:dyDescent="0.3">
      <c r="B66" t="s">
        <v>18</v>
      </c>
      <c r="C66" t="s">
        <v>13</v>
      </c>
      <c r="D66" t="s">
        <v>11</v>
      </c>
      <c r="E66" s="5">
        <v>4760</v>
      </c>
      <c r="F66" s="6">
        <v>69</v>
      </c>
      <c r="G66" s="25">
        <f>_xlfn.XLOOKUP(main[[#This Row],[Product]],products[Product],products[Cost per unit])</f>
        <v>9.33</v>
      </c>
      <c r="H66" s="25">
        <f>main[[#This Row],[Units]]*main[[#This Row],[Cost Per Unit]]</f>
        <v>643.77</v>
      </c>
      <c r="I66" s="25"/>
    </row>
    <row r="67" spans="2:9" x14ac:dyDescent="0.3">
      <c r="B67" t="s">
        <v>7</v>
      </c>
      <c r="C67" t="s">
        <v>19</v>
      </c>
      <c r="D67" t="s">
        <v>24</v>
      </c>
      <c r="E67" s="5">
        <v>5439</v>
      </c>
      <c r="F67" s="6">
        <v>30</v>
      </c>
      <c r="G67" s="25">
        <f>_xlfn.XLOOKUP(main[[#This Row],[Product]],products[Product],products[Cost per unit])</f>
        <v>13.15</v>
      </c>
      <c r="H67" s="25">
        <f>main[[#This Row],[Units]]*main[[#This Row],[Cost Per Unit]]</f>
        <v>394.5</v>
      </c>
      <c r="I67" s="25"/>
    </row>
    <row r="68" spans="2:9" x14ac:dyDescent="0.3">
      <c r="B68" t="s">
        <v>18</v>
      </c>
      <c r="C68" t="s">
        <v>45</v>
      </c>
      <c r="D68" t="s">
        <v>29</v>
      </c>
      <c r="E68" s="5">
        <v>1463</v>
      </c>
      <c r="F68" s="6">
        <v>39</v>
      </c>
      <c r="G68" s="25">
        <f>_xlfn.XLOOKUP(main[[#This Row],[Product]],products[Product],products[Cost per unit])</f>
        <v>3.11</v>
      </c>
      <c r="H68" s="25">
        <f>main[[#This Row],[Units]]*main[[#This Row],[Cost Per Unit]]</f>
        <v>121.28999999999999</v>
      </c>
      <c r="I68" s="25"/>
    </row>
    <row r="69" spans="2:9" x14ac:dyDescent="0.3">
      <c r="B69" t="s">
        <v>42</v>
      </c>
      <c r="C69" t="s">
        <v>45</v>
      </c>
      <c r="D69" t="s">
        <v>14</v>
      </c>
      <c r="E69" s="5">
        <v>7777</v>
      </c>
      <c r="F69" s="6">
        <v>504</v>
      </c>
      <c r="G69" s="25">
        <f>_xlfn.XLOOKUP(main[[#This Row],[Product]],products[Product],products[Cost per unit])</f>
        <v>8.65</v>
      </c>
      <c r="H69" s="25">
        <f>main[[#This Row],[Units]]*main[[#This Row],[Cost Per Unit]]</f>
        <v>4359.6000000000004</v>
      </c>
      <c r="I69" s="25"/>
    </row>
    <row r="70" spans="2:9" x14ac:dyDescent="0.3">
      <c r="B70" t="s">
        <v>16</v>
      </c>
      <c r="C70" t="s">
        <v>8</v>
      </c>
      <c r="D70" t="s">
        <v>47</v>
      </c>
      <c r="E70" s="5">
        <v>1085</v>
      </c>
      <c r="F70" s="6">
        <v>273</v>
      </c>
      <c r="G70" s="25">
        <f>_xlfn.XLOOKUP(main[[#This Row],[Product]],products[Product],products[Cost per unit])</f>
        <v>7.16</v>
      </c>
      <c r="H70" s="25">
        <f>main[[#This Row],[Units]]*main[[#This Row],[Cost Per Unit]]</f>
        <v>1954.68</v>
      </c>
      <c r="I70" s="25"/>
    </row>
    <row r="71" spans="2:9" x14ac:dyDescent="0.3">
      <c r="B71" t="s">
        <v>38</v>
      </c>
      <c r="C71" t="s">
        <v>8</v>
      </c>
      <c r="D71" t="s">
        <v>31</v>
      </c>
      <c r="E71" s="5">
        <v>182</v>
      </c>
      <c r="F71" s="6">
        <v>48</v>
      </c>
      <c r="G71" s="25">
        <f>_xlfn.XLOOKUP(main[[#This Row],[Product]],products[Product],products[Cost per unit])</f>
        <v>5.79</v>
      </c>
      <c r="H71" s="25">
        <f>main[[#This Row],[Units]]*main[[#This Row],[Cost Per Unit]]</f>
        <v>277.92</v>
      </c>
      <c r="I71" s="25"/>
    </row>
    <row r="72" spans="2:9" x14ac:dyDescent="0.3">
      <c r="B72" t="s">
        <v>22</v>
      </c>
      <c r="C72" t="s">
        <v>45</v>
      </c>
      <c r="D72" t="s">
        <v>48</v>
      </c>
      <c r="E72" s="5">
        <v>4242</v>
      </c>
      <c r="F72" s="6">
        <v>207</v>
      </c>
      <c r="G72" s="25">
        <f>_xlfn.XLOOKUP(main[[#This Row],[Product]],products[Product],products[Cost per unit])</f>
        <v>16.73</v>
      </c>
      <c r="H72" s="25">
        <f>main[[#This Row],[Units]]*main[[#This Row],[Cost Per Unit]]</f>
        <v>3463.11</v>
      </c>
      <c r="I72" s="25"/>
    </row>
    <row r="73" spans="2:9" x14ac:dyDescent="0.3">
      <c r="B73" t="s">
        <v>22</v>
      </c>
      <c r="C73" t="s">
        <v>19</v>
      </c>
      <c r="D73" t="s">
        <v>14</v>
      </c>
      <c r="E73" s="5">
        <v>6118</v>
      </c>
      <c r="F73" s="6">
        <v>9</v>
      </c>
      <c r="G73" s="25">
        <f>_xlfn.XLOOKUP(main[[#This Row],[Product]],products[Product],products[Cost per unit])</f>
        <v>8.65</v>
      </c>
      <c r="H73" s="25">
        <f>main[[#This Row],[Units]]*main[[#This Row],[Cost Per Unit]]</f>
        <v>77.850000000000009</v>
      </c>
      <c r="I73" s="25"/>
    </row>
    <row r="74" spans="2:9" x14ac:dyDescent="0.3">
      <c r="B74" t="s">
        <v>50</v>
      </c>
      <c r="C74" t="s">
        <v>19</v>
      </c>
      <c r="D74" t="s">
        <v>43</v>
      </c>
      <c r="E74" s="5">
        <v>2317</v>
      </c>
      <c r="F74" s="6">
        <v>261</v>
      </c>
      <c r="G74" s="25">
        <f>_xlfn.XLOOKUP(main[[#This Row],[Product]],products[Product],products[Cost per unit])</f>
        <v>6.49</v>
      </c>
      <c r="H74" s="25">
        <f>main[[#This Row],[Units]]*main[[#This Row],[Cost Per Unit]]</f>
        <v>1693.89</v>
      </c>
      <c r="I74" s="25"/>
    </row>
    <row r="75" spans="2:9" x14ac:dyDescent="0.3">
      <c r="B75" t="s">
        <v>22</v>
      </c>
      <c r="C75" t="s">
        <v>30</v>
      </c>
      <c r="D75" t="s">
        <v>26</v>
      </c>
      <c r="E75" s="5">
        <v>938</v>
      </c>
      <c r="F75" s="6">
        <v>6</v>
      </c>
      <c r="G75" s="25">
        <f>_xlfn.XLOOKUP(main[[#This Row],[Product]],products[Product],products[Cost per unit])</f>
        <v>8.7899999999999991</v>
      </c>
      <c r="H75" s="25">
        <f>main[[#This Row],[Units]]*main[[#This Row],[Cost Per Unit]]</f>
        <v>52.739999999999995</v>
      </c>
      <c r="I75" s="25"/>
    </row>
    <row r="76" spans="2:9" x14ac:dyDescent="0.3">
      <c r="B76" t="s">
        <v>12</v>
      </c>
      <c r="C76" t="s">
        <v>8</v>
      </c>
      <c r="D76" t="s">
        <v>21</v>
      </c>
      <c r="E76" s="5">
        <v>9709</v>
      </c>
      <c r="F76" s="6">
        <v>30</v>
      </c>
      <c r="G76" s="25">
        <f>_xlfn.XLOOKUP(main[[#This Row],[Product]],products[Product],products[Cost per unit])</f>
        <v>11.73</v>
      </c>
      <c r="H76" s="25">
        <f>main[[#This Row],[Units]]*main[[#This Row],[Cost Per Unit]]</f>
        <v>351.90000000000003</v>
      </c>
      <c r="I76" s="25"/>
    </row>
    <row r="77" spans="2:9" x14ac:dyDescent="0.3">
      <c r="B77" t="s">
        <v>35</v>
      </c>
      <c r="C77" t="s">
        <v>45</v>
      </c>
      <c r="D77" t="s">
        <v>37</v>
      </c>
      <c r="E77" s="5">
        <v>2205</v>
      </c>
      <c r="F77" s="6">
        <v>138</v>
      </c>
      <c r="G77" s="25">
        <f>_xlfn.XLOOKUP(main[[#This Row],[Product]],products[Product],products[Cost per unit])</f>
        <v>10.62</v>
      </c>
      <c r="H77" s="25">
        <f>main[[#This Row],[Units]]*main[[#This Row],[Cost Per Unit]]</f>
        <v>1465.56</v>
      </c>
      <c r="I77" s="25"/>
    </row>
    <row r="78" spans="2:9" x14ac:dyDescent="0.3">
      <c r="B78" t="s">
        <v>35</v>
      </c>
      <c r="C78" t="s">
        <v>8</v>
      </c>
      <c r="D78" t="s">
        <v>29</v>
      </c>
      <c r="E78" s="5">
        <v>4487</v>
      </c>
      <c r="F78" s="6">
        <v>111</v>
      </c>
      <c r="G78" s="25">
        <f>_xlfn.XLOOKUP(main[[#This Row],[Product]],products[Product],products[Cost per unit])</f>
        <v>3.11</v>
      </c>
      <c r="H78" s="25">
        <f>main[[#This Row],[Units]]*main[[#This Row],[Cost Per Unit]]</f>
        <v>345.21</v>
      </c>
      <c r="I78" s="25"/>
    </row>
    <row r="79" spans="2:9" x14ac:dyDescent="0.3">
      <c r="B79" t="s">
        <v>38</v>
      </c>
      <c r="C79" t="s">
        <v>13</v>
      </c>
      <c r="D79" t="s">
        <v>20</v>
      </c>
      <c r="E79" s="5">
        <v>2415</v>
      </c>
      <c r="F79" s="6">
        <v>15</v>
      </c>
      <c r="G79" s="25">
        <f>_xlfn.XLOOKUP(main[[#This Row],[Product]],products[Product],products[Cost per unit])</f>
        <v>6.47</v>
      </c>
      <c r="H79" s="25">
        <f>main[[#This Row],[Units]]*main[[#This Row],[Cost Per Unit]]</f>
        <v>97.05</v>
      </c>
      <c r="I79" s="25"/>
    </row>
    <row r="80" spans="2:9" x14ac:dyDescent="0.3">
      <c r="B80" t="s">
        <v>7</v>
      </c>
      <c r="C80" t="s">
        <v>45</v>
      </c>
      <c r="D80" t="s">
        <v>34</v>
      </c>
      <c r="E80" s="5">
        <v>4018</v>
      </c>
      <c r="F80" s="6">
        <v>162</v>
      </c>
      <c r="G80" s="25">
        <f>_xlfn.XLOOKUP(main[[#This Row],[Product]],products[Product],products[Cost per unit])</f>
        <v>7.64</v>
      </c>
      <c r="H80" s="25">
        <f>main[[#This Row],[Units]]*main[[#This Row],[Cost Per Unit]]</f>
        <v>1237.6799999999998</v>
      </c>
      <c r="I80" s="25"/>
    </row>
    <row r="81" spans="2:9" x14ac:dyDescent="0.3">
      <c r="B81" t="s">
        <v>38</v>
      </c>
      <c r="C81" t="s">
        <v>45</v>
      </c>
      <c r="D81" t="s">
        <v>34</v>
      </c>
      <c r="E81" s="5">
        <v>861</v>
      </c>
      <c r="F81" s="6">
        <v>195</v>
      </c>
      <c r="G81" s="25">
        <f>_xlfn.XLOOKUP(main[[#This Row],[Product]],products[Product],products[Cost per unit])</f>
        <v>7.64</v>
      </c>
      <c r="H81" s="25">
        <f>main[[#This Row],[Units]]*main[[#This Row],[Cost Per Unit]]</f>
        <v>1489.8</v>
      </c>
      <c r="I81" s="25"/>
    </row>
    <row r="82" spans="2:9" x14ac:dyDescent="0.3">
      <c r="B82" t="s">
        <v>50</v>
      </c>
      <c r="C82" t="s">
        <v>30</v>
      </c>
      <c r="D82" t="s">
        <v>15</v>
      </c>
      <c r="E82" s="5">
        <v>5586</v>
      </c>
      <c r="F82" s="6">
        <v>525</v>
      </c>
      <c r="G82" s="25">
        <f>_xlfn.XLOOKUP(main[[#This Row],[Product]],products[Product],products[Cost per unit])</f>
        <v>11.7</v>
      </c>
      <c r="H82" s="25">
        <f>main[[#This Row],[Units]]*main[[#This Row],[Cost Per Unit]]</f>
        <v>6142.5</v>
      </c>
      <c r="I82" s="25"/>
    </row>
    <row r="83" spans="2:9" x14ac:dyDescent="0.3">
      <c r="B83" t="s">
        <v>35</v>
      </c>
      <c r="C83" t="s">
        <v>45</v>
      </c>
      <c r="D83" t="s">
        <v>27</v>
      </c>
      <c r="E83" s="5">
        <v>2226</v>
      </c>
      <c r="F83" s="6">
        <v>48</v>
      </c>
      <c r="G83" s="25">
        <f>_xlfn.XLOOKUP(main[[#This Row],[Product]],products[Product],products[Cost per unit])</f>
        <v>12.37</v>
      </c>
      <c r="H83" s="25">
        <f>main[[#This Row],[Units]]*main[[#This Row],[Cost Per Unit]]</f>
        <v>593.76</v>
      </c>
      <c r="I83" s="25"/>
    </row>
    <row r="84" spans="2:9" x14ac:dyDescent="0.3">
      <c r="B84" t="s">
        <v>16</v>
      </c>
      <c r="C84" t="s">
        <v>45</v>
      </c>
      <c r="D84" t="s">
        <v>49</v>
      </c>
      <c r="E84" s="5">
        <v>14329</v>
      </c>
      <c r="F84" s="6">
        <v>150</v>
      </c>
      <c r="G84" s="25">
        <f>_xlfn.XLOOKUP(main[[#This Row],[Product]],products[Product],products[Cost per unit])</f>
        <v>10.38</v>
      </c>
      <c r="H84" s="25">
        <f>main[[#This Row],[Units]]*main[[#This Row],[Cost Per Unit]]</f>
        <v>1557.0000000000002</v>
      </c>
      <c r="I84" s="25"/>
    </row>
    <row r="85" spans="2:9" x14ac:dyDescent="0.3">
      <c r="B85" t="s">
        <v>16</v>
      </c>
      <c r="C85" t="s">
        <v>45</v>
      </c>
      <c r="D85" t="s">
        <v>37</v>
      </c>
      <c r="E85" s="5">
        <v>8463</v>
      </c>
      <c r="F85" s="6">
        <v>492</v>
      </c>
      <c r="G85" s="25">
        <f>_xlfn.XLOOKUP(main[[#This Row],[Product]],products[Product],products[Cost per unit])</f>
        <v>10.62</v>
      </c>
      <c r="H85" s="25">
        <f>main[[#This Row],[Units]]*main[[#This Row],[Cost Per Unit]]</f>
        <v>5225.04</v>
      </c>
      <c r="I85" s="25"/>
    </row>
    <row r="86" spans="2:9" x14ac:dyDescent="0.3">
      <c r="B86" t="s">
        <v>38</v>
      </c>
      <c r="C86" t="s">
        <v>45</v>
      </c>
      <c r="D86" t="s">
        <v>47</v>
      </c>
      <c r="E86" s="5">
        <v>2891</v>
      </c>
      <c r="F86" s="6">
        <v>102</v>
      </c>
      <c r="G86" s="25">
        <f>_xlfn.XLOOKUP(main[[#This Row],[Product]],products[Product],products[Cost per unit])</f>
        <v>7.16</v>
      </c>
      <c r="H86" s="25">
        <f>main[[#This Row],[Units]]*main[[#This Row],[Cost Per Unit]]</f>
        <v>730.32</v>
      </c>
      <c r="I86" s="25"/>
    </row>
    <row r="87" spans="2:9" x14ac:dyDescent="0.3">
      <c r="B87" t="s">
        <v>42</v>
      </c>
      <c r="C87" t="s">
        <v>19</v>
      </c>
      <c r="D87" t="s">
        <v>43</v>
      </c>
      <c r="E87" s="5">
        <v>3773</v>
      </c>
      <c r="F87" s="6">
        <v>165</v>
      </c>
      <c r="G87" s="25">
        <f>_xlfn.XLOOKUP(main[[#This Row],[Product]],products[Product],products[Cost per unit])</f>
        <v>6.49</v>
      </c>
      <c r="H87" s="25">
        <f>main[[#This Row],[Units]]*main[[#This Row],[Cost Per Unit]]</f>
        <v>1070.8500000000001</v>
      </c>
      <c r="I87" s="25"/>
    </row>
    <row r="88" spans="2:9" x14ac:dyDescent="0.3">
      <c r="B88" t="s">
        <v>18</v>
      </c>
      <c r="C88" t="s">
        <v>19</v>
      </c>
      <c r="D88" t="s">
        <v>49</v>
      </c>
      <c r="E88" s="5">
        <v>854</v>
      </c>
      <c r="F88" s="6">
        <v>309</v>
      </c>
      <c r="G88" s="25">
        <f>_xlfn.XLOOKUP(main[[#This Row],[Product]],products[Product],products[Cost per unit])</f>
        <v>10.38</v>
      </c>
      <c r="H88" s="25">
        <f>main[[#This Row],[Units]]*main[[#This Row],[Cost Per Unit]]</f>
        <v>3207.42</v>
      </c>
      <c r="I88" s="25"/>
    </row>
    <row r="89" spans="2:9" x14ac:dyDescent="0.3">
      <c r="B89" t="s">
        <v>22</v>
      </c>
      <c r="C89" t="s">
        <v>19</v>
      </c>
      <c r="D89" t="s">
        <v>29</v>
      </c>
      <c r="E89" s="5">
        <v>4970</v>
      </c>
      <c r="F89" s="6">
        <v>156</v>
      </c>
      <c r="G89" s="25">
        <f>_xlfn.XLOOKUP(main[[#This Row],[Product]],products[Product],products[Cost per unit])</f>
        <v>3.11</v>
      </c>
      <c r="H89" s="25">
        <f>main[[#This Row],[Units]]*main[[#This Row],[Cost Per Unit]]</f>
        <v>485.15999999999997</v>
      </c>
      <c r="I89" s="25"/>
    </row>
    <row r="90" spans="2:9" x14ac:dyDescent="0.3">
      <c r="B90" t="s">
        <v>16</v>
      </c>
      <c r="C90" t="s">
        <v>13</v>
      </c>
      <c r="D90" t="s">
        <v>46</v>
      </c>
      <c r="E90" s="5">
        <v>98</v>
      </c>
      <c r="F90" s="6">
        <v>159</v>
      </c>
      <c r="G90" s="25">
        <f>_xlfn.XLOOKUP(main[[#This Row],[Product]],products[Product],products[Cost per unit])</f>
        <v>5.6</v>
      </c>
      <c r="H90" s="25">
        <f>main[[#This Row],[Units]]*main[[#This Row],[Cost Per Unit]]</f>
        <v>890.4</v>
      </c>
      <c r="I90" s="25"/>
    </row>
    <row r="91" spans="2:9" x14ac:dyDescent="0.3">
      <c r="B91" t="s">
        <v>38</v>
      </c>
      <c r="C91" t="s">
        <v>13</v>
      </c>
      <c r="D91" t="s">
        <v>21</v>
      </c>
      <c r="E91" s="5">
        <v>13391</v>
      </c>
      <c r="F91" s="6">
        <v>201</v>
      </c>
      <c r="G91" s="25">
        <f>_xlfn.XLOOKUP(main[[#This Row],[Product]],products[Product],products[Cost per unit])</f>
        <v>11.73</v>
      </c>
      <c r="H91" s="25">
        <f>main[[#This Row],[Units]]*main[[#This Row],[Cost Per Unit]]</f>
        <v>2357.73</v>
      </c>
      <c r="I91" s="25"/>
    </row>
    <row r="92" spans="2:9" x14ac:dyDescent="0.3">
      <c r="B92" t="s">
        <v>12</v>
      </c>
      <c r="C92" t="s">
        <v>23</v>
      </c>
      <c r="D92" t="s">
        <v>31</v>
      </c>
      <c r="E92" s="5">
        <v>8890</v>
      </c>
      <c r="F92" s="6">
        <v>210</v>
      </c>
      <c r="G92" s="25">
        <f>_xlfn.XLOOKUP(main[[#This Row],[Product]],products[Product],products[Cost per unit])</f>
        <v>5.79</v>
      </c>
      <c r="H92" s="25">
        <f>main[[#This Row],[Units]]*main[[#This Row],[Cost Per Unit]]</f>
        <v>1215.9000000000001</v>
      </c>
      <c r="I92" s="25"/>
    </row>
    <row r="93" spans="2:9" x14ac:dyDescent="0.3">
      <c r="B93" t="s">
        <v>41</v>
      </c>
      <c r="C93" t="s">
        <v>30</v>
      </c>
      <c r="D93" t="s">
        <v>11</v>
      </c>
      <c r="E93" s="5">
        <v>56</v>
      </c>
      <c r="F93" s="6">
        <v>51</v>
      </c>
      <c r="G93" s="25">
        <f>_xlfn.XLOOKUP(main[[#This Row],[Product]],products[Product],products[Cost per unit])</f>
        <v>9.33</v>
      </c>
      <c r="H93" s="25">
        <f>main[[#This Row],[Units]]*main[[#This Row],[Cost Per Unit]]</f>
        <v>475.83</v>
      </c>
      <c r="I93" s="25"/>
    </row>
    <row r="94" spans="2:9" x14ac:dyDescent="0.3">
      <c r="B94" t="s">
        <v>42</v>
      </c>
      <c r="C94" t="s">
        <v>19</v>
      </c>
      <c r="D94" t="s">
        <v>24</v>
      </c>
      <c r="E94" s="5">
        <v>3339</v>
      </c>
      <c r="F94" s="6">
        <v>39</v>
      </c>
      <c r="G94" s="25">
        <f>_xlfn.XLOOKUP(main[[#This Row],[Product]],products[Product],products[Cost per unit])</f>
        <v>13.15</v>
      </c>
      <c r="H94" s="25">
        <f>main[[#This Row],[Units]]*main[[#This Row],[Cost Per Unit]]</f>
        <v>512.85</v>
      </c>
      <c r="I94" s="25"/>
    </row>
    <row r="95" spans="2:9" x14ac:dyDescent="0.3">
      <c r="B95" t="s">
        <v>50</v>
      </c>
      <c r="C95" t="s">
        <v>13</v>
      </c>
      <c r="D95" t="s">
        <v>20</v>
      </c>
      <c r="E95" s="5">
        <v>3808</v>
      </c>
      <c r="F95" s="6">
        <v>279</v>
      </c>
      <c r="G95" s="25">
        <f>_xlfn.XLOOKUP(main[[#This Row],[Product]],products[Product],products[Cost per unit])</f>
        <v>6.47</v>
      </c>
      <c r="H95" s="25">
        <f>main[[#This Row],[Units]]*main[[#This Row],[Cost Per Unit]]</f>
        <v>1805.1299999999999</v>
      </c>
      <c r="I95" s="25"/>
    </row>
    <row r="96" spans="2:9" x14ac:dyDescent="0.3">
      <c r="B96" t="s">
        <v>50</v>
      </c>
      <c r="C96" t="s">
        <v>30</v>
      </c>
      <c r="D96" t="s">
        <v>11</v>
      </c>
      <c r="E96" s="5">
        <v>63</v>
      </c>
      <c r="F96" s="6">
        <v>123</v>
      </c>
      <c r="G96" s="25">
        <f>_xlfn.XLOOKUP(main[[#This Row],[Product]],products[Product],products[Cost per unit])</f>
        <v>9.33</v>
      </c>
      <c r="H96" s="25">
        <f>main[[#This Row],[Units]]*main[[#This Row],[Cost Per Unit]]</f>
        <v>1147.5899999999999</v>
      </c>
      <c r="I96" s="25"/>
    </row>
    <row r="97" spans="2:9" x14ac:dyDescent="0.3">
      <c r="B97" t="s">
        <v>41</v>
      </c>
      <c r="C97" t="s">
        <v>23</v>
      </c>
      <c r="D97" t="s">
        <v>48</v>
      </c>
      <c r="E97" s="5">
        <v>7812</v>
      </c>
      <c r="F97" s="6">
        <v>81</v>
      </c>
      <c r="G97" s="25">
        <f>_xlfn.XLOOKUP(main[[#This Row],[Product]],products[Product],products[Cost per unit])</f>
        <v>16.73</v>
      </c>
      <c r="H97" s="25">
        <f>main[[#This Row],[Units]]*main[[#This Row],[Cost Per Unit]]</f>
        <v>1355.13</v>
      </c>
      <c r="I97" s="25"/>
    </row>
    <row r="98" spans="2:9" x14ac:dyDescent="0.3">
      <c r="B98" t="s">
        <v>7</v>
      </c>
      <c r="C98" t="s">
        <v>8</v>
      </c>
      <c r="D98" t="s">
        <v>34</v>
      </c>
      <c r="E98" s="5">
        <v>7693</v>
      </c>
      <c r="F98" s="6">
        <v>21</v>
      </c>
      <c r="G98" s="25">
        <f>_xlfn.XLOOKUP(main[[#This Row],[Product]],products[Product],products[Cost per unit])</f>
        <v>7.64</v>
      </c>
      <c r="H98" s="25">
        <f>main[[#This Row],[Units]]*main[[#This Row],[Cost Per Unit]]</f>
        <v>160.44</v>
      </c>
      <c r="I98" s="25"/>
    </row>
    <row r="99" spans="2:9" x14ac:dyDescent="0.3">
      <c r="B99" t="s">
        <v>42</v>
      </c>
      <c r="C99" t="s">
        <v>19</v>
      </c>
      <c r="D99" t="s">
        <v>49</v>
      </c>
      <c r="E99" s="5">
        <v>973</v>
      </c>
      <c r="F99" s="6">
        <v>162</v>
      </c>
      <c r="G99" s="25">
        <f>_xlfn.XLOOKUP(main[[#This Row],[Product]],products[Product],products[Cost per unit])</f>
        <v>10.38</v>
      </c>
      <c r="H99" s="25">
        <f>main[[#This Row],[Units]]*main[[#This Row],[Cost Per Unit]]</f>
        <v>1681.5600000000002</v>
      </c>
      <c r="I99" s="25"/>
    </row>
    <row r="100" spans="2:9" x14ac:dyDescent="0.3">
      <c r="B100" t="s">
        <v>50</v>
      </c>
      <c r="C100" t="s">
        <v>13</v>
      </c>
      <c r="D100" t="s">
        <v>40</v>
      </c>
      <c r="E100" s="5">
        <v>567</v>
      </c>
      <c r="F100" s="6">
        <v>228</v>
      </c>
      <c r="G100" s="25">
        <f>_xlfn.XLOOKUP(main[[#This Row],[Product]],products[Product],products[Cost per unit])</f>
        <v>9</v>
      </c>
      <c r="H100" s="25">
        <f>main[[#This Row],[Units]]*main[[#This Row],[Cost Per Unit]]</f>
        <v>2052</v>
      </c>
      <c r="I100" s="25"/>
    </row>
    <row r="101" spans="2:9" x14ac:dyDescent="0.3">
      <c r="B101" t="s">
        <v>50</v>
      </c>
      <c r="C101" t="s">
        <v>19</v>
      </c>
      <c r="D101" t="s">
        <v>47</v>
      </c>
      <c r="E101" s="5">
        <v>2471</v>
      </c>
      <c r="F101" s="6">
        <v>342</v>
      </c>
      <c r="G101" s="25">
        <f>_xlfn.XLOOKUP(main[[#This Row],[Product]],products[Product],products[Cost per unit])</f>
        <v>7.16</v>
      </c>
      <c r="H101" s="25">
        <f>main[[#This Row],[Units]]*main[[#This Row],[Cost Per Unit]]</f>
        <v>2448.7200000000003</v>
      </c>
      <c r="I101" s="25"/>
    </row>
    <row r="102" spans="2:9" x14ac:dyDescent="0.3">
      <c r="B102" t="s">
        <v>38</v>
      </c>
      <c r="C102" t="s">
        <v>30</v>
      </c>
      <c r="D102" t="s">
        <v>11</v>
      </c>
      <c r="E102" s="5">
        <v>7189</v>
      </c>
      <c r="F102" s="6">
        <v>54</v>
      </c>
      <c r="G102" s="25">
        <f>_xlfn.XLOOKUP(main[[#This Row],[Product]],products[Product],products[Cost per unit])</f>
        <v>9.33</v>
      </c>
      <c r="H102" s="25">
        <f>main[[#This Row],[Units]]*main[[#This Row],[Cost Per Unit]]</f>
        <v>503.82</v>
      </c>
      <c r="I102" s="25"/>
    </row>
    <row r="103" spans="2:9" x14ac:dyDescent="0.3">
      <c r="B103" t="s">
        <v>18</v>
      </c>
      <c r="C103" t="s">
        <v>13</v>
      </c>
      <c r="D103" t="s">
        <v>49</v>
      </c>
      <c r="E103" s="5">
        <v>7455</v>
      </c>
      <c r="F103" s="6">
        <v>216</v>
      </c>
      <c r="G103" s="25">
        <f>_xlfn.XLOOKUP(main[[#This Row],[Product]],products[Product],products[Cost per unit])</f>
        <v>10.38</v>
      </c>
      <c r="H103" s="25">
        <f>main[[#This Row],[Units]]*main[[#This Row],[Cost Per Unit]]</f>
        <v>2242.0800000000004</v>
      </c>
      <c r="I103" s="25"/>
    </row>
    <row r="104" spans="2:9" x14ac:dyDescent="0.3">
      <c r="B104" t="s">
        <v>42</v>
      </c>
      <c r="C104" t="s">
        <v>45</v>
      </c>
      <c r="D104" t="s">
        <v>46</v>
      </c>
      <c r="E104" s="5">
        <v>3108</v>
      </c>
      <c r="F104" s="6">
        <v>54</v>
      </c>
      <c r="G104" s="25">
        <f>_xlfn.XLOOKUP(main[[#This Row],[Product]],products[Product],products[Cost per unit])</f>
        <v>5.6</v>
      </c>
      <c r="H104" s="25">
        <f>main[[#This Row],[Units]]*main[[#This Row],[Cost Per Unit]]</f>
        <v>302.39999999999998</v>
      </c>
      <c r="I104" s="25"/>
    </row>
    <row r="105" spans="2:9" x14ac:dyDescent="0.3">
      <c r="B105" t="s">
        <v>22</v>
      </c>
      <c r="C105" t="s">
        <v>30</v>
      </c>
      <c r="D105" t="s">
        <v>24</v>
      </c>
      <c r="E105" s="5">
        <v>469</v>
      </c>
      <c r="F105" s="6">
        <v>75</v>
      </c>
      <c r="G105" s="25">
        <f>_xlfn.XLOOKUP(main[[#This Row],[Product]],products[Product],products[Cost per unit])</f>
        <v>13.15</v>
      </c>
      <c r="H105" s="25">
        <f>main[[#This Row],[Units]]*main[[#This Row],[Cost Per Unit]]</f>
        <v>986.25</v>
      </c>
      <c r="I105" s="25"/>
    </row>
    <row r="106" spans="2:9" x14ac:dyDescent="0.3">
      <c r="B106" t="s">
        <v>16</v>
      </c>
      <c r="C106" t="s">
        <v>8</v>
      </c>
      <c r="D106" t="s">
        <v>43</v>
      </c>
      <c r="E106" s="5">
        <v>2737</v>
      </c>
      <c r="F106" s="6">
        <v>93</v>
      </c>
      <c r="G106" s="25">
        <f>_xlfn.XLOOKUP(main[[#This Row],[Product]],products[Product],products[Cost per unit])</f>
        <v>6.49</v>
      </c>
      <c r="H106" s="25">
        <f>main[[#This Row],[Units]]*main[[#This Row],[Cost Per Unit]]</f>
        <v>603.57000000000005</v>
      </c>
      <c r="I106" s="25"/>
    </row>
    <row r="107" spans="2:9" x14ac:dyDescent="0.3">
      <c r="B107" t="s">
        <v>16</v>
      </c>
      <c r="C107" t="s">
        <v>8</v>
      </c>
      <c r="D107" t="s">
        <v>24</v>
      </c>
      <c r="E107" s="5">
        <v>4305</v>
      </c>
      <c r="F107" s="6">
        <v>156</v>
      </c>
      <c r="G107" s="25">
        <f>_xlfn.XLOOKUP(main[[#This Row],[Product]],products[Product],products[Cost per unit])</f>
        <v>13.15</v>
      </c>
      <c r="H107" s="25">
        <f>main[[#This Row],[Units]]*main[[#This Row],[Cost Per Unit]]</f>
        <v>2051.4</v>
      </c>
      <c r="I107" s="25"/>
    </row>
    <row r="108" spans="2:9" x14ac:dyDescent="0.3">
      <c r="B108" t="s">
        <v>16</v>
      </c>
      <c r="C108" t="s">
        <v>30</v>
      </c>
      <c r="D108" t="s">
        <v>29</v>
      </c>
      <c r="E108" s="5">
        <v>2408</v>
      </c>
      <c r="F108" s="6">
        <v>9</v>
      </c>
      <c r="G108" s="25">
        <f>_xlfn.XLOOKUP(main[[#This Row],[Product]],products[Product],products[Cost per unit])</f>
        <v>3.11</v>
      </c>
      <c r="H108" s="25">
        <f>main[[#This Row],[Units]]*main[[#This Row],[Cost Per Unit]]</f>
        <v>27.99</v>
      </c>
      <c r="I108" s="25"/>
    </row>
    <row r="109" spans="2:9" x14ac:dyDescent="0.3">
      <c r="B109" t="s">
        <v>42</v>
      </c>
      <c r="C109" t="s">
        <v>19</v>
      </c>
      <c r="D109" t="s">
        <v>34</v>
      </c>
      <c r="E109" s="5">
        <v>1281</v>
      </c>
      <c r="F109" s="6">
        <v>18</v>
      </c>
      <c r="G109" s="25">
        <f>_xlfn.XLOOKUP(main[[#This Row],[Product]],products[Product],products[Cost per unit])</f>
        <v>7.64</v>
      </c>
      <c r="H109" s="25">
        <f>main[[#This Row],[Units]]*main[[#This Row],[Cost Per Unit]]</f>
        <v>137.51999999999998</v>
      </c>
      <c r="I109" s="25"/>
    </row>
    <row r="110" spans="2:9" x14ac:dyDescent="0.3">
      <c r="B110" t="s">
        <v>7</v>
      </c>
      <c r="C110" t="s">
        <v>13</v>
      </c>
      <c r="D110" t="s">
        <v>14</v>
      </c>
      <c r="E110" s="5">
        <v>12348</v>
      </c>
      <c r="F110" s="6">
        <v>234</v>
      </c>
      <c r="G110" s="25">
        <f>_xlfn.XLOOKUP(main[[#This Row],[Product]],products[Product],products[Cost per unit])</f>
        <v>8.65</v>
      </c>
      <c r="H110" s="25">
        <f>main[[#This Row],[Units]]*main[[#This Row],[Cost Per Unit]]</f>
        <v>2024.1000000000001</v>
      </c>
      <c r="I110" s="25"/>
    </row>
    <row r="111" spans="2:9" x14ac:dyDescent="0.3">
      <c r="B111" t="s">
        <v>42</v>
      </c>
      <c r="C111" t="s">
        <v>45</v>
      </c>
      <c r="D111" t="s">
        <v>49</v>
      </c>
      <c r="E111" s="5">
        <v>3689</v>
      </c>
      <c r="F111" s="6">
        <v>312</v>
      </c>
      <c r="G111" s="25">
        <f>_xlfn.XLOOKUP(main[[#This Row],[Product]],products[Product],products[Cost per unit])</f>
        <v>10.38</v>
      </c>
      <c r="H111" s="25">
        <f>main[[#This Row],[Units]]*main[[#This Row],[Cost Per Unit]]</f>
        <v>3238.5600000000004</v>
      </c>
      <c r="I111" s="25"/>
    </row>
    <row r="112" spans="2:9" x14ac:dyDescent="0.3">
      <c r="B112" t="s">
        <v>35</v>
      </c>
      <c r="C112" t="s">
        <v>19</v>
      </c>
      <c r="D112" t="s">
        <v>34</v>
      </c>
      <c r="E112" s="5">
        <v>2870</v>
      </c>
      <c r="F112" s="6">
        <v>300</v>
      </c>
      <c r="G112" s="25">
        <f>_xlfn.XLOOKUP(main[[#This Row],[Product]],products[Product],products[Cost per unit])</f>
        <v>7.64</v>
      </c>
      <c r="H112" s="25">
        <f>main[[#This Row],[Units]]*main[[#This Row],[Cost Per Unit]]</f>
        <v>2292</v>
      </c>
      <c r="I112" s="25"/>
    </row>
    <row r="113" spans="2:9" x14ac:dyDescent="0.3">
      <c r="B113" t="s">
        <v>41</v>
      </c>
      <c r="C113" t="s">
        <v>19</v>
      </c>
      <c r="D113" t="s">
        <v>48</v>
      </c>
      <c r="E113" s="5">
        <v>798</v>
      </c>
      <c r="F113" s="6">
        <v>519</v>
      </c>
      <c r="G113" s="25">
        <f>_xlfn.XLOOKUP(main[[#This Row],[Product]],products[Product],products[Cost per unit])</f>
        <v>16.73</v>
      </c>
      <c r="H113" s="25">
        <f>main[[#This Row],[Units]]*main[[#This Row],[Cost Per Unit]]</f>
        <v>8682.8700000000008</v>
      </c>
      <c r="I113" s="25"/>
    </row>
    <row r="114" spans="2:9" x14ac:dyDescent="0.3">
      <c r="B114" t="s">
        <v>18</v>
      </c>
      <c r="C114" t="s">
        <v>8</v>
      </c>
      <c r="D114" t="s">
        <v>40</v>
      </c>
      <c r="E114" s="5">
        <v>2933</v>
      </c>
      <c r="F114" s="6">
        <v>9</v>
      </c>
      <c r="G114" s="25">
        <f>_xlfn.XLOOKUP(main[[#This Row],[Product]],products[Product],products[Cost per unit])</f>
        <v>9</v>
      </c>
      <c r="H114" s="25">
        <f>main[[#This Row],[Units]]*main[[#This Row],[Cost Per Unit]]</f>
        <v>81</v>
      </c>
      <c r="I114" s="25"/>
    </row>
    <row r="115" spans="2:9" x14ac:dyDescent="0.3">
      <c r="B115" t="s">
        <v>38</v>
      </c>
      <c r="C115" t="s">
        <v>13</v>
      </c>
      <c r="D115" t="s">
        <v>17</v>
      </c>
      <c r="E115" s="5">
        <v>2744</v>
      </c>
      <c r="F115" s="6">
        <v>9</v>
      </c>
      <c r="G115" s="25">
        <f>_xlfn.XLOOKUP(main[[#This Row],[Product]],products[Product],products[Cost per unit])</f>
        <v>11.88</v>
      </c>
      <c r="H115" s="25">
        <f>main[[#This Row],[Units]]*main[[#This Row],[Cost Per Unit]]</f>
        <v>106.92</v>
      </c>
      <c r="I115" s="25"/>
    </row>
    <row r="116" spans="2:9" x14ac:dyDescent="0.3">
      <c r="B116" t="s">
        <v>7</v>
      </c>
      <c r="C116" t="s">
        <v>19</v>
      </c>
      <c r="D116" t="s">
        <v>27</v>
      </c>
      <c r="E116" s="5">
        <v>9772</v>
      </c>
      <c r="F116" s="6">
        <v>90</v>
      </c>
      <c r="G116" s="25">
        <f>_xlfn.XLOOKUP(main[[#This Row],[Product]],products[Product],products[Cost per unit])</f>
        <v>12.37</v>
      </c>
      <c r="H116" s="25">
        <f>main[[#This Row],[Units]]*main[[#This Row],[Cost Per Unit]]</f>
        <v>1113.3</v>
      </c>
      <c r="I116" s="25"/>
    </row>
    <row r="117" spans="2:9" x14ac:dyDescent="0.3">
      <c r="B117" t="s">
        <v>35</v>
      </c>
      <c r="C117" t="s">
        <v>45</v>
      </c>
      <c r="D117" t="s">
        <v>24</v>
      </c>
      <c r="E117" s="5">
        <v>1568</v>
      </c>
      <c r="F117" s="6">
        <v>96</v>
      </c>
      <c r="G117" s="25">
        <f>_xlfn.XLOOKUP(main[[#This Row],[Product]],products[Product],products[Cost per unit])</f>
        <v>13.15</v>
      </c>
      <c r="H117" s="25">
        <f>main[[#This Row],[Units]]*main[[#This Row],[Cost Per Unit]]</f>
        <v>1262.4000000000001</v>
      </c>
      <c r="I117" s="25"/>
    </row>
    <row r="118" spans="2:9" x14ac:dyDescent="0.3">
      <c r="B118" t="s">
        <v>41</v>
      </c>
      <c r="C118" t="s">
        <v>19</v>
      </c>
      <c r="D118" t="s">
        <v>26</v>
      </c>
      <c r="E118" s="5">
        <v>11417</v>
      </c>
      <c r="F118" s="6">
        <v>21</v>
      </c>
      <c r="G118" s="25">
        <f>_xlfn.XLOOKUP(main[[#This Row],[Product]],products[Product],products[Cost per unit])</f>
        <v>8.7899999999999991</v>
      </c>
      <c r="H118" s="25">
        <f>main[[#This Row],[Units]]*main[[#This Row],[Cost Per Unit]]</f>
        <v>184.58999999999997</v>
      </c>
      <c r="I118" s="25"/>
    </row>
    <row r="119" spans="2:9" x14ac:dyDescent="0.3">
      <c r="B119" t="s">
        <v>7</v>
      </c>
      <c r="C119" t="s">
        <v>45</v>
      </c>
      <c r="D119" t="s">
        <v>46</v>
      </c>
      <c r="E119" s="5">
        <v>6748</v>
      </c>
      <c r="F119" s="6">
        <v>48</v>
      </c>
      <c r="G119" s="25">
        <f>_xlfn.XLOOKUP(main[[#This Row],[Product]],products[Product],products[Cost per unit])</f>
        <v>5.6</v>
      </c>
      <c r="H119" s="25">
        <f>main[[#This Row],[Units]]*main[[#This Row],[Cost Per Unit]]</f>
        <v>268.79999999999995</v>
      </c>
      <c r="I119" s="25"/>
    </row>
    <row r="120" spans="2:9" x14ac:dyDescent="0.3">
      <c r="B120" t="s">
        <v>50</v>
      </c>
      <c r="C120" t="s">
        <v>19</v>
      </c>
      <c r="D120" t="s">
        <v>48</v>
      </c>
      <c r="E120" s="5">
        <v>1407</v>
      </c>
      <c r="F120" s="6">
        <v>72</v>
      </c>
      <c r="G120" s="25">
        <f>_xlfn.XLOOKUP(main[[#This Row],[Product]],products[Product],products[Cost per unit])</f>
        <v>16.73</v>
      </c>
      <c r="H120" s="25">
        <f>main[[#This Row],[Units]]*main[[#This Row],[Cost Per Unit]]</f>
        <v>1204.56</v>
      </c>
      <c r="I120" s="25"/>
    </row>
    <row r="121" spans="2:9" x14ac:dyDescent="0.3">
      <c r="B121" t="s">
        <v>12</v>
      </c>
      <c r="C121" t="s">
        <v>13</v>
      </c>
      <c r="D121" t="s">
        <v>47</v>
      </c>
      <c r="E121" s="5">
        <v>2023</v>
      </c>
      <c r="F121" s="6">
        <v>168</v>
      </c>
      <c r="G121" s="25">
        <f>_xlfn.XLOOKUP(main[[#This Row],[Product]],products[Product],products[Cost per unit])</f>
        <v>7.16</v>
      </c>
      <c r="H121" s="25">
        <f>main[[#This Row],[Units]]*main[[#This Row],[Cost Per Unit]]</f>
        <v>1202.8800000000001</v>
      </c>
      <c r="I121" s="25"/>
    </row>
    <row r="122" spans="2:9" x14ac:dyDescent="0.3">
      <c r="B122" t="s">
        <v>38</v>
      </c>
      <c r="C122" t="s">
        <v>23</v>
      </c>
      <c r="D122" t="s">
        <v>46</v>
      </c>
      <c r="E122" s="5">
        <v>5236</v>
      </c>
      <c r="F122" s="6">
        <v>51</v>
      </c>
      <c r="G122" s="25">
        <f>_xlfn.XLOOKUP(main[[#This Row],[Product]],products[Product],products[Cost per unit])</f>
        <v>5.6</v>
      </c>
      <c r="H122" s="25">
        <f>main[[#This Row],[Units]]*main[[#This Row],[Cost Per Unit]]</f>
        <v>285.59999999999997</v>
      </c>
      <c r="I122" s="25"/>
    </row>
    <row r="123" spans="2:9" x14ac:dyDescent="0.3">
      <c r="B123" t="s">
        <v>18</v>
      </c>
      <c r="C123" t="s">
        <v>19</v>
      </c>
      <c r="D123" t="s">
        <v>34</v>
      </c>
      <c r="E123" s="5">
        <v>1925</v>
      </c>
      <c r="F123" s="6">
        <v>192</v>
      </c>
      <c r="G123" s="25">
        <f>_xlfn.XLOOKUP(main[[#This Row],[Product]],products[Product],products[Cost per unit])</f>
        <v>7.64</v>
      </c>
      <c r="H123" s="25">
        <f>main[[#This Row],[Units]]*main[[#This Row],[Cost Per Unit]]</f>
        <v>1466.8799999999999</v>
      </c>
      <c r="I123" s="25"/>
    </row>
    <row r="124" spans="2:9" x14ac:dyDescent="0.3">
      <c r="B124" t="s">
        <v>35</v>
      </c>
      <c r="C124" t="s">
        <v>8</v>
      </c>
      <c r="D124" t="s">
        <v>15</v>
      </c>
      <c r="E124" s="5">
        <v>6608</v>
      </c>
      <c r="F124" s="6">
        <v>225</v>
      </c>
      <c r="G124" s="25">
        <f>_xlfn.XLOOKUP(main[[#This Row],[Product]],products[Product],products[Cost per unit])</f>
        <v>11.7</v>
      </c>
      <c r="H124" s="25">
        <f>main[[#This Row],[Units]]*main[[#This Row],[Cost Per Unit]]</f>
        <v>2632.5</v>
      </c>
      <c r="I124" s="25"/>
    </row>
    <row r="125" spans="2:9" x14ac:dyDescent="0.3">
      <c r="B125" t="s">
        <v>22</v>
      </c>
      <c r="C125" t="s">
        <v>45</v>
      </c>
      <c r="D125" t="s">
        <v>46</v>
      </c>
      <c r="E125" s="5">
        <v>8008</v>
      </c>
      <c r="F125" s="6">
        <v>456</v>
      </c>
      <c r="G125" s="25">
        <f>_xlfn.XLOOKUP(main[[#This Row],[Product]],products[Product],products[Cost per unit])</f>
        <v>5.6</v>
      </c>
      <c r="H125" s="25">
        <f>main[[#This Row],[Units]]*main[[#This Row],[Cost Per Unit]]</f>
        <v>2553.6</v>
      </c>
      <c r="I125" s="25"/>
    </row>
    <row r="126" spans="2:9" x14ac:dyDescent="0.3">
      <c r="B126" t="s">
        <v>50</v>
      </c>
      <c r="C126" t="s">
        <v>45</v>
      </c>
      <c r="D126" t="s">
        <v>24</v>
      </c>
      <c r="E126" s="5">
        <v>1428</v>
      </c>
      <c r="F126" s="6">
        <v>93</v>
      </c>
      <c r="G126" s="25">
        <f>_xlfn.XLOOKUP(main[[#This Row],[Product]],products[Product],products[Cost per unit])</f>
        <v>13.15</v>
      </c>
      <c r="H126" s="25">
        <f>main[[#This Row],[Units]]*main[[#This Row],[Cost Per Unit]]</f>
        <v>1222.95</v>
      </c>
      <c r="I126" s="25"/>
    </row>
    <row r="127" spans="2:9" x14ac:dyDescent="0.3">
      <c r="B127" t="s">
        <v>22</v>
      </c>
      <c r="C127" t="s">
        <v>45</v>
      </c>
      <c r="D127" t="s">
        <v>17</v>
      </c>
      <c r="E127" s="5">
        <v>525</v>
      </c>
      <c r="F127" s="6">
        <v>48</v>
      </c>
      <c r="G127" s="25">
        <f>_xlfn.XLOOKUP(main[[#This Row],[Product]],products[Product],products[Cost per unit])</f>
        <v>11.88</v>
      </c>
      <c r="H127" s="25">
        <f>main[[#This Row],[Units]]*main[[#This Row],[Cost Per Unit]]</f>
        <v>570.24</v>
      </c>
      <c r="I127" s="25"/>
    </row>
    <row r="128" spans="2:9" x14ac:dyDescent="0.3">
      <c r="B128" t="s">
        <v>22</v>
      </c>
      <c r="C128" t="s">
        <v>8</v>
      </c>
      <c r="D128" t="s">
        <v>20</v>
      </c>
      <c r="E128" s="5">
        <v>1505</v>
      </c>
      <c r="F128" s="6">
        <v>102</v>
      </c>
      <c r="G128" s="25">
        <f>_xlfn.XLOOKUP(main[[#This Row],[Product]],products[Product],products[Cost per unit])</f>
        <v>6.47</v>
      </c>
      <c r="H128" s="25">
        <f>main[[#This Row],[Units]]*main[[#This Row],[Cost Per Unit]]</f>
        <v>659.93999999999994</v>
      </c>
      <c r="I128" s="25"/>
    </row>
    <row r="129" spans="2:9" x14ac:dyDescent="0.3">
      <c r="B129" t="s">
        <v>35</v>
      </c>
      <c r="C129" t="s">
        <v>13</v>
      </c>
      <c r="D129" t="s">
        <v>9</v>
      </c>
      <c r="E129" s="5">
        <v>6755</v>
      </c>
      <c r="F129" s="6">
        <v>252</v>
      </c>
      <c r="G129" s="25">
        <f>_xlfn.XLOOKUP(main[[#This Row],[Product]],products[Product],products[Cost per unit])</f>
        <v>14.49</v>
      </c>
      <c r="H129" s="25">
        <f>main[[#This Row],[Units]]*main[[#This Row],[Cost Per Unit]]</f>
        <v>3651.48</v>
      </c>
      <c r="I129" s="25"/>
    </row>
    <row r="130" spans="2:9" x14ac:dyDescent="0.3">
      <c r="B130" t="s">
        <v>41</v>
      </c>
      <c r="C130" t="s">
        <v>8</v>
      </c>
      <c r="D130" t="s">
        <v>20</v>
      </c>
      <c r="E130" s="5">
        <v>11571</v>
      </c>
      <c r="F130" s="6">
        <v>138</v>
      </c>
      <c r="G130" s="25">
        <f>_xlfn.XLOOKUP(main[[#This Row],[Product]],products[Product],products[Cost per unit])</f>
        <v>6.47</v>
      </c>
      <c r="H130" s="25">
        <f>main[[#This Row],[Units]]*main[[#This Row],[Cost Per Unit]]</f>
        <v>892.86</v>
      </c>
      <c r="I130" s="25"/>
    </row>
    <row r="131" spans="2:9" x14ac:dyDescent="0.3">
      <c r="B131" t="s">
        <v>7</v>
      </c>
      <c r="C131" t="s">
        <v>30</v>
      </c>
      <c r="D131" t="s">
        <v>24</v>
      </c>
      <c r="E131" s="5">
        <v>2541</v>
      </c>
      <c r="F131" s="6">
        <v>90</v>
      </c>
      <c r="G131" s="25">
        <f>_xlfn.XLOOKUP(main[[#This Row],[Product]],products[Product],products[Cost per unit])</f>
        <v>13.15</v>
      </c>
      <c r="H131" s="25">
        <f>main[[#This Row],[Units]]*main[[#This Row],[Cost Per Unit]]</f>
        <v>1183.5</v>
      </c>
      <c r="I131" s="25"/>
    </row>
    <row r="132" spans="2:9" x14ac:dyDescent="0.3">
      <c r="B132" t="s">
        <v>18</v>
      </c>
      <c r="C132" t="s">
        <v>8</v>
      </c>
      <c r="D132" t="s">
        <v>9</v>
      </c>
      <c r="E132" s="5">
        <v>1526</v>
      </c>
      <c r="F132" s="6">
        <v>240</v>
      </c>
      <c r="G132" s="25">
        <f>_xlfn.XLOOKUP(main[[#This Row],[Product]],products[Product],products[Cost per unit])</f>
        <v>14.49</v>
      </c>
      <c r="H132" s="25">
        <f>main[[#This Row],[Units]]*main[[#This Row],[Cost Per Unit]]</f>
        <v>3477.6</v>
      </c>
      <c r="I132" s="25"/>
    </row>
    <row r="133" spans="2:9" x14ac:dyDescent="0.3">
      <c r="B133" t="s">
        <v>7</v>
      </c>
      <c r="C133" t="s">
        <v>30</v>
      </c>
      <c r="D133" t="s">
        <v>17</v>
      </c>
      <c r="E133" s="5">
        <v>6125</v>
      </c>
      <c r="F133" s="6">
        <v>102</v>
      </c>
      <c r="G133" s="25">
        <f>_xlfn.XLOOKUP(main[[#This Row],[Product]],products[Product],products[Cost per unit])</f>
        <v>11.88</v>
      </c>
      <c r="H133" s="25">
        <f>main[[#This Row],[Units]]*main[[#This Row],[Cost Per Unit]]</f>
        <v>1211.76</v>
      </c>
      <c r="I133" s="25"/>
    </row>
    <row r="134" spans="2:9" x14ac:dyDescent="0.3">
      <c r="B134" t="s">
        <v>18</v>
      </c>
      <c r="C134" t="s">
        <v>13</v>
      </c>
      <c r="D134" t="s">
        <v>48</v>
      </c>
      <c r="E134" s="5">
        <v>847</v>
      </c>
      <c r="F134" s="6">
        <v>129</v>
      </c>
      <c r="G134" s="25">
        <f>_xlfn.XLOOKUP(main[[#This Row],[Product]],products[Product],products[Cost per unit])</f>
        <v>16.73</v>
      </c>
      <c r="H134" s="25">
        <f>main[[#This Row],[Units]]*main[[#This Row],[Cost Per Unit]]</f>
        <v>2158.17</v>
      </c>
      <c r="I134" s="25"/>
    </row>
    <row r="135" spans="2:9" x14ac:dyDescent="0.3">
      <c r="B135" t="s">
        <v>12</v>
      </c>
      <c r="C135" t="s">
        <v>13</v>
      </c>
      <c r="D135" t="s">
        <v>48</v>
      </c>
      <c r="E135" s="5">
        <v>4753</v>
      </c>
      <c r="F135" s="6">
        <v>300</v>
      </c>
      <c r="G135" s="25">
        <f>_xlfn.XLOOKUP(main[[#This Row],[Product]],products[Product],products[Cost per unit])</f>
        <v>16.73</v>
      </c>
      <c r="H135" s="25">
        <f>main[[#This Row],[Units]]*main[[#This Row],[Cost Per Unit]]</f>
        <v>5019</v>
      </c>
      <c r="I135" s="25"/>
    </row>
    <row r="136" spans="2:9" x14ac:dyDescent="0.3">
      <c r="B136" t="s">
        <v>22</v>
      </c>
      <c r="C136" t="s">
        <v>30</v>
      </c>
      <c r="D136" t="s">
        <v>27</v>
      </c>
      <c r="E136" s="5">
        <v>959</v>
      </c>
      <c r="F136" s="6">
        <v>135</v>
      </c>
      <c r="G136" s="25">
        <f>_xlfn.XLOOKUP(main[[#This Row],[Product]],products[Product],products[Cost per unit])</f>
        <v>12.37</v>
      </c>
      <c r="H136" s="25">
        <f>main[[#This Row],[Units]]*main[[#This Row],[Cost Per Unit]]</f>
        <v>1669.9499999999998</v>
      </c>
      <c r="I136" s="25"/>
    </row>
    <row r="137" spans="2:9" x14ac:dyDescent="0.3">
      <c r="B137" t="s">
        <v>35</v>
      </c>
      <c r="C137" t="s">
        <v>13</v>
      </c>
      <c r="D137" t="s">
        <v>44</v>
      </c>
      <c r="E137" s="5">
        <v>2793</v>
      </c>
      <c r="F137" s="6">
        <v>114</v>
      </c>
      <c r="G137" s="25">
        <f>_xlfn.XLOOKUP(main[[#This Row],[Product]],products[Product],products[Cost per unit])</f>
        <v>4.97</v>
      </c>
      <c r="H137" s="25">
        <f>main[[#This Row],[Units]]*main[[#This Row],[Cost Per Unit]]</f>
        <v>566.57999999999993</v>
      </c>
      <c r="I137" s="25"/>
    </row>
    <row r="138" spans="2:9" x14ac:dyDescent="0.3">
      <c r="B138" t="s">
        <v>35</v>
      </c>
      <c r="C138" t="s">
        <v>13</v>
      </c>
      <c r="D138" t="s">
        <v>15</v>
      </c>
      <c r="E138" s="5">
        <v>4606</v>
      </c>
      <c r="F138" s="6">
        <v>63</v>
      </c>
      <c r="G138" s="25">
        <f>_xlfn.XLOOKUP(main[[#This Row],[Product]],products[Product],products[Cost per unit])</f>
        <v>11.7</v>
      </c>
      <c r="H138" s="25">
        <f>main[[#This Row],[Units]]*main[[#This Row],[Cost Per Unit]]</f>
        <v>737.09999999999991</v>
      </c>
      <c r="I138" s="25"/>
    </row>
    <row r="139" spans="2:9" x14ac:dyDescent="0.3">
      <c r="B139" t="s">
        <v>35</v>
      </c>
      <c r="C139" t="s">
        <v>19</v>
      </c>
      <c r="D139" t="s">
        <v>47</v>
      </c>
      <c r="E139" s="5">
        <v>5551</v>
      </c>
      <c r="F139" s="6">
        <v>252</v>
      </c>
      <c r="G139" s="25">
        <f>_xlfn.XLOOKUP(main[[#This Row],[Product]],products[Product],products[Cost per unit])</f>
        <v>7.16</v>
      </c>
      <c r="H139" s="25">
        <f>main[[#This Row],[Units]]*main[[#This Row],[Cost Per Unit]]</f>
        <v>1804.32</v>
      </c>
      <c r="I139" s="25"/>
    </row>
    <row r="140" spans="2:9" x14ac:dyDescent="0.3">
      <c r="B140" t="s">
        <v>50</v>
      </c>
      <c r="C140" t="s">
        <v>19</v>
      </c>
      <c r="D140" t="s">
        <v>14</v>
      </c>
      <c r="E140" s="5">
        <v>6657</v>
      </c>
      <c r="F140" s="6">
        <v>303</v>
      </c>
      <c r="G140" s="25">
        <f>_xlfn.XLOOKUP(main[[#This Row],[Product]],products[Product],products[Cost per unit])</f>
        <v>8.65</v>
      </c>
      <c r="H140" s="25">
        <f>main[[#This Row],[Units]]*main[[#This Row],[Cost Per Unit]]</f>
        <v>2620.9500000000003</v>
      </c>
      <c r="I140" s="25"/>
    </row>
    <row r="141" spans="2:9" x14ac:dyDescent="0.3">
      <c r="B141" t="s">
        <v>35</v>
      </c>
      <c r="C141" t="s">
        <v>23</v>
      </c>
      <c r="D141" t="s">
        <v>29</v>
      </c>
      <c r="E141" s="5">
        <v>4438</v>
      </c>
      <c r="F141" s="6">
        <v>246</v>
      </c>
      <c r="G141" s="25">
        <f>_xlfn.XLOOKUP(main[[#This Row],[Product]],products[Product],products[Cost per unit])</f>
        <v>3.11</v>
      </c>
      <c r="H141" s="25">
        <f>main[[#This Row],[Units]]*main[[#This Row],[Cost Per Unit]]</f>
        <v>765.06</v>
      </c>
      <c r="I141" s="25"/>
    </row>
    <row r="142" spans="2:9" x14ac:dyDescent="0.3">
      <c r="B142" t="s">
        <v>12</v>
      </c>
      <c r="C142" t="s">
        <v>30</v>
      </c>
      <c r="D142" t="s">
        <v>33</v>
      </c>
      <c r="E142" s="5">
        <v>168</v>
      </c>
      <c r="F142" s="6">
        <v>84</v>
      </c>
      <c r="G142" s="25">
        <f>_xlfn.XLOOKUP(main[[#This Row],[Product]],products[Product],products[Cost per unit])</f>
        <v>9.77</v>
      </c>
      <c r="H142" s="25">
        <f>main[[#This Row],[Units]]*main[[#This Row],[Cost Per Unit]]</f>
        <v>820.68</v>
      </c>
      <c r="I142" s="25"/>
    </row>
    <row r="143" spans="2:9" x14ac:dyDescent="0.3">
      <c r="B143" t="s">
        <v>35</v>
      </c>
      <c r="C143" t="s">
        <v>45</v>
      </c>
      <c r="D143" t="s">
        <v>29</v>
      </c>
      <c r="E143" s="5">
        <v>7777</v>
      </c>
      <c r="F143" s="6">
        <v>39</v>
      </c>
      <c r="G143" s="25">
        <f>_xlfn.XLOOKUP(main[[#This Row],[Product]],products[Product],products[Cost per unit])</f>
        <v>3.11</v>
      </c>
      <c r="H143" s="25">
        <f>main[[#This Row],[Units]]*main[[#This Row],[Cost Per Unit]]</f>
        <v>121.28999999999999</v>
      </c>
      <c r="I143" s="25"/>
    </row>
    <row r="144" spans="2:9" x14ac:dyDescent="0.3">
      <c r="B144" t="s">
        <v>38</v>
      </c>
      <c r="C144" t="s">
        <v>19</v>
      </c>
      <c r="D144" t="s">
        <v>29</v>
      </c>
      <c r="E144" s="5">
        <v>3339</v>
      </c>
      <c r="F144" s="6">
        <v>348</v>
      </c>
      <c r="G144" s="25">
        <f>_xlfn.XLOOKUP(main[[#This Row],[Product]],products[Product],products[Cost per unit])</f>
        <v>3.11</v>
      </c>
      <c r="H144" s="25">
        <f>main[[#This Row],[Units]]*main[[#This Row],[Cost Per Unit]]</f>
        <v>1082.28</v>
      </c>
      <c r="I144" s="25"/>
    </row>
    <row r="145" spans="2:9" x14ac:dyDescent="0.3">
      <c r="B145" t="s">
        <v>35</v>
      </c>
      <c r="C145" t="s">
        <v>8</v>
      </c>
      <c r="D145" t="s">
        <v>27</v>
      </c>
      <c r="E145" s="5">
        <v>6391</v>
      </c>
      <c r="F145" s="6">
        <v>48</v>
      </c>
      <c r="G145" s="25">
        <f>_xlfn.XLOOKUP(main[[#This Row],[Product]],products[Product],products[Cost per unit])</f>
        <v>12.37</v>
      </c>
      <c r="H145" s="25">
        <f>main[[#This Row],[Units]]*main[[#This Row],[Cost Per Unit]]</f>
        <v>593.76</v>
      </c>
      <c r="I145" s="25"/>
    </row>
    <row r="146" spans="2:9" x14ac:dyDescent="0.3">
      <c r="B146" t="s">
        <v>38</v>
      </c>
      <c r="C146" t="s">
        <v>8</v>
      </c>
      <c r="D146" t="s">
        <v>33</v>
      </c>
      <c r="E146" s="5">
        <v>518</v>
      </c>
      <c r="F146" s="6">
        <v>75</v>
      </c>
      <c r="G146" s="25">
        <f>_xlfn.XLOOKUP(main[[#This Row],[Product]],products[Product],products[Cost per unit])</f>
        <v>9.77</v>
      </c>
      <c r="H146" s="25">
        <f>main[[#This Row],[Units]]*main[[#This Row],[Cost Per Unit]]</f>
        <v>732.75</v>
      </c>
      <c r="I146" s="25"/>
    </row>
    <row r="147" spans="2:9" x14ac:dyDescent="0.3">
      <c r="B147" t="s">
        <v>35</v>
      </c>
      <c r="C147" t="s">
        <v>30</v>
      </c>
      <c r="D147" t="s">
        <v>49</v>
      </c>
      <c r="E147" s="5">
        <v>5677</v>
      </c>
      <c r="F147" s="6">
        <v>258</v>
      </c>
      <c r="G147" s="25">
        <f>_xlfn.XLOOKUP(main[[#This Row],[Product]],products[Product],products[Cost per unit])</f>
        <v>10.38</v>
      </c>
      <c r="H147" s="25">
        <f>main[[#This Row],[Units]]*main[[#This Row],[Cost Per Unit]]</f>
        <v>2678.0400000000004</v>
      </c>
      <c r="I147" s="25"/>
    </row>
    <row r="148" spans="2:9" x14ac:dyDescent="0.3">
      <c r="B148" t="s">
        <v>22</v>
      </c>
      <c r="C148" t="s">
        <v>23</v>
      </c>
      <c r="D148" t="s">
        <v>29</v>
      </c>
      <c r="E148" s="5">
        <v>6048</v>
      </c>
      <c r="F148" s="6">
        <v>27</v>
      </c>
      <c r="G148" s="25">
        <f>_xlfn.XLOOKUP(main[[#This Row],[Product]],products[Product],products[Cost per unit])</f>
        <v>3.11</v>
      </c>
      <c r="H148" s="25">
        <f>main[[#This Row],[Units]]*main[[#This Row],[Cost Per Unit]]</f>
        <v>83.97</v>
      </c>
      <c r="I148" s="25"/>
    </row>
    <row r="149" spans="2:9" x14ac:dyDescent="0.3">
      <c r="B149" t="s">
        <v>12</v>
      </c>
      <c r="C149" t="s">
        <v>30</v>
      </c>
      <c r="D149" t="s">
        <v>14</v>
      </c>
      <c r="E149" s="5">
        <v>3752</v>
      </c>
      <c r="F149" s="6">
        <v>213</v>
      </c>
      <c r="G149" s="25">
        <f>_xlfn.XLOOKUP(main[[#This Row],[Product]],products[Product],products[Cost per unit])</f>
        <v>8.65</v>
      </c>
      <c r="H149" s="25">
        <f>main[[#This Row],[Units]]*main[[#This Row],[Cost Per Unit]]</f>
        <v>1842.45</v>
      </c>
      <c r="I149" s="25"/>
    </row>
    <row r="150" spans="2:9" x14ac:dyDescent="0.3">
      <c r="B150" t="s">
        <v>38</v>
      </c>
      <c r="C150" t="s">
        <v>13</v>
      </c>
      <c r="D150" t="s">
        <v>47</v>
      </c>
      <c r="E150" s="5">
        <v>4480</v>
      </c>
      <c r="F150" s="6">
        <v>357</v>
      </c>
      <c r="G150" s="25">
        <f>_xlfn.XLOOKUP(main[[#This Row],[Product]],products[Product],products[Cost per unit])</f>
        <v>7.16</v>
      </c>
      <c r="H150" s="25">
        <f>main[[#This Row],[Units]]*main[[#This Row],[Cost Per Unit]]</f>
        <v>2556.12</v>
      </c>
      <c r="I150" s="25"/>
    </row>
    <row r="151" spans="2:9" x14ac:dyDescent="0.3">
      <c r="B151" t="s">
        <v>16</v>
      </c>
      <c r="C151" t="s">
        <v>8</v>
      </c>
      <c r="D151" t="s">
        <v>17</v>
      </c>
      <c r="E151" s="5">
        <v>259</v>
      </c>
      <c r="F151" s="6">
        <v>207</v>
      </c>
      <c r="G151" s="25">
        <f>_xlfn.XLOOKUP(main[[#This Row],[Product]],products[Product],products[Cost per unit])</f>
        <v>11.88</v>
      </c>
      <c r="H151" s="25">
        <f>main[[#This Row],[Units]]*main[[#This Row],[Cost Per Unit]]</f>
        <v>2459.1600000000003</v>
      </c>
      <c r="I151" s="25"/>
    </row>
    <row r="152" spans="2:9" x14ac:dyDescent="0.3">
      <c r="B152" t="s">
        <v>12</v>
      </c>
      <c r="C152" t="s">
        <v>8</v>
      </c>
      <c r="D152" t="s">
        <v>9</v>
      </c>
      <c r="E152" s="5">
        <v>42</v>
      </c>
      <c r="F152" s="6">
        <v>150</v>
      </c>
      <c r="G152" s="25">
        <f>_xlfn.XLOOKUP(main[[#This Row],[Product]],products[Product],products[Cost per unit])</f>
        <v>14.49</v>
      </c>
      <c r="H152" s="25">
        <f>main[[#This Row],[Units]]*main[[#This Row],[Cost Per Unit]]</f>
        <v>2173.5</v>
      </c>
      <c r="I152" s="25"/>
    </row>
    <row r="153" spans="2:9" x14ac:dyDescent="0.3">
      <c r="B153" t="s">
        <v>18</v>
      </c>
      <c r="C153" t="s">
        <v>19</v>
      </c>
      <c r="D153" t="s">
        <v>46</v>
      </c>
      <c r="E153" s="5">
        <v>98</v>
      </c>
      <c r="F153" s="6">
        <v>204</v>
      </c>
      <c r="G153" s="25">
        <f>_xlfn.XLOOKUP(main[[#This Row],[Product]],products[Product],products[Cost per unit])</f>
        <v>5.6</v>
      </c>
      <c r="H153" s="25">
        <f>main[[#This Row],[Units]]*main[[#This Row],[Cost Per Unit]]</f>
        <v>1142.3999999999999</v>
      </c>
      <c r="I153" s="25"/>
    </row>
    <row r="154" spans="2:9" x14ac:dyDescent="0.3">
      <c r="B154" t="s">
        <v>35</v>
      </c>
      <c r="C154" t="s">
        <v>13</v>
      </c>
      <c r="D154" t="s">
        <v>48</v>
      </c>
      <c r="E154" s="5">
        <v>2478</v>
      </c>
      <c r="F154" s="6">
        <v>21</v>
      </c>
      <c r="G154" s="25">
        <f>_xlfn.XLOOKUP(main[[#This Row],[Product]],products[Product],products[Cost per unit])</f>
        <v>16.73</v>
      </c>
      <c r="H154" s="25">
        <f>main[[#This Row],[Units]]*main[[#This Row],[Cost Per Unit]]</f>
        <v>351.33</v>
      </c>
      <c r="I154" s="25"/>
    </row>
    <row r="155" spans="2:9" x14ac:dyDescent="0.3">
      <c r="B155" t="s">
        <v>18</v>
      </c>
      <c r="C155" t="s">
        <v>45</v>
      </c>
      <c r="D155" t="s">
        <v>27</v>
      </c>
      <c r="E155" s="5">
        <v>7847</v>
      </c>
      <c r="F155" s="6">
        <v>174</v>
      </c>
      <c r="G155" s="25">
        <f>_xlfn.XLOOKUP(main[[#This Row],[Product]],products[Product],products[Cost per unit])</f>
        <v>12.37</v>
      </c>
      <c r="H155" s="25">
        <f>main[[#This Row],[Units]]*main[[#This Row],[Cost Per Unit]]</f>
        <v>2152.3799999999997</v>
      </c>
      <c r="I155" s="25"/>
    </row>
    <row r="156" spans="2:9" x14ac:dyDescent="0.3">
      <c r="B156" t="s">
        <v>41</v>
      </c>
      <c r="C156" t="s">
        <v>8</v>
      </c>
      <c r="D156" t="s">
        <v>29</v>
      </c>
      <c r="E156" s="5">
        <v>9926</v>
      </c>
      <c r="F156" s="6">
        <v>201</v>
      </c>
      <c r="G156" s="25">
        <f>_xlfn.XLOOKUP(main[[#This Row],[Product]],products[Product],products[Cost per unit])</f>
        <v>3.11</v>
      </c>
      <c r="H156" s="25">
        <f>main[[#This Row],[Units]]*main[[#This Row],[Cost Per Unit]]</f>
        <v>625.11</v>
      </c>
      <c r="I156" s="25"/>
    </row>
    <row r="157" spans="2:9" x14ac:dyDescent="0.3">
      <c r="B157" t="s">
        <v>12</v>
      </c>
      <c r="C157" t="s">
        <v>30</v>
      </c>
      <c r="D157" t="s">
        <v>11</v>
      </c>
      <c r="E157" s="5">
        <v>819</v>
      </c>
      <c r="F157" s="6">
        <v>510</v>
      </c>
      <c r="G157" s="25">
        <f>_xlfn.XLOOKUP(main[[#This Row],[Product]],products[Product],products[Cost per unit])</f>
        <v>9.33</v>
      </c>
      <c r="H157" s="25">
        <f>main[[#This Row],[Units]]*main[[#This Row],[Cost Per Unit]]</f>
        <v>4758.3</v>
      </c>
      <c r="I157" s="25"/>
    </row>
    <row r="158" spans="2:9" x14ac:dyDescent="0.3">
      <c r="B158" t="s">
        <v>22</v>
      </c>
      <c r="C158" t="s">
        <v>23</v>
      </c>
      <c r="D158" t="s">
        <v>47</v>
      </c>
      <c r="E158" s="5">
        <v>3052</v>
      </c>
      <c r="F158" s="6">
        <v>378</v>
      </c>
      <c r="G158" s="25">
        <f>_xlfn.XLOOKUP(main[[#This Row],[Product]],products[Product],products[Cost per unit])</f>
        <v>7.16</v>
      </c>
      <c r="H158" s="25">
        <f>main[[#This Row],[Units]]*main[[#This Row],[Cost Per Unit]]</f>
        <v>2706.48</v>
      </c>
      <c r="I158" s="25"/>
    </row>
    <row r="159" spans="2:9" x14ac:dyDescent="0.3">
      <c r="B159" t="s">
        <v>16</v>
      </c>
      <c r="C159" t="s">
        <v>45</v>
      </c>
      <c r="D159" t="s">
        <v>40</v>
      </c>
      <c r="E159" s="5">
        <v>6832</v>
      </c>
      <c r="F159" s="6">
        <v>27</v>
      </c>
      <c r="G159" s="25">
        <f>_xlfn.XLOOKUP(main[[#This Row],[Product]],products[Product],products[Cost per unit])</f>
        <v>9</v>
      </c>
      <c r="H159" s="25">
        <f>main[[#This Row],[Units]]*main[[#This Row],[Cost Per Unit]]</f>
        <v>243</v>
      </c>
      <c r="I159" s="25"/>
    </row>
    <row r="160" spans="2:9" x14ac:dyDescent="0.3">
      <c r="B160" t="s">
        <v>41</v>
      </c>
      <c r="C160" t="s">
        <v>23</v>
      </c>
      <c r="D160" t="s">
        <v>26</v>
      </c>
      <c r="E160" s="5">
        <v>2016</v>
      </c>
      <c r="F160" s="6">
        <v>117</v>
      </c>
      <c r="G160" s="25">
        <f>_xlfn.XLOOKUP(main[[#This Row],[Product]],products[Product],products[Cost per unit])</f>
        <v>8.7899999999999991</v>
      </c>
      <c r="H160" s="25">
        <f>main[[#This Row],[Units]]*main[[#This Row],[Cost Per Unit]]</f>
        <v>1028.4299999999998</v>
      </c>
      <c r="I160" s="25"/>
    </row>
    <row r="161" spans="2:9" x14ac:dyDescent="0.3">
      <c r="B161" t="s">
        <v>22</v>
      </c>
      <c r="C161" t="s">
        <v>30</v>
      </c>
      <c r="D161" t="s">
        <v>40</v>
      </c>
      <c r="E161" s="5">
        <v>7322</v>
      </c>
      <c r="F161" s="6">
        <v>36</v>
      </c>
      <c r="G161" s="25">
        <f>_xlfn.XLOOKUP(main[[#This Row],[Product]],products[Product],products[Cost per unit])</f>
        <v>9</v>
      </c>
      <c r="H161" s="25">
        <f>main[[#This Row],[Units]]*main[[#This Row],[Cost Per Unit]]</f>
        <v>324</v>
      </c>
      <c r="I161" s="25"/>
    </row>
    <row r="162" spans="2:9" x14ac:dyDescent="0.3">
      <c r="B162" t="s">
        <v>12</v>
      </c>
      <c r="C162" t="s">
        <v>13</v>
      </c>
      <c r="D162" t="s">
        <v>27</v>
      </c>
      <c r="E162" s="5">
        <v>357</v>
      </c>
      <c r="F162" s="6">
        <v>126</v>
      </c>
      <c r="G162" s="25">
        <f>_xlfn.XLOOKUP(main[[#This Row],[Product]],products[Product],products[Cost per unit])</f>
        <v>12.37</v>
      </c>
      <c r="H162" s="25">
        <f>main[[#This Row],[Units]]*main[[#This Row],[Cost Per Unit]]</f>
        <v>1558.62</v>
      </c>
      <c r="I162" s="25"/>
    </row>
    <row r="163" spans="2:9" x14ac:dyDescent="0.3">
      <c r="B163" t="s">
        <v>16</v>
      </c>
      <c r="C163" t="s">
        <v>23</v>
      </c>
      <c r="D163" t="s">
        <v>24</v>
      </c>
      <c r="E163" s="5">
        <v>3192</v>
      </c>
      <c r="F163" s="6">
        <v>72</v>
      </c>
      <c r="G163" s="25">
        <f>_xlfn.XLOOKUP(main[[#This Row],[Product]],products[Product],products[Cost per unit])</f>
        <v>13.15</v>
      </c>
      <c r="H163" s="25">
        <f>main[[#This Row],[Units]]*main[[#This Row],[Cost Per Unit]]</f>
        <v>946.80000000000007</v>
      </c>
      <c r="I163" s="25"/>
    </row>
    <row r="164" spans="2:9" x14ac:dyDescent="0.3">
      <c r="B164" t="s">
        <v>35</v>
      </c>
      <c r="C164" t="s">
        <v>19</v>
      </c>
      <c r="D164" t="s">
        <v>33</v>
      </c>
      <c r="E164" s="5">
        <v>8435</v>
      </c>
      <c r="F164" s="6">
        <v>42</v>
      </c>
      <c r="G164" s="25">
        <f>_xlfn.XLOOKUP(main[[#This Row],[Product]],products[Product],products[Cost per unit])</f>
        <v>9.77</v>
      </c>
      <c r="H164" s="25">
        <f>main[[#This Row],[Units]]*main[[#This Row],[Cost Per Unit]]</f>
        <v>410.34</v>
      </c>
      <c r="I164" s="25"/>
    </row>
    <row r="165" spans="2:9" x14ac:dyDescent="0.3">
      <c r="B165" t="s">
        <v>7</v>
      </c>
      <c r="C165" t="s">
        <v>23</v>
      </c>
      <c r="D165" t="s">
        <v>47</v>
      </c>
      <c r="E165" s="5">
        <v>0</v>
      </c>
      <c r="F165" s="6">
        <v>135</v>
      </c>
      <c r="G165" s="25">
        <f>_xlfn.XLOOKUP(main[[#This Row],[Product]],products[Product],products[Cost per unit])</f>
        <v>7.16</v>
      </c>
      <c r="H165" s="25">
        <f>main[[#This Row],[Units]]*main[[#This Row],[Cost Per Unit]]</f>
        <v>966.6</v>
      </c>
      <c r="I165" s="25"/>
    </row>
    <row r="166" spans="2:9" x14ac:dyDescent="0.3">
      <c r="B166" t="s">
        <v>35</v>
      </c>
      <c r="C166" t="s">
        <v>45</v>
      </c>
      <c r="D166" t="s">
        <v>44</v>
      </c>
      <c r="E166" s="5">
        <v>8862</v>
      </c>
      <c r="F166" s="6">
        <v>189</v>
      </c>
      <c r="G166" s="25">
        <f>_xlfn.XLOOKUP(main[[#This Row],[Product]],products[Product],products[Cost per unit])</f>
        <v>4.97</v>
      </c>
      <c r="H166" s="25">
        <f>main[[#This Row],[Units]]*main[[#This Row],[Cost Per Unit]]</f>
        <v>939.32999999999993</v>
      </c>
      <c r="I166" s="25"/>
    </row>
    <row r="167" spans="2:9" x14ac:dyDescent="0.3">
      <c r="B167" t="s">
        <v>22</v>
      </c>
      <c r="C167" t="s">
        <v>8</v>
      </c>
      <c r="D167" t="s">
        <v>49</v>
      </c>
      <c r="E167" s="5">
        <v>3556</v>
      </c>
      <c r="F167" s="6">
        <v>459</v>
      </c>
      <c r="G167" s="25">
        <f>_xlfn.XLOOKUP(main[[#This Row],[Product]],products[Product],products[Cost per unit])</f>
        <v>10.38</v>
      </c>
      <c r="H167" s="25">
        <f>main[[#This Row],[Units]]*main[[#This Row],[Cost Per Unit]]</f>
        <v>4764.42</v>
      </c>
      <c r="I167" s="25"/>
    </row>
    <row r="168" spans="2:9" x14ac:dyDescent="0.3">
      <c r="B168" t="s">
        <v>38</v>
      </c>
      <c r="C168" t="s">
        <v>45</v>
      </c>
      <c r="D168" t="s">
        <v>21</v>
      </c>
      <c r="E168" s="5">
        <v>7280</v>
      </c>
      <c r="F168" s="6">
        <v>201</v>
      </c>
      <c r="G168" s="25">
        <f>_xlfn.XLOOKUP(main[[#This Row],[Product]],products[Product],products[Cost per unit])</f>
        <v>11.73</v>
      </c>
      <c r="H168" s="25">
        <f>main[[#This Row],[Units]]*main[[#This Row],[Cost Per Unit]]</f>
        <v>2357.73</v>
      </c>
      <c r="I168" s="25"/>
    </row>
    <row r="169" spans="2:9" x14ac:dyDescent="0.3">
      <c r="B169" t="s">
        <v>22</v>
      </c>
      <c r="C169" t="s">
        <v>45</v>
      </c>
      <c r="D169" t="s">
        <v>9</v>
      </c>
      <c r="E169" s="5">
        <v>3402</v>
      </c>
      <c r="F169" s="6">
        <v>366</v>
      </c>
      <c r="G169" s="25">
        <f>_xlfn.XLOOKUP(main[[#This Row],[Product]],products[Product],products[Cost per unit])</f>
        <v>14.49</v>
      </c>
      <c r="H169" s="25">
        <f>main[[#This Row],[Units]]*main[[#This Row],[Cost Per Unit]]</f>
        <v>5303.34</v>
      </c>
      <c r="I169" s="25"/>
    </row>
    <row r="170" spans="2:9" x14ac:dyDescent="0.3">
      <c r="B170" t="s">
        <v>42</v>
      </c>
      <c r="C170" t="s">
        <v>8</v>
      </c>
      <c r="D170" t="s">
        <v>47</v>
      </c>
      <c r="E170" s="5">
        <v>4592</v>
      </c>
      <c r="F170" s="6">
        <v>324</v>
      </c>
      <c r="G170" s="25">
        <f>_xlfn.XLOOKUP(main[[#This Row],[Product]],products[Product],products[Cost per unit])</f>
        <v>7.16</v>
      </c>
      <c r="H170" s="25">
        <f>main[[#This Row],[Units]]*main[[#This Row],[Cost Per Unit]]</f>
        <v>2319.84</v>
      </c>
      <c r="I170" s="25"/>
    </row>
    <row r="171" spans="2:9" x14ac:dyDescent="0.3">
      <c r="B171" t="s">
        <v>16</v>
      </c>
      <c r="C171" t="s">
        <v>13</v>
      </c>
      <c r="D171" t="s">
        <v>21</v>
      </c>
      <c r="E171" s="5">
        <v>7833</v>
      </c>
      <c r="F171" s="6">
        <v>243</v>
      </c>
      <c r="G171" s="25">
        <f>_xlfn.XLOOKUP(main[[#This Row],[Product]],products[Product],products[Cost per unit])</f>
        <v>11.73</v>
      </c>
      <c r="H171" s="25">
        <f>main[[#This Row],[Units]]*main[[#This Row],[Cost Per Unit]]</f>
        <v>2850.3900000000003</v>
      </c>
      <c r="I171" s="25"/>
    </row>
    <row r="172" spans="2:9" x14ac:dyDescent="0.3">
      <c r="B172" t="s">
        <v>41</v>
      </c>
      <c r="C172" t="s">
        <v>23</v>
      </c>
      <c r="D172" t="s">
        <v>40</v>
      </c>
      <c r="E172" s="5">
        <v>7651</v>
      </c>
      <c r="F172" s="6">
        <v>213</v>
      </c>
      <c r="G172" s="25">
        <f>_xlfn.XLOOKUP(main[[#This Row],[Product]],products[Product],products[Cost per unit])</f>
        <v>9</v>
      </c>
      <c r="H172" s="25">
        <f>main[[#This Row],[Units]]*main[[#This Row],[Cost Per Unit]]</f>
        <v>1917</v>
      </c>
      <c r="I172" s="25"/>
    </row>
    <row r="173" spans="2:9" x14ac:dyDescent="0.3">
      <c r="B173" t="s">
        <v>7</v>
      </c>
      <c r="C173" t="s">
        <v>13</v>
      </c>
      <c r="D173" t="s">
        <v>9</v>
      </c>
      <c r="E173" s="5">
        <v>2275</v>
      </c>
      <c r="F173" s="6">
        <v>447</v>
      </c>
      <c r="G173" s="25">
        <f>_xlfn.XLOOKUP(main[[#This Row],[Product]],products[Product],products[Cost per unit])</f>
        <v>14.49</v>
      </c>
      <c r="H173" s="25">
        <f>main[[#This Row],[Units]]*main[[#This Row],[Cost Per Unit]]</f>
        <v>6477.03</v>
      </c>
      <c r="I173" s="25"/>
    </row>
    <row r="174" spans="2:9" x14ac:dyDescent="0.3">
      <c r="B174" t="s">
        <v>7</v>
      </c>
      <c r="C174" t="s">
        <v>30</v>
      </c>
      <c r="D174" t="s">
        <v>11</v>
      </c>
      <c r="E174" s="5">
        <v>5670</v>
      </c>
      <c r="F174" s="6">
        <v>297</v>
      </c>
      <c r="G174" s="25">
        <f>_xlfn.XLOOKUP(main[[#This Row],[Product]],products[Product],products[Cost per unit])</f>
        <v>9.33</v>
      </c>
      <c r="H174" s="25">
        <f>main[[#This Row],[Units]]*main[[#This Row],[Cost Per Unit]]</f>
        <v>2771.01</v>
      </c>
      <c r="I174" s="25"/>
    </row>
    <row r="175" spans="2:9" x14ac:dyDescent="0.3">
      <c r="B175" t="s">
        <v>35</v>
      </c>
      <c r="C175" t="s">
        <v>13</v>
      </c>
      <c r="D175" t="s">
        <v>26</v>
      </c>
      <c r="E175" s="5">
        <v>2135</v>
      </c>
      <c r="F175" s="6">
        <v>27</v>
      </c>
      <c r="G175" s="25">
        <f>_xlfn.XLOOKUP(main[[#This Row],[Product]],products[Product],products[Cost per unit])</f>
        <v>8.7899999999999991</v>
      </c>
      <c r="H175" s="25">
        <f>main[[#This Row],[Units]]*main[[#This Row],[Cost Per Unit]]</f>
        <v>237.32999999999998</v>
      </c>
      <c r="I175" s="25"/>
    </row>
    <row r="176" spans="2:9" x14ac:dyDescent="0.3">
      <c r="B176" t="s">
        <v>7</v>
      </c>
      <c r="C176" t="s">
        <v>45</v>
      </c>
      <c r="D176" t="s">
        <v>43</v>
      </c>
      <c r="E176" s="5">
        <v>2779</v>
      </c>
      <c r="F176" s="6">
        <v>75</v>
      </c>
      <c r="G176" s="25">
        <f>_xlfn.XLOOKUP(main[[#This Row],[Product]],products[Product],products[Cost per unit])</f>
        <v>6.49</v>
      </c>
      <c r="H176" s="25">
        <f>main[[#This Row],[Units]]*main[[#This Row],[Cost Per Unit]]</f>
        <v>486.75</v>
      </c>
      <c r="I176" s="25"/>
    </row>
    <row r="177" spans="2:9" x14ac:dyDescent="0.3">
      <c r="B177" t="s">
        <v>50</v>
      </c>
      <c r="C177" t="s">
        <v>23</v>
      </c>
      <c r="D177" t="s">
        <v>27</v>
      </c>
      <c r="E177" s="5">
        <v>12950</v>
      </c>
      <c r="F177" s="6">
        <v>30</v>
      </c>
      <c r="G177" s="25">
        <f>_xlfn.XLOOKUP(main[[#This Row],[Product]],products[Product],products[Cost per unit])</f>
        <v>12.37</v>
      </c>
      <c r="H177" s="25">
        <f>main[[#This Row],[Units]]*main[[#This Row],[Cost Per Unit]]</f>
        <v>371.09999999999997</v>
      </c>
      <c r="I177" s="25"/>
    </row>
    <row r="178" spans="2:9" x14ac:dyDescent="0.3">
      <c r="B178" t="s">
        <v>35</v>
      </c>
      <c r="C178" t="s">
        <v>19</v>
      </c>
      <c r="D178" t="s">
        <v>20</v>
      </c>
      <c r="E178" s="5">
        <v>2646</v>
      </c>
      <c r="F178" s="6">
        <v>177</v>
      </c>
      <c r="G178" s="25">
        <f>_xlfn.XLOOKUP(main[[#This Row],[Product]],products[Product],products[Cost per unit])</f>
        <v>6.47</v>
      </c>
      <c r="H178" s="25">
        <f>main[[#This Row],[Units]]*main[[#This Row],[Cost Per Unit]]</f>
        <v>1145.19</v>
      </c>
      <c r="I178" s="25"/>
    </row>
    <row r="179" spans="2:9" x14ac:dyDescent="0.3">
      <c r="B179" t="s">
        <v>7</v>
      </c>
      <c r="C179" t="s">
        <v>45</v>
      </c>
      <c r="D179" t="s">
        <v>27</v>
      </c>
      <c r="E179" s="5">
        <v>3794</v>
      </c>
      <c r="F179" s="6">
        <v>159</v>
      </c>
      <c r="G179" s="25">
        <f>_xlfn.XLOOKUP(main[[#This Row],[Product]],products[Product],products[Cost per unit])</f>
        <v>12.37</v>
      </c>
      <c r="H179" s="25">
        <f>main[[#This Row],[Units]]*main[[#This Row],[Cost Per Unit]]</f>
        <v>1966.83</v>
      </c>
      <c r="I179" s="25"/>
    </row>
    <row r="180" spans="2:9" x14ac:dyDescent="0.3">
      <c r="B180" t="s">
        <v>42</v>
      </c>
      <c r="C180" t="s">
        <v>13</v>
      </c>
      <c r="D180" t="s">
        <v>27</v>
      </c>
      <c r="E180" s="5">
        <v>819</v>
      </c>
      <c r="F180" s="6">
        <v>306</v>
      </c>
      <c r="G180" s="25">
        <f>_xlfn.XLOOKUP(main[[#This Row],[Product]],products[Product],products[Cost per unit])</f>
        <v>12.37</v>
      </c>
      <c r="H180" s="25">
        <f>main[[#This Row],[Units]]*main[[#This Row],[Cost Per Unit]]</f>
        <v>3785.22</v>
      </c>
      <c r="I180" s="25"/>
    </row>
    <row r="181" spans="2:9" x14ac:dyDescent="0.3">
      <c r="B181" t="s">
        <v>42</v>
      </c>
      <c r="C181" t="s">
        <v>45</v>
      </c>
      <c r="D181" t="s">
        <v>37</v>
      </c>
      <c r="E181" s="5">
        <v>2583</v>
      </c>
      <c r="F181" s="6">
        <v>18</v>
      </c>
      <c r="G181" s="25">
        <f>_xlfn.XLOOKUP(main[[#This Row],[Product]],products[Product],products[Cost per unit])</f>
        <v>10.62</v>
      </c>
      <c r="H181" s="25">
        <f>main[[#This Row],[Units]]*main[[#This Row],[Cost Per Unit]]</f>
        <v>191.16</v>
      </c>
      <c r="I181" s="25"/>
    </row>
    <row r="182" spans="2:9" x14ac:dyDescent="0.3">
      <c r="B182" t="s">
        <v>35</v>
      </c>
      <c r="C182" t="s">
        <v>13</v>
      </c>
      <c r="D182" t="s">
        <v>34</v>
      </c>
      <c r="E182" s="5">
        <v>4585</v>
      </c>
      <c r="F182" s="6">
        <v>240</v>
      </c>
      <c r="G182" s="25">
        <f>_xlfn.XLOOKUP(main[[#This Row],[Product]],products[Product],products[Cost per unit])</f>
        <v>7.64</v>
      </c>
      <c r="H182" s="25">
        <f>main[[#This Row],[Units]]*main[[#This Row],[Cost Per Unit]]</f>
        <v>1833.6</v>
      </c>
      <c r="I182" s="25"/>
    </row>
    <row r="183" spans="2:9" x14ac:dyDescent="0.3">
      <c r="B183" t="s">
        <v>38</v>
      </c>
      <c r="C183" t="s">
        <v>45</v>
      </c>
      <c r="D183" t="s">
        <v>27</v>
      </c>
      <c r="E183" s="5">
        <v>1652</v>
      </c>
      <c r="F183" s="6">
        <v>93</v>
      </c>
      <c r="G183" s="25">
        <f>_xlfn.XLOOKUP(main[[#This Row],[Product]],products[Product],products[Cost per unit])</f>
        <v>12.37</v>
      </c>
      <c r="H183" s="25">
        <f>main[[#This Row],[Units]]*main[[#This Row],[Cost Per Unit]]</f>
        <v>1150.4099999999999</v>
      </c>
      <c r="I183" s="25"/>
    </row>
    <row r="184" spans="2:9" x14ac:dyDescent="0.3">
      <c r="B184" t="s">
        <v>50</v>
      </c>
      <c r="C184" t="s">
        <v>45</v>
      </c>
      <c r="D184" t="s">
        <v>46</v>
      </c>
      <c r="E184" s="5">
        <v>4991</v>
      </c>
      <c r="F184" s="6">
        <v>9</v>
      </c>
      <c r="G184" s="25">
        <f>_xlfn.XLOOKUP(main[[#This Row],[Product]],products[Product],products[Cost per unit])</f>
        <v>5.6</v>
      </c>
      <c r="H184" s="25">
        <f>main[[#This Row],[Units]]*main[[#This Row],[Cost Per Unit]]</f>
        <v>50.4</v>
      </c>
      <c r="I184" s="25"/>
    </row>
    <row r="185" spans="2:9" x14ac:dyDescent="0.3">
      <c r="B185" t="s">
        <v>12</v>
      </c>
      <c r="C185" t="s">
        <v>45</v>
      </c>
      <c r="D185" t="s">
        <v>26</v>
      </c>
      <c r="E185" s="5">
        <v>2009</v>
      </c>
      <c r="F185" s="6">
        <v>219</v>
      </c>
      <c r="G185" s="25">
        <f>_xlfn.XLOOKUP(main[[#This Row],[Product]],products[Product],products[Cost per unit])</f>
        <v>8.7899999999999991</v>
      </c>
      <c r="H185" s="25">
        <f>main[[#This Row],[Units]]*main[[#This Row],[Cost Per Unit]]</f>
        <v>1925.0099999999998</v>
      </c>
      <c r="I185" s="25"/>
    </row>
    <row r="186" spans="2:9" x14ac:dyDescent="0.3">
      <c r="B186" t="s">
        <v>41</v>
      </c>
      <c r="C186" t="s">
        <v>23</v>
      </c>
      <c r="D186" t="s">
        <v>33</v>
      </c>
      <c r="E186" s="5">
        <v>1568</v>
      </c>
      <c r="F186" s="6">
        <v>141</v>
      </c>
      <c r="G186" s="25">
        <f>_xlfn.XLOOKUP(main[[#This Row],[Product]],products[Product],products[Cost per unit])</f>
        <v>9.77</v>
      </c>
      <c r="H186" s="25">
        <f>main[[#This Row],[Units]]*main[[#This Row],[Cost Per Unit]]</f>
        <v>1377.57</v>
      </c>
      <c r="I186" s="25"/>
    </row>
    <row r="187" spans="2:9" x14ac:dyDescent="0.3">
      <c r="B187" t="s">
        <v>18</v>
      </c>
      <c r="C187" t="s">
        <v>8</v>
      </c>
      <c r="D187" t="s">
        <v>37</v>
      </c>
      <c r="E187" s="5">
        <v>3388</v>
      </c>
      <c r="F187" s="6">
        <v>123</v>
      </c>
      <c r="G187" s="25">
        <f>_xlfn.XLOOKUP(main[[#This Row],[Product]],products[Product],products[Cost per unit])</f>
        <v>10.62</v>
      </c>
      <c r="H187" s="25">
        <f>main[[#This Row],[Units]]*main[[#This Row],[Cost Per Unit]]</f>
        <v>1306.26</v>
      </c>
      <c r="I187" s="25"/>
    </row>
    <row r="188" spans="2:9" x14ac:dyDescent="0.3">
      <c r="B188" t="s">
        <v>7</v>
      </c>
      <c r="C188" t="s">
        <v>30</v>
      </c>
      <c r="D188" t="s">
        <v>44</v>
      </c>
      <c r="E188" s="5">
        <v>623</v>
      </c>
      <c r="F188" s="6">
        <v>51</v>
      </c>
      <c r="G188" s="25">
        <f>_xlfn.XLOOKUP(main[[#This Row],[Product]],products[Product],products[Cost per unit])</f>
        <v>4.97</v>
      </c>
      <c r="H188" s="25">
        <f>main[[#This Row],[Units]]*main[[#This Row],[Cost Per Unit]]</f>
        <v>253.47</v>
      </c>
      <c r="I188" s="25"/>
    </row>
    <row r="189" spans="2:9" x14ac:dyDescent="0.3">
      <c r="B189" t="s">
        <v>22</v>
      </c>
      <c r="C189" t="s">
        <v>19</v>
      </c>
      <c r="D189" t="s">
        <v>17</v>
      </c>
      <c r="E189" s="5">
        <v>10073</v>
      </c>
      <c r="F189" s="6">
        <v>120</v>
      </c>
      <c r="G189" s="25">
        <f>_xlfn.XLOOKUP(main[[#This Row],[Product]],products[Product],products[Cost per unit])</f>
        <v>11.88</v>
      </c>
      <c r="H189" s="25">
        <f>main[[#This Row],[Units]]*main[[#This Row],[Cost Per Unit]]</f>
        <v>1425.6000000000001</v>
      </c>
      <c r="I189" s="25"/>
    </row>
    <row r="190" spans="2:9" x14ac:dyDescent="0.3">
      <c r="B190" t="s">
        <v>12</v>
      </c>
      <c r="C190" t="s">
        <v>23</v>
      </c>
      <c r="D190" t="s">
        <v>46</v>
      </c>
      <c r="E190" s="5">
        <v>1561</v>
      </c>
      <c r="F190" s="6">
        <v>27</v>
      </c>
      <c r="G190" s="25">
        <f>_xlfn.XLOOKUP(main[[#This Row],[Product]],products[Product],products[Cost per unit])</f>
        <v>5.6</v>
      </c>
      <c r="H190" s="25">
        <f>main[[#This Row],[Units]]*main[[#This Row],[Cost Per Unit]]</f>
        <v>151.19999999999999</v>
      </c>
      <c r="I190" s="25"/>
    </row>
    <row r="191" spans="2:9" x14ac:dyDescent="0.3">
      <c r="B191" t="s">
        <v>16</v>
      </c>
      <c r="C191" t="s">
        <v>19</v>
      </c>
      <c r="D191" t="s">
        <v>48</v>
      </c>
      <c r="E191" s="5">
        <v>11522</v>
      </c>
      <c r="F191" s="6">
        <v>204</v>
      </c>
      <c r="G191" s="25">
        <f>_xlfn.XLOOKUP(main[[#This Row],[Product]],products[Product],products[Cost per unit])</f>
        <v>16.73</v>
      </c>
      <c r="H191" s="25">
        <f>main[[#This Row],[Units]]*main[[#This Row],[Cost Per Unit]]</f>
        <v>3412.92</v>
      </c>
      <c r="I191" s="25"/>
    </row>
    <row r="192" spans="2:9" x14ac:dyDescent="0.3">
      <c r="B192" t="s">
        <v>22</v>
      </c>
      <c r="C192" t="s">
        <v>30</v>
      </c>
      <c r="D192" t="s">
        <v>11</v>
      </c>
      <c r="E192" s="5">
        <v>2317</v>
      </c>
      <c r="F192" s="6">
        <v>123</v>
      </c>
      <c r="G192" s="25">
        <f>_xlfn.XLOOKUP(main[[#This Row],[Product]],products[Product],products[Cost per unit])</f>
        <v>9.33</v>
      </c>
      <c r="H192" s="25">
        <f>main[[#This Row],[Units]]*main[[#This Row],[Cost Per Unit]]</f>
        <v>1147.5899999999999</v>
      </c>
      <c r="I192" s="25"/>
    </row>
    <row r="193" spans="2:9" x14ac:dyDescent="0.3">
      <c r="B193" t="s">
        <v>50</v>
      </c>
      <c r="C193" t="s">
        <v>8</v>
      </c>
      <c r="D193" t="s">
        <v>49</v>
      </c>
      <c r="E193" s="5">
        <v>3059</v>
      </c>
      <c r="F193" s="6">
        <v>27</v>
      </c>
      <c r="G193" s="25">
        <f>_xlfn.XLOOKUP(main[[#This Row],[Product]],products[Product],products[Cost per unit])</f>
        <v>10.38</v>
      </c>
      <c r="H193" s="25">
        <f>main[[#This Row],[Units]]*main[[#This Row],[Cost Per Unit]]</f>
        <v>280.26000000000005</v>
      </c>
      <c r="I193" s="25"/>
    </row>
    <row r="194" spans="2:9" x14ac:dyDescent="0.3">
      <c r="B194" t="s">
        <v>18</v>
      </c>
      <c r="C194" t="s">
        <v>8</v>
      </c>
      <c r="D194" t="s">
        <v>46</v>
      </c>
      <c r="E194" s="5">
        <v>2324</v>
      </c>
      <c r="F194" s="6">
        <v>177</v>
      </c>
      <c r="G194" s="25">
        <f>_xlfn.XLOOKUP(main[[#This Row],[Product]],products[Product],products[Cost per unit])</f>
        <v>5.6</v>
      </c>
      <c r="H194" s="25">
        <f>main[[#This Row],[Units]]*main[[#This Row],[Cost Per Unit]]</f>
        <v>991.19999999999993</v>
      </c>
      <c r="I194" s="25"/>
    </row>
    <row r="195" spans="2:9" x14ac:dyDescent="0.3">
      <c r="B195" t="s">
        <v>42</v>
      </c>
      <c r="C195" t="s">
        <v>23</v>
      </c>
      <c r="D195" t="s">
        <v>46</v>
      </c>
      <c r="E195" s="5">
        <v>4956</v>
      </c>
      <c r="F195" s="6">
        <v>171</v>
      </c>
      <c r="G195" s="25">
        <f>_xlfn.XLOOKUP(main[[#This Row],[Product]],products[Product],products[Cost per unit])</f>
        <v>5.6</v>
      </c>
      <c r="H195" s="25">
        <f>main[[#This Row],[Units]]*main[[#This Row],[Cost Per Unit]]</f>
        <v>957.59999999999991</v>
      </c>
      <c r="I195" s="25"/>
    </row>
    <row r="196" spans="2:9" x14ac:dyDescent="0.3">
      <c r="B196" t="s">
        <v>50</v>
      </c>
      <c r="C196" t="s">
        <v>45</v>
      </c>
      <c r="D196" t="s">
        <v>34</v>
      </c>
      <c r="E196" s="5">
        <v>5355</v>
      </c>
      <c r="F196" s="6">
        <v>204</v>
      </c>
      <c r="G196" s="25">
        <f>_xlfn.XLOOKUP(main[[#This Row],[Product]],products[Product],products[Cost per unit])</f>
        <v>7.64</v>
      </c>
      <c r="H196" s="25">
        <f>main[[#This Row],[Units]]*main[[#This Row],[Cost Per Unit]]</f>
        <v>1558.56</v>
      </c>
      <c r="I196" s="25"/>
    </row>
    <row r="197" spans="2:9" x14ac:dyDescent="0.3">
      <c r="B197" t="s">
        <v>42</v>
      </c>
      <c r="C197" t="s">
        <v>45</v>
      </c>
      <c r="D197" t="s">
        <v>15</v>
      </c>
      <c r="E197" s="5">
        <v>7259</v>
      </c>
      <c r="F197" s="6">
        <v>276</v>
      </c>
      <c r="G197" s="25">
        <f>_xlfn.XLOOKUP(main[[#This Row],[Product]],products[Product],products[Cost per unit])</f>
        <v>11.7</v>
      </c>
      <c r="H197" s="25">
        <f>main[[#This Row],[Units]]*main[[#This Row],[Cost Per Unit]]</f>
        <v>3229.2</v>
      </c>
      <c r="I197" s="25"/>
    </row>
    <row r="198" spans="2:9" x14ac:dyDescent="0.3">
      <c r="B198" t="s">
        <v>12</v>
      </c>
      <c r="C198" t="s">
        <v>8</v>
      </c>
      <c r="D198" t="s">
        <v>46</v>
      </c>
      <c r="E198" s="5">
        <v>6279</v>
      </c>
      <c r="F198" s="6">
        <v>45</v>
      </c>
      <c r="G198" s="25">
        <f>_xlfn.XLOOKUP(main[[#This Row],[Product]],products[Product],products[Cost per unit])</f>
        <v>5.6</v>
      </c>
      <c r="H198" s="25">
        <f>main[[#This Row],[Units]]*main[[#This Row],[Cost Per Unit]]</f>
        <v>251.99999999999997</v>
      </c>
      <c r="I198" s="25"/>
    </row>
    <row r="199" spans="2:9" x14ac:dyDescent="0.3">
      <c r="B199" t="s">
        <v>7</v>
      </c>
      <c r="C199" t="s">
        <v>30</v>
      </c>
      <c r="D199" t="s">
        <v>47</v>
      </c>
      <c r="E199" s="5">
        <v>2541</v>
      </c>
      <c r="F199" s="6">
        <v>45</v>
      </c>
      <c r="G199" s="25">
        <f>_xlfn.XLOOKUP(main[[#This Row],[Product]],products[Product],products[Cost per unit])</f>
        <v>7.16</v>
      </c>
      <c r="H199" s="25">
        <f>main[[#This Row],[Units]]*main[[#This Row],[Cost Per Unit]]</f>
        <v>322.2</v>
      </c>
      <c r="I199" s="25"/>
    </row>
    <row r="200" spans="2:9" x14ac:dyDescent="0.3">
      <c r="B200" t="s">
        <v>22</v>
      </c>
      <c r="C200" t="s">
        <v>13</v>
      </c>
      <c r="D200" t="s">
        <v>48</v>
      </c>
      <c r="E200" s="5">
        <v>3864</v>
      </c>
      <c r="F200" s="6">
        <v>177</v>
      </c>
      <c r="G200" s="25">
        <f>_xlfn.XLOOKUP(main[[#This Row],[Product]],products[Product],products[Cost per unit])</f>
        <v>16.73</v>
      </c>
      <c r="H200" s="25">
        <f>main[[#This Row],[Units]]*main[[#This Row],[Cost Per Unit]]</f>
        <v>2961.21</v>
      </c>
      <c r="I200" s="25"/>
    </row>
    <row r="201" spans="2:9" x14ac:dyDescent="0.3">
      <c r="B201" t="s">
        <v>38</v>
      </c>
      <c r="C201" t="s">
        <v>19</v>
      </c>
      <c r="D201" t="s">
        <v>11</v>
      </c>
      <c r="E201" s="5">
        <v>6146</v>
      </c>
      <c r="F201" s="6">
        <v>63</v>
      </c>
      <c r="G201" s="25">
        <f>_xlfn.XLOOKUP(main[[#This Row],[Product]],products[Product],products[Cost per unit])</f>
        <v>9.33</v>
      </c>
      <c r="H201" s="25">
        <f>main[[#This Row],[Units]]*main[[#This Row],[Cost Per Unit]]</f>
        <v>587.79</v>
      </c>
      <c r="I201" s="25"/>
    </row>
    <row r="202" spans="2:9" x14ac:dyDescent="0.3">
      <c r="B202" t="s">
        <v>16</v>
      </c>
      <c r="C202" t="s">
        <v>23</v>
      </c>
      <c r="D202" t="s">
        <v>20</v>
      </c>
      <c r="E202" s="5">
        <v>2639</v>
      </c>
      <c r="F202" s="6">
        <v>204</v>
      </c>
      <c r="G202" s="25">
        <f>_xlfn.XLOOKUP(main[[#This Row],[Product]],products[Product],products[Cost per unit])</f>
        <v>6.47</v>
      </c>
      <c r="H202" s="25">
        <f>main[[#This Row],[Units]]*main[[#This Row],[Cost Per Unit]]</f>
        <v>1319.8799999999999</v>
      </c>
      <c r="I202" s="25"/>
    </row>
    <row r="203" spans="2:9" x14ac:dyDescent="0.3">
      <c r="B203" t="s">
        <v>12</v>
      </c>
      <c r="C203" t="s">
        <v>8</v>
      </c>
      <c r="D203" t="s">
        <v>33</v>
      </c>
      <c r="E203" s="5">
        <v>1890</v>
      </c>
      <c r="F203" s="6">
        <v>195</v>
      </c>
      <c r="G203" s="25">
        <f>_xlfn.XLOOKUP(main[[#This Row],[Product]],products[Product],products[Cost per unit])</f>
        <v>9.77</v>
      </c>
      <c r="H203" s="25">
        <f>main[[#This Row],[Units]]*main[[#This Row],[Cost Per Unit]]</f>
        <v>1905.1499999999999</v>
      </c>
      <c r="I203" s="25"/>
    </row>
    <row r="204" spans="2:9" x14ac:dyDescent="0.3">
      <c r="B204" t="s">
        <v>35</v>
      </c>
      <c r="C204" t="s">
        <v>45</v>
      </c>
      <c r="D204" t="s">
        <v>15</v>
      </c>
      <c r="E204" s="5">
        <v>1932</v>
      </c>
      <c r="F204" s="6">
        <v>369</v>
      </c>
      <c r="G204" s="25">
        <f>_xlfn.XLOOKUP(main[[#This Row],[Product]],products[Product],products[Cost per unit])</f>
        <v>11.7</v>
      </c>
      <c r="H204" s="25">
        <f>main[[#This Row],[Units]]*main[[#This Row],[Cost Per Unit]]</f>
        <v>4317.3</v>
      </c>
      <c r="I204" s="25"/>
    </row>
    <row r="205" spans="2:9" x14ac:dyDescent="0.3">
      <c r="B205" t="s">
        <v>42</v>
      </c>
      <c r="C205" t="s">
        <v>45</v>
      </c>
      <c r="D205" t="s">
        <v>24</v>
      </c>
      <c r="E205" s="5">
        <v>6300</v>
      </c>
      <c r="F205" s="6">
        <v>42</v>
      </c>
      <c r="G205" s="25">
        <f>_xlfn.XLOOKUP(main[[#This Row],[Product]],products[Product],products[Cost per unit])</f>
        <v>13.15</v>
      </c>
      <c r="H205" s="25">
        <f>main[[#This Row],[Units]]*main[[#This Row],[Cost Per Unit]]</f>
        <v>552.30000000000007</v>
      </c>
      <c r="I205" s="25"/>
    </row>
    <row r="206" spans="2:9" x14ac:dyDescent="0.3">
      <c r="B206" t="s">
        <v>22</v>
      </c>
      <c r="C206" t="s">
        <v>8</v>
      </c>
      <c r="D206" t="s">
        <v>9</v>
      </c>
      <c r="E206" s="5">
        <v>560</v>
      </c>
      <c r="F206" s="6">
        <v>81</v>
      </c>
      <c r="G206" s="25">
        <f>_xlfn.XLOOKUP(main[[#This Row],[Product]],products[Product],products[Cost per unit])</f>
        <v>14.49</v>
      </c>
      <c r="H206" s="25">
        <f>main[[#This Row],[Units]]*main[[#This Row],[Cost Per Unit]]</f>
        <v>1173.69</v>
      </c>
      <c r="I206" s="25"/>
    </row>
    <row r="207" spans="2:9" x14ac:dyDescent="0.3">
      <c r="B207" t="s">
        <v>16</v>
      </c>
      <c r="C207" t="s">
        <v>8</v>
      </c>
      <c r="D207" t="s">
        <v>46</v>
      </c>
      <c r="E207" s="5">
        <v>2856</v>
      </c>
      <c r="F207" s="6">
        <v>246</v>
      </c>
      <c r="G207" s="25">
        <f>_xlfn.XLOOKUP(main[[#This Row],[Product]],products[Product],products[Cost per unit])</f>
        <v>5.6</v>
      </c>
      <c r="H207" s="25">
        <f>main[[#This Row],[Units]]*main[[#This Row],[Cost Per Unit]]</f>
        <v>1377.6</v>
      </c>
      <c r="I207" s="25"/>
    </row>
    <row r="208" spans="2:9" x14ac:dyDescent="0.3">
      <c r="B208" t="s">
        <v>16</v>
      </c>
      <c r="C208" t="s">
        <v>45</v>
      </c>
      <c r="D208" t="s">
        <v>29</v>
      </c>
      <c r="E208" s="5">
        <v>707</v>
      </c>
      <c r="F208" s="6">
        <v>174</v>
      </c>
      <c r="G208" s="25">
        <f>_xlfn.XLOOKUP(main[[#This Row],[Product]],products[Product],products[Cost per unit])</f>
        <v>3.11</v>
      </c>
      <c r="H208" s="25">
        <f>main[[#This Row],[Units]]*main[[#This Row],[Cost Per Unit]]</f>
        <v>541.14</v>
      </c>
      <c r="I208" s="25"/>
    </row>
    <row r="209" spans="2:9" x14ac:dyDescent="0.3">
      <c r="B209" t="s">
        <v>12</v>
      </c>
      <c r="C209" t="s">
        <v>13</v>
      </c>
      <c r="D209" t="s">
        <v>9</v>
      </c>
      <c r="E209" s="5">
        <v>3598</v>
      </c>
      <c r="F209" s="6">
        <v>81</v>
      </c>
      <c r="G209" s="25">
        <f>_xlfn.XLOOKUP(main[[#This Row],[Product]],products[Product],products[Cost per unit])</f>
        <v>14.49</v>
      </c>
      <c r="H209" s="25">
        <f>main[[#This Row],[Units]]*main[[#This Row],[Cost Per Unit]]</f>
        <v>1173.69</v>
      </c>
      <c r="I209" s="25"/>
    </row>
    <row r="210" spans="2:9" x14ac:dyDescent="0.3">
      <c r="B210" t="s">
        <v>7</v>
      </c>
      <c r="C210" t="s">
        <v>13</v>
      </c>
      <c r="D210" t="s">
        <v>33</v>
      </c>
      <c r="E210" s="5">
        <v>6853</v>
      </c>
      <c r="F210" s="6">
        <v>372</v>
      </c>
      <c r="G210" s="25">
        <f>_xlfn.XLOOKUP(main[[#This Row],[Product]],products[Product],products[Cost per unit])</f>
        <v>9.77</v>
      </c>
      <c r="H210" s="25">
        <f>main[[#This Row],[Units]]*main[[#This Row],[Cost Per Unit]]</f>
        <v>3634.44</v>
      </c>
      <c r="I210" s="25"/>
    </row>
    <row r="211" spans="2:9" x14ac:dyDescent="0.3">
      <c r="B211" t="s">
        <v>7</v>
      </c>
      <c r="C211" t="s">
        <v>13</v>
      </c>
      <c r="D211" t="s">
        <v>26</v>
      </c>
      <c r="E211" s="5">
        <v>4725</v>
      </c>
      <c r="F211" s="6">
        <v>174</v>
      </c>
      <c r="G211" s="25">
        <f>_xlfn.XLOOKUP(main[[#This Row],[Product]],products[Product],products[Cost per unit])</f>
        <v>8.7899999999999991</v>
      </c>
      <c r="H211" s="25">
        <f>main[[#This Row],[Units]]*main[[#This Row],[Cost Per Unit]]</f>
        <v>1529.4599999999998</v>
      </c>
      <c r="I211" s="25"/>
    </row>
    <row r="212" spans="2:9" x14ac:dyDescent="0.3">
      <c r="B212" t="s">
        <v>18</v>
      </c>
      <c r="C212" t="s">
        <v>19</v>
      </c>
      <c r="D212" t="s">
        <v>14</v>
      </c>
      <c r="E212" s="5">
        <v>10304</v>
      </c>
      <c r="F212" s="6">
        <v>84</v>
      </c>
      <c r="G212" s="25">
        <f>_xlfn.XLOOKUP(main[[#This Row],[Product]],products[Product],products[Cost per unit])</f>
        <v>8.65</v>
      </c>
      <c r="H212" s="25">
        <f>main[[#This Row],[Units]]*main[[#This Row],[Cost Per Unit]]</f>
        <v>726.6</v>
      </c>
      <c r="I212" s="25"/>
    </row>
    <row r="213" spans="2:9" x14ac:dyDescent="0.3">
      <c r="B213" t="s">
        <v>18</v>
      </c>
      <c r="C213" t="s">
        <v>45</v>
      </c>
      <c r="D213" t="s">
        <v>26</v>
      </c>
      <c r="E213" s="5">
        <v>1274</v>
      </c>
      <c r="F213" s="6">
        <v>225</v>
      </c>
      <c r="G213" s="25">
        <f>_xlfn.XLOOKUP(main[[#This Row],[Product]],products[Product],products[Cost per unit])</f>
        <v>8.7899999999999991</v>
      </c>
      <c r="H213" s="25">
        <f>main[[#This Row],[Units]]*main[[#This Row],[Cost Per Unit]]</f>
        <v>1977.7499999999998</v>
      </c>
      <c r="I213" s="25"/>
    </row>
    <row r="214" spans="2:9" x14ac:dyDescent="0.3">
      <c r="B214" t="s">
        <v>38</v>
      </c>
      <c r="C214" t="s">
        <v>19</v>
      </c>
      <c r="D214" t="s">
        <v>9</v>
      </c>
      <c r="E214" s="5">
        <v>1526</v>
      </c>
      <c r="F214" s="6">
        <v>105</v>
      </c>
      <c r="G214" s="25">
        <f>_xlfn.XLOOKUP(main[[#This Row],[Product]],products[Product],products[Cost per unit])</f>
        <v>14.49</v>
      </c>
      <c r="H214" s="25">
        <f>main[[#This Row],[Units]]*main[[#This Row],[Cost Per Unit]]</f>
        <v>1521.45</v>
      </c>
      <c r="I214" s="25"/>
    </row>
    <row r="215" spans="2:9" x14ac:dyDescent="0.3">
      <c r="B215" t="s">
        <v>7</v>
      </c>
      <c r="C215" t="s">
        <v>23</v>
      </c>
      <c r="D215" t="s">
        <v>49</v>
      </c>
      <c r="E215" s="5">
        <v>3101</v>
      </c>
      <c r="F215" s="6">
        <v>225</v>
      </c>
      <c r="G215" s="25">
        <f>_xlfn.XLOOKUP(main[[#This Row],[Product]],products[Product],products[Cost per unit])</f>
        <v>10.38</v>
      </c>
      <c r="H215" s="25">
        <f>main[[#This Row],[Units]]*main[[#This Row],[Cost Per Unit]]</f>
        <v>2335.5</v>
      </c>
      <c r="I215" s="25"/>
    </row>
    <row r="216" spans="2:9" x14ac:dyDescent="0.3">
      <c r="B216" t="s">
        <v>41</v>
      </c>
      <c r="C216" t="s">
        <v>8</v>
      </c>
      <c r="D216" t="s">
        <v>15</v>
      </c>
      <c r="E216" s="5">
        <v>1057</v>
      </c>
      <c r="F216" s="6">
        <v>54</v>
      </c>
      <c r="G216" s="25">
        <f>_xlfn.XLOOKUP(main[[#This Row],[Product]],products[Product],products[Cost per unit])</f>
        <v>11.7</v>
      </c>
      <c r="H216" s="25">
        <f>main[[#This Row],[Units]]*main[[#This Row],[Cost Per Unit]]</f>
        <v>631.79999999999995</v>
      </c>
      <c r="I216" s="25"/>
    </row>
    <row r="217" spans="2:9" x14ac:dyDescent="0.3">
      <c r="B217" t="s">
        <v>35</v>
      </c>
      <c r="C217" t="s">
        <v>8</v>
      </c>
      <c r="D217" t="s">
        <v>46</v>
      </c>
      <c r="E217" s="5">
        <v>5306</v>
      </c>
      <c r="F217" s="6">
        <v>0</v>
      </c>
      <c r="G217" s="25">
        <f>_xlfn.XLOOKUP(main[[#This Row],[Product]],products[Product],products[Cost per unit])</f>
        <v>5.6</v>
      </c>
      <c r="H217" s="25">
        <f>main[[#This Row],[Units]]*main[[#This Row],[Cost Per Unit]]</f>
        <v>0</v>
      </c>
      <c r="I217" s="25"/>
    </row>
    <row r="218" spans="2:9" x14ac:dyDescent="0.3">
      <c r="B218" t="s">
        <v>38</v>
      </c>
      <c r="C218" t="s">
        <v>23</v>
      </c>
      <c r="D218" t="s">
        <v>44</v>
      </c>
      <c r="E218" s="5">
        <v>4018</v>
      </c>
      <c r="F218" s="6">
        <v>171</v>
      </c>
      <c r="G218" s="25">
        <f>_xlfn.XLOOKUP(main[[#This Row],[Product]],products[Product],products[Cost per unit])</f>
        <v>4.97</v>
      </c>
      <c r="H218" s="25">
        <f>main[[#This Row],[Units]]*main[[#This Row],[Cost Per Unit]]</f>
        <v>849.87</v>
      </c>
      <c r="I218" s="25"/>
    </row>
    <row r="219" spans="2:9" x14ac:dyDescent="0.3">
      <c r="B219" t="s">
        <v>16</v>
      </c>
      <c r="C219" t="s">
        <v>45</v>
      </c>
      <c r="D219" t="s">
        <v>26</v>
      </c>
      <c r="E219" s="5">
        <v>938</v>
      </c>
      <c r="F219" s="6">
        <v>189</v>
      </c>
      <c r="G219" s="25">
        <f>_xlfn.XLOOKUP(main[[#This Row],[Product]],products[Product],products[Cost per unit])</f>
        <v>8.7899999999999991</v>
      </c>
      <c r="H219" s="25">
        <f>main[[#This Row],[Units]]*main[[#This Row],[Cost Per Unit]]</f>
        <v>1661.31</v>
      </c>
      <c r="I219" s="25"/>
    </row>
    <row r="220" spans="2:9" x14ac:dyDescent="0.3">
      <c r="B220" t="s">
        <v>35</v>
      </c>
      <c r="C220" t="s">
        <v>30</v>
      </c>
      <c r="D220" t="s">
        <v>20</v>
      </c>
      <c r="E220" s="5">
        <v>1778</v>
      </c>
      <c r="F220" s="6">
        <v>270</v>
      </c>
      <c r="G220" s="25">
        <f>_xlfn.XLOOKUP(main[[#This Row],[Product]],products[Product],products[Cost per unit])</f>
        <v>6.47</v>
      </c>
      <c r="H220" s="25">
        <f>main[[#This Row],[Units]]*main[[#This Row],[Cost Per Unit]]</f>
        <v>1746.8999999999999</v>
      </c>
      <c r="I220" s="25"/>
    </row>
    <row r="221" spans="2:9" x14ac:dyDescent="0.3">
      <c r="B221" t="s">
        <v>22</v>
      </c>
      <c r="C221" t="s">
        <v>23</v>
      </c>
      <c r="D221" t="s">
        <v>9</v>
      </c>
      <c r="E221" s="5">
        <v>1638</v>
      </c>
      <c r="F221" s="6">
        <v>63</v>
      </c>
      <c r="G221" s="25">
        <f>_xlfn.XLOOKUP(main[[#This Row],[Product]],products[Product],products[Cost per unit])</f>
        <v>14.49</v>
      </c>
      <c r="H221" s="25">
        <f>main[[#This Row],[Units]]*main[[#This Row],[Cost Per Unit]]</f>
        <v>912.87</v>
      </c>
      <c r="I221" s="25"/>
    </row>
    <row r="222" spans="2:9" x14ac:dyDescent="0.3">
      <c r="B222" t="s">
        <v>18</v>
      </c>
      <c r="C222" t="s">
        <v>30</v>
      </c>
      <c r="D222" t="s">
        <v>24</v>
      </c>
      <c r="E222" s="5">
        <v>154</v>
      </c>
      <c r="F222" s="6">
        <v>21</v>
      </c>
      <c r="G222" s="25">
        <f>_xlfn.XLOOKUP(main[[#This Row],[Product]],products[Product],products[Cost per unit])</f>
        <v>13.15</v>
      </c>
      <c r="H222" s="25">
        <f>main[[#This Row],[Units]]*main[[#This Row],[Cost Per Unit]]</f>
        <v>276.15000000000003</v>
      </c>
      <c r="I222" s="25"/>
    </row>
    <row r="223" spans="2:9" x14ac:dyDescent="0.3">
      <c r="B223" t="s">
        <v>35</v>
      </c>
      <c r="C223" t="s">
        <v>8</v>
      </c>
      <c r="D223" t="s">
        <v>33</v>
      </c>
      <c r="E223" s="5">
        <v>9835</v>
      </c>
      <c r="F223" s="6">
        <v>207</v>
      </c>
      <c r="G223" s="25">
        <f>_xlfn.XLOOKUP(main[[#This Row],[Product]],products[Product],products[Cost per unit])</f>
        <v>9.77</v>
      </c>
      <c r="H223" s="25">
        <f>main[[#This Row],[Units]]*main[[#This Row],[Cost Per Unit]]</f>
        <v>2022.3899999999999</v>
      </c>
      <c r="I223" s="25"/>
    </row>
    <row r="224" spans="2:9" x14ac:dyDescent="0.3">
      <c r="B224" t="s">
        <v>16</v>
      </c>
      <c r="C224" t="s">
        <v>8</v>
      </c>
      <c r="D224" t="s">
        <v>37</v>
      </c>
      <c r="E224" s="5">
        <v>7273</v>
      </c>
      <c r="F224" s="6">
        <v>96</v>
      </c>
      <c r="G224" s="25">
        <f>_xlfn.XLOOKUP(main[[#This Row],[Product]],products[Product],products[Cost per unit])</f>
        <v>10.62</v>
      </c>
      <c r="H224" s="25">
        <f>main[[#This Row],[Units]]*main[[#This Row],[Cost Per Unit]]</f>
        <v>1019.52</v>
      </c>
      <c r="I224" s="25"/>
    </row>
    <row r="225" spans="2:9" x14ac:dyDescent="0.3">
      <c r="B225" t="s">
        <v>38</v>
      </c>
      <c r="C225" t="s">
        <v>23</v>
      </c>
      <c r="D225" t="s">
        <v>33</v>
      </c>
      <c r="E225" s="5">
        <v>6909</v>
      </c>
      <c r="F225" s="6">
        <v>81</v>
      </c>
      <c r="G225" s="25">
        <f>_xlfn.XLOOKUP(main[[#This Row],[Product]],products[Product],products[Cost per unit])</f>
        <v>9.77</v>
      </c>
      <c r="H225" s="25">
        <f>main[[#This Row],[Units]]*main[[#This Row],[Cost Per Unit]]</f>
        <v>791.37</v>
      </c>
      <c r="I225" s="25"/>
    </row>
    <row r="226" spans="2:9" x14ac:dyDescent="0.3">
      <c r="B226" t="s">
        <v>16</v>
      </c>
      <c r="C226" t="s">
        <v>23</v>
      </c>
      <c r="D226" t="s">
        <v>44</v>
      </c>
      <c r="E226" s="5">
        <v>3920</v>
      </c>
      <c r="F226" s="6">
        <v>306</v>
      </c>
      <c r="G226" s="25">
        <f>_xlfn.XLOOKUP(main[[#This Row],[Product]],products[Product],products[Cost per unit])</f>
        <v>4.97</v>
      </c>
      <c r="H226" s="25">
        <f>main[[#This Row],[Units]]*main[[#This Row],[Cost Per Unit]]</f>
        <v>1520.82</v>
      </c>
      <c r="I226" s="25"/>
    </row>
    <row r="227" spans="2:9" x14ac:dyDescent="0.3">
      <c r="B227" t="s">
        <v>50</v>
      </c>
      <c r="C227" t="s">
        <v>23</v>
      </c>
      <c r="D227" t="s">
        <v>40</v>
      </c>
      <c r="E227" s="5">
        <v>4858</v>
      </c>
      <c r="F227" s="6">
        <v>279</v>
      </c>
      <c r="G227" s="25">
        <f>_xlfn.XLOOKUP(main[[#This Row],[Product]],products[Product],products[Cost per unit])</f>
        <v>9</v>
      </c>
      <c r="H227" s="25">
        <f>main[[#This Row],[Units]]*main[[#This Row],[Cost Per Unit]]</f>
        <v>2511</v>
      </c>
      <c r="I227" s="25"/>
    </row>
    <row r="228" spans="2:9" x14ac:dyDescent="0.3">
      <c r="B228" t="s">
        <v>41</v>
      </c>
      <c r="C228" t="s">
        <v>30</v>
      </c>
      <c r="D228" t="s">
        <v>17</v>
      </c>
      <c r="E228" s="5">
        <v>3549</v>
      </c>
      <c r="F228" s="6">
        <v>3</v>
      </c>
      <c r="G228" s="25">
        <f>_xlfn.XLOOKUP(main[[#This Row],[Product]],products[Product],products[Cost per unit])</f>
        <v>11.88</v>
      </c>
      <c r="H228" s="25">
        <f>main[[#This Row],[Units]]*main[[#This Row],[Cost Per Unit]]</f>
        <v>35.64</v>
      </c>
      <c r="I228" s="25"/>
    </row>
    <row r="229" spans="2:9" x14ac:dyDescent="0.3">
      <c r="B229" t="s">
        <v>35</v>
      </c>
      <c r="C229" t="s">
        <v>23</v>
      </c>
      <c r="D229" t="s">
        <v>48</v>
      </c>
      <c r="E229" s="5">
        <v>966</v>
      </c>
      <c r="F229" s="6">
        <v>198</v>
      </c>
      <c r="G229" s="25">
        <f>_xlfn.XLOOKUP(main[[#This Row],[Product]],products[Product],products[Cost per unit])</f>
        <v>16.73</v>
      </c>
      <c r="H229" s="25">
        <f>main[[#This Row],[Units]]*main[[#This Row],[Cost Per Unit]]</f>
        <v>3312.54</v>
      </c>
      <c r="I229" s="25"/>
    </row>
    <row r="230" spans="2:9" x14ac:dyDescent="0.3">
      <c r="B230" t="s">
        <v>38</v>
      </c>
      <c r="C230" t="s">
        <v>23</v>
      </c>
      <c r="D230" t="s">
        <v>20</v>
      </c>
      <c r="E230" s="5">
        <v>385</v>
      </c>
      <c r="F230" s="6">
        <v>249</v>
      </c>
      <c r="G230" s="25">
        <f>_xlfn.XLOOKUP(main[[#This Row],[Product]],products[Product],products[Cost per unit])</f>
        <v>6.47</v>
      </c>
      <c r="H230" s="25">
        <f>main[[#This Row],[Units]]*main[[#This Row],[Cost Per Unit]]</f>
        <v>1611.03</v>
      </c>
      <c r="I230" s="25"/>
    </row>
    <row r="231" spans="2:9" x14ac:dyDescent="0.3">
      <c r="B231" t="s">
        <v>22</v>
      </c>
      <c r="C231" t="s">
        <v>45</v>
      </c>
      <c r="D231" t="s">
        <v>26</v>
      </c>
      <c r="E231" s="5">
        <v>2219</v>
      </c>
      <c r="F231" s="6">
        <v>75</v>
      </c>
      <c r="G231" s="25">
        <f>_xlfn.XLOOKUP(main[[#This Row],[Product]],products[Product],products[Cost per unit])</f>
        <v>8.7899999999999991</v>
      </c>
      <c r="H231" s="25">
        <f>main[[#This Row],[Units]]*main[[#This Row],[Cost Per Unit]]</f>
        <v>659.24999999999989</v>
      </c>
      <c r="I231" s="25"/>
    </row>
    <row r="232" spans="2:9" x14ac:dyDescent="0.3">
      <c r="B232" t="s">
        <v>16</v>
      </c>
      <c r="C232" t="s">
        <v>19</v>
      </c>
      <c r="D232" t="s">
        <v>14</v>
      </c>
      <c r="E232" s="5">
        <v>2954</v>
      </c>
      <c r="F232" s="6">
        <v>189</v>
      </c>
      <c r="G232" s="25">
        <f>_xlfn.XLOOKUP(main[[#This Row],[Product]],products[Product],products[Cost per unit])</f>
        <v>8.65</v>
      </c>
      <c r="H232" s="25">
        <f>main[[#This Row],[Units]]*main[[#This Row],[Cost Per Unit]]</f>
        <v>1634.8500000000001</v>
      </c>
      <c r="I232" s="25"/>
    </row>
    <row r="233" spans="2:9" x14ac:dyDescent="0.3">
      <c r="B233" t="s">
        <v>35</v>
      </c>
      <c r="C233" t="s">
        <v>19</v>
      </c>
      <c r="D233" t="s">
        <v>14</v>
      </c>
      <c r="E233" s="5">
        <v>280</v>
      </c>
      <c r="F233" s="6">
        <v>87</v>
      </c>
      <c r="G233" s="25">
        <f>_xlfn.XLOOKUP(main[[#This Row],[Product]],products[Product],products[Cost per unit])</f>
        <v>8.65</v>
      </c>
      <c r="H233" s="25">
        <f>main[[#This Row],[Units]]*main[[#This Row],[Cost Per Unit]]</f>
        <v>752.55000000000007</v>
      </c>
      <c r="I233" s="25"/>
    </row>
    <row r="234" spans="2:9" x14ac:dyDescent="0.3">
      <c r="B234" t="s">
        <v>18</v>
      </c>
      <c r="C234" t="s">
        <v>19</v>
      </c>
      <c r="D234" t="s">
        <v>9</v>
      </c>
      <c r="E234" s="5">
        <v>6118</v>
      </c>
      <c r="F234" s="6">
        <v>174</v>
      </c>
      <c r="G234" s="25">
        <f>_xlfn.XLOOKUP(main[[#This Row],[Product]],products[Product],products[Cost per unit])</f>
        <v>14.49</v>
      </c>
      <c r="H234" s="25">
        <f>main[[#This Row],[Units]]*main[[#This Row],[Cost Per Unit]]</f>
        <v>2521.2600000000002</v>
      </c>
      <c r="I234" s="25"/>
    </row>
    <row r="235" spans="2:9" x14ac:dyDescent="0.3">
      <c r="B235" t="s">
        <v>41</v>
      </c>
      <c r="C235" t="s">
        <v>23</v>
      </c>
      <c r="D235" t="s">
        <v>21</v>
      </c>
      <c r="E235" s="5">
        <v>4802</v>
      </c>
      <c r="F235" s="6">
        <v>36</v>
      </c>
      <c r="G235" s="25">
        <f>_xlfn.XLOOKUP(main[[#This Row],[Product]],products[Product],products[Cost per unit])</f>
        <v>11.73</v>
      </c>
      <c r="H235" s="25">
        <f>main[[#This Row],[Units]]*main[[#This Row],[Cost Per Unit]]</f>
        <v>422.28000000000003</v>
      </c>
      <c r="I235" s="25"/>
    </row>
    <row r="236" spans="2:9" x14ac:dyDescent="0.3">
      <c r="B236" t="s">
        <v>16</v>
      </c>
      <c r="C236" t="s">
        <v>30</v>
      </c>
      <c r="D236" t="s">
        <v>44</v>
      </c>
      <c r="E236" s="5">
        <v>4137</v>
      </c>
      <c r="F236" s="6">
        <v>60</v>
      </c>
      <c r="G236" s="25">
        <f>_xlfn.XLOOKUP(main[[#This Row],[Product]],products[Product],products[Cost per unit])</f>
        <v>4.97</v>
      </c>
      <c r="H236" s="25">
        <f>main[[#This Row],[Units]]*main[[#This Row],[Cost Per Unit]]</f>
        <v>298.2</v>
      </c>
      <c r="I236" s="25"/>
    </row>
    <row r="237" spans="2:9" x14ac:dyDescent="0.3">
      <c r="B237" t="s">
        <v>42</v>
      </c>
      <c r="C237" t="s">
        <v>13</v>
      </c>
      <c r="D237" t="s">
        <v>43</v>
      </c>
      <c r="E237" s="5">
        <v>2023</v>
      </c>
      <c r="F237" s="6">
        <v>78</v>
      </c>
      <c r="G237" s="25">
        <f>_xlfn.XLOOKUP(main[[#This Row],[Product]],products[Product],products[Cost per unit])</f>
        <v>6.49</v>
      </c>
      <c r="H237" s="25">
        <f>main[[#This Row],[Units]]*main[[#This Row],[Cost Per Unit]]</f>
        <v>506.22</v>
      </c>
      <c r="I237" s="25"/>
    </row>
    <row r="238" spans="2:9" x14ac:dyDescent="0.3">
      <c r="B238" t="s">
        <v>16</v>
      </c>
      <c r="C238" t="s">
        <v>19</v>
      </c>
      <c r="D238" t="s">
        <v>9</v>
      </c>
      <c r="E238" s="5">
        <v>9051</v>
      </c>
      <c r="F238" s="6">
        <v>57</v>
      </c>
      <c r="G238" s="25">
        <f>_xlfn.XLOOKUP(main[[#This Row],[Product]],products[Product],products[Cost per unit])</f>
        <v>14.49</v>
      </c>
      <c r="H238" s="25">
        <f>main[[#This Row],[Units]]*main[[#This Row],[Cost Per Unit]]</f>
        <v>825.93000000000006</v>
      </c>
      <c r="I238" s="25"/>
    </row>
    <row r="239" spans="2:9" x14ac:dyDescent="0.3">
      <c r="B239" t="s">
        <v>16</v>
      </c>
      <c r="C239" t="s">
        <v>8</v>
      </c>
      <c r="D239" t="s">
        <v>49</v>
      </c>
      <c r="E239" s="5">
        <v>2919</v>
      </c>
      <c r="F239" s="6">
        <v>45</v>
      </c>
      <c r="G239" s="25">
        <f>_xlfn.XLOOKUP(main[[#This Row],[Product]],products[Product],products[Cost per unit])</f>
        <v>10.38</v>
      </c>
      <c r="H239" s="25">
        <f>main[[#This Row],[Units]]*main[[#This Row],[Cost Per Unit]]</f>
        <v>467.1</v>
      </c>
      <c r="I239" s="25"/>
    </row>
    <row r="240" spans="2:9" x14ac:dyDescent="0.3">
      <c r="B240" t="s">
        <v>18</v>
      </c>
      <c r="C240" t="s">
        <v>30</v>
      </c>
      <c r="D240" t="s">
        <v>33</v>
      </c>
      <c r="E240" s="5">
        <v>5915</v>
      </c>
      <c r="F240" s="6">
        <v>3</v>
      </c>
      <c r="G240" s="25">
        <f>_xlfn.XLOOKUP(main[[#This Row],[Product]],products[Product],products[Cost per unit])</f>
        <v>9.77</v>
      </c>
      <c r="H240" s="25">
        <f>main[[#This Row],[Units]]*main[[#This Row],[Cost Per Unit]]</f>
        <v>29.31</v>
      </c>
      <c r="I240" s="25"/>
    </row>
    <row r="241" spans="2:9" x14ac:dyDescent="0.3">
      <c r="B241" t="s">
        <v>50</v>
      </c>
      <c r="C241" t="s">
        <v>13</v>
      </c>
      <c r="D241" t="s">
        <v>21</v>
      </c>
      <c r="E241" s="5">
        <v>2562</v>
      </c>
      <c r="F241" s="6">
        <v>6</v>
      </c>
      <c r="G241" s="25">
        <f>_xlfn.XLOOKUP(main[[#This Row],[Product]],products[Product],products[Cost per unit])</f>
        <v>11.73</v>
      </c>
      <c r="H241" s="25">
        <f>main[[#This Row],[Units]]*main[[#This Row],[Cost Per Unit]]</f>
        <v>70.38</v>
      </c>
      <c r="I241" s="25"/>
    </row>
    <row r="242" spans="2:9" x14ac:dyDescent="0.3">
      <c r="B242" t="s">
        <v>38</v>
      </c>
      <c r="C242" t="s">
        <v>8</v>
      </c>
      <c r="D242" t="s">
        <v>24</v>
      </c>
      <c r="E242" s="5">
        <v>8813</v>
      </c>
      <c r="F242" s="6">
        <v>21</v>
      </c>
      <c r="G242" s="25">
        <f>_xlfn.XLOOKUP(main[[#This Row],[Product]],products[Product],products[Cost per unit])</f>
        <v>13.15</v>
      </c>
      <c r="H242" s="25">
        <f>main[[#This Row],[Units]]*main[[#This Row],[Cost Per Unit]]</f>
        <v>276.15000000000003</v>
      </c>
      <c r="I242" s="25"/>
    </row>
    <row r="243" spans="2:9" x14ac:dyDescent="0.3">
      <c r="B243" t="s">
        <v>38</v>
      </c>
      <c r="C243" t="s">
        <v>19</v>
      </c>
      <c r="D243" t="s">
        <v>20</v>
      </c>
      <c r="E243" s="5">
        <v>6111</v>
      </c>
      <c r="F243" s="6">
        <v>3</v>
      </c>
      <c r="G243" s="25">
        <f>_xlfn.XLOOKUP(main[[#This Row],[Product]],products[Product],products[Cost per unit])</f>
        <v>6.47</v>
      </c>
      <c r="H243" s="25">
        <f>main[[#This Row],[Units]]*main[[#This Row],[Cost Per Unit]]</f>
        <v>19.41</v>
      </c>
      <c r="I243" s="25"/>
    </row>
    <row r="244" spans="2:9" x14ac:dyDescent="0.3">
      <c r="B244" t="s">
        <v>12</v>
      </c>
      <c r="C244" t="s">
        <v>45</v>
      </c>
      <c r="D244" t="s">
        <v>31</v>
      </c>
      <c r="E244" s="5">
        <v>3507</v>
      </c>
      <c r="F244" s="6">
        <v>288</v>
      </c>
      <c r="G244" s="25">
        <f>_xlfn.XLOOKUP(main[[#This Row],[Product]],products[Product],products[Cost per unit])</f>
        <v>5.79</v>
      </c>
      <c r="H244" s="25">
        <f>main[[#This Row],[Units]]*main[[#This Row],[Cost Per Unit]]</f>
        <v>1667.52</v>
      </c>
      <c r="I244" s="25"/>
    </row>
    <row r="245" spans="2:9" x14ac:dyDescent="0.3">
      <c r="B245" t="s">
        <v>22</v>
      </c>
      <c r="C245" t="s">
        <v>19</v>
      </c>
      <c r="D245" t="s">
        <v>11</v>
      </c>
      <c r="E245" s="5">
        <v>4319</v>
      </c>
      <c r="F245" s="6">
        <v>30</v>
      </c>
      <c r="G245" s="25">
        <f>_xlfn.XLOOKUP(main[[#This Row],[Product]],products[Product],products[Cost per unit])</f>
        <v>9.33</v>
      </c>
      <c r="H245" s="25">
        <f>main[[#This Row],[Units]]*main[[#This Row],[Cost Per Unit]]</f>
        <v>279.89999999999998</v>
      </c>
      <c r="I245" s="25"/>
    </row>
    <row r="246" spans="2:9" x14ac:dyDescent="0.3">
      <c r="B246" t="s">
        <v>7</v>
      </c>
      <c r="C246" t="s">
        <v>30</v>
      </c>
      <c r="D246" t="s">
        <v>46</v>
      </c>
      <c r="E246" s="5">
        <v>609</v>
      </c>
      <c r="F246" s="6">
        <v>87</v>
      </c>
      <c r="G246" s="25">
        <f>_xlfn.XLOOKUP(main[[#This Row],[Product]],products[Product],products[Cost per unit])</f>
        <v>5.6</v>
      </c>
      <c r="H246" s="25">
        <f>main[[#This Row],[Units]]*main[[#This Row],[Cost Per Unit]]</f>
        <v>487.2</v>
      </c>
      <c r="I246" s="25"/>
    </row>
    <row r="247" spans="2:9" x14ac:dyDescent="0.3">
      <c r="B247" t="s">
        <v>7</v>
      </c>
      <c r="C247" t="s">
        <v>23</v>
      </c>
      <c r="D247" t="s">
        <v>48</v>
      </c>
      <c r="E247" s="5">
        <v>6370</v>
      </c>
      <c r="F247" s="6">
        <v>30</v>
      </c>
      <c r="G247" s="25">
        <f>_xlfn.XLOOKUP(main[[#This Row],[Product]],products[Product],products[Cost per unit])</f>
        <v>16.73</v>
      </c>
      <c r="H247" s="25">
        <f>main[[#This Row],[Units]]*main[[#This Row],[Cost Per Unit]]</f>
        <v>501.90000000000003</v>
      </c>
      <c r="I247" s="25"/>
    </row>
    <row r="248" spans="2:9" x14ac:dyDescent="0.3">
      <c r="B248" t="s">
        <v>38</v>
      </c>
      <c r="C248" t="s">
        <v>30</v>
      </c>
      <c r="D248" t="s">
        <v>34</v>
      </c>
      <c r="E248" s="5">
        <v>5474</v>
      </c>
      <c r="F248" s="6">
        <v>168</v>
      </c>
      <c r="G248" s="25">
        <f>_xlfn.XLOOKUP(main[[#This Row],[Product]],products[Product],products[Cost per unit])</f>
        <v>7.64</v>
      </c>
      <c r="H248" s="25">
        <f>main[[#This Row],[Units]]*main[[#This Row],[Cost Per Unit]]</f>
        <v>1283.52</v>
      </c>
      <c r="I248" s="25"/>
    </row>
    <row r="249" spans="2:9" x14ac:dyDescent="0.3">
      <c r="B249" t="s">
        <v>7</v>
      </c>
      <c r="C249" t="s">
        <v>19</v>
      </c>
      <c r="D249" t="s">
        <v>48</v>
      </c>
      <c r="E249" s="5">
        <v>3164</v>
      </c>
      <c r="F249" s="6">
        <v>306</v>
      </c>
      <c r="G249" s="25">
        <f>_xlfn.XLOOKUP(main[[#This Row],[Product]],products[Product],products[Cost per unit])</f>
        <v>16.73</v>
      </c>
      <c r="H249" s="25">
        <f>main[[#This Row],[Units]]*main[[#This Row],[Cost Per Unit]]</f>
        <v>5119.38</v>
      </c>
      <c r="I249" s="25"/>
    </row>
    <row r="250" spans="2:9" x14ac:dyDescent="0.3">
      <c r="B250" t="s">
        <v>22</v>
      </c>
      <c r="C250" t="s">
        <v>13</v>
      </c>
      <c r="D250" t="s">
        <v>17</v>
      </c>
      <c r="E250" s="5">
        <v>1302</v>
      </c>
      <c r="F250" s="6">
        <v>402</v>
      </c>
      <c r="G250" s="25">
        <f>_xlfn.XLOOKUP(main[[#This Row],[Product]],products[Product],products[Cost per unit])</f>
        <v>11.88</v>
      </c>
      <c r="H250" s="25">
        <f>main[[#This Row],[Units]]*main[[#This Row],[Cost Per Unit]]</f>
        <v>4775.76</v>
      </c>
      <c r="I250" s="25"/>
    </row>
    <row r="251" spans="2:9" x14ac:dyDescent="0.3">
      <c r="B251" t="s">
        <v>42</v>
      </c>
      <c r="C251" t="s">
        <v>8</v>
      </c>
      <c r="D251" t="s">
        <v>49</v>
      </c>
      <c r="E251" s="5">
        <v>7308</v>
      </c>
      <c r="F251" s="6">
        <v>327</v>
      </c>
      <c r="G251" s="25">
        <f>_xlfn.XLOOKUP(main[[#This Row],[Product]],products[Product],products[Cost per unit])</f>
        <v>10.38</v>
      </c>
      <c r="H251" s="25">
        <f>main[[#This Row],[Units]]*main[[#This Row],[Cost Per Unit]]</f>
        <v>3394.26</v>
      </c>
      <c r="I251" s="25"/>
    </row>
    <row r="252" spans="2:9" x14ac:dyDescent="0.3">
      <c r="B252" t="s">
        <v>7</v>
      </c>
      <c r="C252" t="s">
        <v>8</v>
      </c>
      <c r="D252" t="s">
        <v>48</v>
      </c>
      <c r="E252" s="5">
        <v>6132</v>
      </c>
      <c r="F252" s="6">
        <v>93</v>
      </c>
      <c r="G252" s="25">
        <f>_xlfn.XLOOKUP(main[[#This Row],[Product]],products[Product],products[Cost per unit])</f>
        <v>16.73</v>
      </c>
      <c r="H252" s="25">
        <f>main[[#This Row],[Units]]*main[[#This Row],[Cost Per Unit]]</f>
        <v>1555.89</v>
      </c>
      <c r="I252" s="25"/>
    </row>
    <row r="253" spans="2:9" x14ac:dyDescent="0.3">
      <c r="B253" t="s">
        <v>50</v>
      </c>
      <c r="C253" t="s">
        <v>13</v>
      </c>
      <c r="D253" t="s">
        <v>15</v>
      </c>
      <c r="E253" s="5">
        <v>3472</v>
      </c>
      <c r="F253" s="6">
        <v>96</v>
      </c>
      <c r="G253" s="25">
        <f>_xlfn.XLOOKUP(main[[#This Row],[Product]],products[Product],products[Cost per unit])</f>
        <v>11.7</v>
      </c>
      <c r="H253" s="25">
        <f>main[[#This Row],[Units]]*main[[#This Row],[Cost Per Unit]]</f>
        <v>1123.1999999999998</v>
      </c>
      <c r="I253" s="25"/>
    </row>
    <row r="254" spans="2:9" x14ac:dyDescent="0.3">
      <c r="B254" t="s">
        <v>12</v>
      </c>
      <c r="C254" t="s">
        <v>23</v>
      </c>
      <c r="D254" t="s">
        <v>20</v>
      </c>
      <c r="E254" s="5">
        <v>9660</v>
      </c>
      <c r="F254" s="6">
        <v>27</v>
      </c>
      <c r="G254" s="25">
        <f>_xlfn.XLOOKUP(main[[#This Row],[Product]],products[Product],products[Cost per unit])</f>
        <v>6.47</v>
      </c>
      <c r="H254" s="25">
        <f>main[[#This Row],[Units]]*main[[#This Row],[Cost Per Unit]]</f>
        <v>174.69</v>
      </c>
      <c r="I254" s="25"/>
    </row>
    <row r="255" spans="2:9" x14ac:dyDescent="0.3">
      <c r="B255" t="s">
        <v>16</v>
      </c>
      <c r="C255" t="s">
        <v>30</v>
      </c>
      <c r="D255" t="s">
        <v>46</v>
      </c>
      <c r="E255" s="5">
        <v>2436</v>
      </c>
      <c r="F255" s="6">
        <v>99</v>
      </c>
      <c r="G255" s="25">
        <f>_xlfn.XLOOKUP(main[[#This Row],[Product]],products[Product],products[Cost per unit])</f>
        <v>5.6</v>
      </c>
      <c r="H255" s="25">
        <f>main[[#This Row],[Units]]*main[[#This Row],[Cost Per Unit]]</f>
        <v>554.4</v>
      </c>
      <c r="I255" s="25"/>
    </row>
    <row r="256" spans="2:9" x14ac:dyDescent="0.3">
      <c r="B256" t="s">
        <v>16</v>
      </c>
      <c r="C256" t="s">
        <v>30</v>
      </c>
      <c r="D256" t="s">
        <v>27</v>
      </c>
      <c r="E256" s="5">
        <v>9506</v>
      </c>
      <c r="F256" s="6">
        <v>87</v>
      </c>
      <c r="G256" s="25">
        <f>_xlfn.XLOOKUP(main[[#This Row],[Product]],products[Product],products[Cost per unit])</f>
        <v>12.37</v>
      </c>
      <c r="H256" s="25">
        <f>main[[#This Row],[Units]]*main[[#This Row],[Cost Per Unit]]</f>
        <v>1076.1899999999998</v>
      </c>
      <c r="I256" s="25"/>
    </row>
    <row r="257" spans="2:9" x14ac:dyDescent="0.3">
      <c r="B257" t="s">
        <v>50</v>
      </c>
      <c r="C257" t="s">
        <v>8</v>
      </c>
      <c r="D257" t="s">
        <v>40</v>
      </c>
      <c r="E257" s="5">
        <v>245</v>
      </c>
      <c r="F257" s="6">
        <v>288</v>
      </c>
      <c r="G257" s="25">
        <f>_xlfn.XLOOKUP(main[[#This Row],[Product]],products[Product],products[Cost per unit])</f>
        <v>9</v>
      </c>
      <c r="H257" s="25">
        <f>main[[#This Row],[Units]]*main[[#This Row],[Cost Per Unit]]</f>
        <v>2592</v>
      </c>
      <c r="I257" s="25"/>
    </row>
    <row r="258" spans="2:9" x14ac:dyDescent="0.3">
      <c r="B258" t="s">
        <v>12</v>
      </c>
      <c r="C258" t="s">
        <v>13</v>
      </c>
      <c r="D258" t="s">
        <v>37</v>
      </c>
      <c r="E258" s="5">
        <v>2702</v>
      </c>
      <c r="F258" s="6">
        <v>363</v>
      </c>
      <c r="G258" s="25">
        <f>_xlfn.XLOOKUP(main[[#This Row],[Product]],products[Product],products[Cost per unit])</f>
        <v>10.62</v>
      </c>
      <c r="H258" s="25">
        <f>main[[#This Row],[Units]]*main[[#This Row],[Cost Per Unit]]</f>
        <v>3855.0599999999995</v>
      </c>
      <c r="I258" s="25"/>
    </row>
    <row r="259" spans="2:9" x14ac:dyDescent="0.3">
      <c r="B259" t="s">
        <v>50</v>
      </c>
      <c r="C259" t="s">
        <v>45</v>
      </c>
      <c r="D259" t="s">
        <v>29</v>
      </c>
      <c r="E259" s="5">
        <v>700</v>
      </c>
      <c r="F259" s="6">
        <v>87</v>
      </c>
      <c r="G259" s="25">
        <f>_xlfn.XLOOKUP(main[[#This Row],[Product]],products[Product],products[Cost per unit])</f>
        <v>3.11</v>
      </c>
      <c r="H259" s="25">
        <f>main[[#This Row],[Units]]*main[[#This Row],[Cost Per Unit]]</f>
        <v>270.57</v>
      </c>
      <c r="I259" s="25"/>
    </row>
    <row r="260" spans="2:9" x14ac:dyDescent="0.3">
      <c r="B260" t="s">
        <v>22</v>
      </c>
      <c r="C260" t="s">
        <v>45</v>
      </c>
      <c r="D260" t="s">
        <v>29</v>
      </c>
      <c r="E260" s="5">
        <v>3759</v>
      </c>
      <c r="F260" s="6">
        <v>150</v>
      </c>
      <c r="G260" s="25">
        <f>_xlfn.XLOOKUP(main[[#This Row],[Product]],products[Product],products[Cost per unit])</f>
        <v>3.11</v>
      </c>
      <c r="H260" s="25">
        <f>main[[#This Row],[Units]]*main[[#This Row],[Cost Per Unit]]</f>
        <v>466.5</v>
      </c>
      <c r="I260" s="25"/>
    </row>
    <row r="261" spans="2:9" x14ac:dyDescent="0.3">
      <c r="B261" t="s">
        <v>41</v>
      </c>
      <c r="C261" t="s">
        <v>13</v>
      </c>
      <c r="D261" t="s">
        <v>29</v>
      </c>
      <c r="E261" s="5">
        <v>1589</v>
      </c>
      <c r="F261" s="6">
        <v>303</v>
      </c>
      <c r="G261" s="25">
        <f>_xlfn.XLOOKUP(main[[#This Row],[Product]],products[Product],products[Cost per unit])</f>
        <v>3.11</v>
      </c>
      <c r="H261" s="25">
        <f>main[[#This Row],[Units]]*main[[#This Row],[Cost Per Unit]]</f>
        <v>942.32999999999993</v>
      </c>
      <c r="I261" s="25"/>
    </row>
    <row r="262" spans="2:9" x14ac:dyDescent="0.3">
      <c r="B262" t="s">
        <v>35</v>
      </c>
      <c r="C262" t="s">
        <v>13</v>
      </c>
      <c r="D262" t="s">
        <v>49</v>
      </c>
      <c r="E262" s="5">
        <v>5194</v>
      </c>
      <c r="F262" s="6">
        <v>288</v>
      </c>
      <c r="G262" s="25">
        <f>_xlfn.XLOOKUP(main[[#This Row],[Product]],products[Product],products[Cost per unit])</f>
        <v>10.38</v>
      </c>
      <c r="H262" s="25">
        <f>main[[#This Row],[Units]]*main[[#This Row],[Cost Per Unit]]</f>
        <v>2989.44</v>
      </c>
      <c r="I262" s="25"/>
    </row>
    <row r="263" spans="2:9" x14ac:dyDescent="0.3">
      <c r="B263" t="s">
        <v>50</v>
      </c>
      <c r="C263" t="s">
        <v>19</v>
      </c>
      <c r="D263" t="s">
        <v>11</v>
      </c>
      <c r="E263" s="5">
        <v>945</v>
      </c>
      <c r="F263" s="6">
        <v>75</v>
      </c>
      <c r="G263" s="25">
        <f>_xlfn.XLOOKUP(main[[#This Row],[Product]],products[Product],products[Cost per unit])</f>
        <v>9.33</v>
      </c>
      <c r="H263" s="25">
        <f>main[[#This Row],[Units]]*main[[#This Row],[Cost Per Unit]]</f>
        <v>699.75</v>
      </c>
      <c r="I263" s="25"/>
    </row>
    <row r="264" spans="2:9" x14ac:dyDescent="0.3">
      <c r="B264" t="s">
        <v>7</v>
      </c>
      <c r="C264" t="s">
        <v>30</v>
      </c>
      <c r="D264" t="s">
        <v>31</v>
      </c>
      <c r="E264" s="5">
        <v>1988</v>
      </c>
      <c r="F264" s="6">
        <v>39</v>
      </c>
      <c r="G264" s="25">
        <f>_xlfn.XLOOKUP(main[[#This Row],[Product]],products[Product],products[Cost per unit])</f>
        <v>5.79</v>
      </c>
      <c r="H264" s="25">
        <f>main[[#This Row],[Units]]*main[[#This Row],[Cost Per Unit]]</f>
        <v>225.81</v>
      </c>
      <c r="I264" s="25"/>
    </row>
    <row r="265" spans="2:9" x14ac:dyDescent="0.3">
      <c r="B265" t="s">
        <v>22</v>
      </c>
      <c r="C265" t="s">
        <v>45</v>
      </c>
      <c r="D265" t="s">
        <v>14</v>
      </c>
      <c r="E265" s="5">
        <v>6734</v>
      </c>
      <c r="F265" s="6">
        <v>123</v>
      </c>
      <c r="G265" s="25">
        <f>_xlfn.XLOOKUP(main[[#This Row],[Product]],products[Product],products[Cost per unit])</f>
        <v>8.65</v>
      </c>
      <c r="H265" s="25">
        <f>main[[#This Row],[Units]]*main[[#This Row],[Cost Per Unit]]</f>
        <v>1063.95</v>
      </c>
      <c r="I265" s="25"/>
    </row>
    <row r="266" spans="2:9" x14ac:dyDescent="0.3">
      <c r="B266" t="s">
        <v>7</v>
      </c>
      <c r="C266" t="s">
        <v>19</v>
      </c>
      <c r="D266" t="s">
        <v>17</v>
      </c>
      <c r="E266" s="5">
        <v>217</v>
      </c>
      <c r="F266" s="6">
        <v>36</v>
      </c>
      <c r="G266" s="25">
        <f>_xlfn.XLOOKUP(main[[#This Row],[Product]],products[Product],products[Cost per unit])</f>
        <v>11.88</v>
      </c>
      <c r="H266" s="25">
        <f>main[[#This Row],[Units]]*main[[#This Row],[Cost Per Unit]]</f>
        <v>427.68</v>
      </c>
      <c r="I266" s="25"/>
    </row>
    <row r="267" spans="2:9" x14ac:dyDescent="0.3">
      <c r="B267" t="s">
        <v>38</v>
      </c>
      <c r="C267" t="s">
        <v>45</v>
      </c>
      <c r="D267" t="s">
        <v>33</v>
      </c>
      <c r="E267" s="5">
        <v>6279</v>
      </c>
      <c r="F267" s="6">
        <v>237</v>
      </c>
      <c r="G267" s="25">
        <f>_xlfn.XLOOKUP(main[[#This Row],[Product]],products[Product],products[Cost per unit])</f>
        <v>9.77</v>
      </c>
      <c r="H267" s="25">
        <f>main[[#This Row],[Units]]*main[[#This Row],[Cost Per Unit]]</f>
        <v>2315.4899999999998</v>
      </c>
      <c r="I267" s="25"/>
    </row>
    <row r="268" spans="2:9" x14ac:dyDescent="0.3">
      <c r="B268" t="s">
        <v>7</v>
      </c>
      <c r="C268" t="s">
        <v>19</v>
      </c>
      <c r="D268" t="s">
        <v>11</v>
      </c>
      <c r="E268" s="5">
        <v>4424</v>
      </c>
      <c r="F268" s="6">
        <v>201</v>
      </c>
      <c r="G268" s="25">
        <f>_xlfn.XLOOKUP(main[[#This Row],[Product]],products[Product],products[Cost per unit])</f>
        <v>9.33</v>
      </c>
      <c r="H268" s="25">
        <f>main[[#This Row],[Units]]*main[[#This Row],[Cost Per Unit]]</f>
        <v>1875.33</v>
      </c>
      <c r="I268" s="25"/>
    </row>
    <row r="269" spans="2:9" x14ac:dyDescent="0.3">
      <c r="B269" t="s">
        <v>41</v>
      </c>
      <c r="C269" t="s">
        <v>19</v>
      </c>
      <c r="D269" t="s">
        <v>29</v>
      </c>
      <c r="E269" s="5">
        <v>189</v>
      </c>
      <c r="F269" s="6">
        <v>48</v>
      </c>
      <c r="G269" s="25">
        <f>_xlfn.XLOOKUP(main[[#This Row],[Product]],products[Product],products[Cost per unit])</f>
        <v>3.11</v>
      </c>
      <c r="H269" s="25">
        <f>main[[#This Row],[Units]]*main[[#This Row],[Cost Per Unit]]</f>
        <v>149.28</v>
      </c>
      <c r="I269" s="25"/>
    </row>
    <row r="270" spans="2:9" x14ac:dyDescent="0.3">
      <c r="B270" t="s">
        <v>38</v>
      </c>
      <c r="C270" t="s">
        <v>13</v>
      </c>
      <c r="D270" t="s">
        <v>33</v>
      </c>
      <c r="E270" s="5">
        <v>490</v>
      </c>
      <c r="F270" s="6">
        <v>84</v>
      </c>
      <c r="G270" s="25">
        <f>_xlfn.XLOOKUP(main[[#This Row],[Product]],products[Product],products[Cost per unit])</f>
        <v>9.77</v>
      </c>
      <c r="H270" s="25">
        <f>main[[#This Row],[Units]]*main[[#This Row],[Cost Per Unit]]</f>
        <v>820.68</v>
      </c>
      <c r="I270" s="25"/>
    </row>
    <row r="271" spans="2:9" x14ac:dyDescent="0.3">
      <c r="B271" t="s">
        <v>12</v>
      </c>
      <c r="C271" t="s">
        <v>8</v>
      </c>
      <c r="D271" t="s">
        <v>40</v>
      </c>
      <c r="E271" s="5">
        <v>434</v>
      </c>
      <c r="F271" s="6">
        <v>87</v>
      </c>
      <c r="G271" s="25">
        <f>_xlfn.XLOOKUP(main[[#This Row],[Product]],products[Product],products[Cost per unit])</f>
        <v>9</v>
      </c>
      <c r="H271" s="25">
        <f>main[[#This Row],[Units]]*main[[#This Row],[Cost Per Unit]]</f>
        <v>783</v>
      </c>
      <c r="I271" s="25"/>
    </row>
    <row r="272" spans="2:9" x14ac:dyDescent="0.3">
      <c r="B272" t="s">
        <v>35</v>
      </c>
      <c r="C272" t="s">
        <v>30</v>
      </c>
      <c r="D272" t="s">
        <v>9</v>
      </c>
      <c r="E272" s="5">
        <v>10129</v>
      </c>
      <c r="F272" s="6">
        <v>312</v>
      </c>
      <c r="G272" s="25">
        <f>_xlfn.XLOOKUP(main[[#This Row],[Product]],products[Product],products[Cost per unit])</f>
        <v>14.49</v>
      </c>
      <c r="H272" s="25">
        <f>main[[#This Row],[Units]]*main[[#This Row],[Cost Per Unit]]</f>
        <v>4520.88</v>
      </c>
      <c r="I272" s="25"/>
    </row>
    <row r="273" spans="2:9" x14ac:dyDescent="0.3">
      <c r="B273" t="s">
        <v>42</v>
      </c>
      <c r="C273" t="s">
        <v>23</v>
      </c>
      <c r="D273" t="s">
        <v>49</v>
      </c>
      <c r="E273" s="5">
        <v>1652</v>
      </c>
      <c r="F273" s="6">
        <v>102</v>
      </c>
      <c r="G273" s="25">
        <f>_xlfn.XLOOKUP(main[[#This Row],[Product]],products[Product],products[Cost per unit])</f>
        <v>10.38</v>
      </c>
      <c r="H273" s="25">
        <f>main[[#This Row],[Units]]*main[[#This Row],[Cost Per Unit]]</f>
        <v>1058.76</v>
      </c>
      <c r="I273" s="25"/>
    </row>
    <row r="274" spans="2:9" x14ac:dyDescent="0.3">
      <c r="B274" t="s">
        <v>12</v>
      </c>
      <c r="C274" t="s">
        <v>30</v>
      </c>
      <c r="D274" t="s">
        <v>40</v>
      </c>
      <c r="E274" s="5">
        <v>6433</v>
      </c>
      <c r="F274" s="6">
        <v>78</v>
      </c>
      <c r="G274" s="25">
        <f>_xlfn.XLOOKUP(main[[#This Row],[Product]],products[Product],products[Cost per unit])</f>
        <v>9</v>
      </c>
      <c r="H274" s="25">
        <f>main[[#This Row],[Units]]*main[[#This Row],[Cost Per Unit]]</f>
        <v>702</v>
      </c>
      <c r="I274" s="25"/>
    </row>
    <row r="275" spans="2:9" x14ac:dyDescent="0.3">
      <c r="B275" t="s">
        <v>42</v>
      </c>
      <c r="C275" t="s">
        <v>45</v>
      </c>
      <c r="D275" t="s">
        <v>43</v>
      </c>
      <c r="E275" s="5">
        <v>2212</v>
      </c>
      <c r="F275" s="6">
        <v>117</v>
      </c>
      <c r="G275" s="25">
        <f>_xlfn.XLOOKUP(main[[#This Row],[Product]],products[Product],products[Cost per unit])</f>
        <v>6.49</v>
      </c>
      <c r="H275" s="25">
        <f>main[[#This Row],[Units]]*main[[#This Row],[Cost Per Unit]]</f>
        <v>759.33</v>
      </c>
      <c r="I275" s="25"/>
    </row>
    <row r="276" spans="2:9" x14ac:dyDescent="0.3">
      <c r="B276" t="s">
        <v>18</v>
      </c>
      <c r="C276" t="s">
        <v>13</v>
      </c>
      <c r="D276" t="s">
        <v>34</v>
      </c>
      <c r="E276" s="5">
        <v>609</v>
      </c>
      <c r="F276" s="6">
        <v>99</v>
      </c>
      <c r="G276" s="25">
        <f>_xlfn.XLOOKUP(main[[#This Row],[Product]],products[Product],products[Cost per unit])</f>
        <v>7.64</v>
      </c>
      <c r="H276" s="25">
        <f>main[[#This Row],[Units]]*main[[#This Row],[Cost Per Unit]]</f>
        <v>756.36</v>
      </c>
      <c r="I276" s="25"/>
    </row>
    <row r="277" spans="2:9" x14ac:dyDescent="0.3">
      <c r="B277" t="s">
        <v>7</v>
      </c>
      <c r="C277" t="s">
        <v>13</v>
      </c>
      <c r="D277" t="s">
        <v>44</v>
      </c>
      <c r="E277" s="5">
        <v>1638</v>
      </c>
      <c r="F277" s="6">
        <v>48</v>
      </c>
      <c r="G277" s="25">
        <f>_xlfn.XLOOKUP(main[[#This Row],[Product]],products[Product],products[Cost per unit])</f>
        <v>4.97</v>
      </c>
      <c r="H277" s="25">
        <f>main[[#This Row],[Units]]*main[[#This Row],[Cost Per Unit]]</f>
        <v>238.56</v>
      </c>
      <c r="I277" s="25"/>
    </row>
    <row r="278" spans="2:9" x14ac:dyDescent="0.3">
      <c r="B278" t="s">
        <v>35</v>
      </c>
      <c r="C278" t="s">
        <v>45</v>
      </c>
      <c r="D278" t="s">
        <v>21</v>
      </c>
      <c r="E278" s="5">
        <v>3829</v>
      </c>
      <c r="F278" s="6">
        <v>24</v>
      </c>
      <c r="G278" s="25">
        <f>_xlfn.XLOOKUP(main[[#This Row],[Product]],products[Product],products[Cost per unit])</f>
        <v>11.73</v>
      </c>
      <c r="H278" s="25">
        <f>main[[#This Row],[Units]]*main[[#This Row],[Cost Per Unit]]</f>
        <v>281.52</v>
      </c>
      <c r="I278" s="25"/>
    </row>
    <row r="279" spans="2:9" x14ac:dyDescent="0.3">
      <c r="B279" t="s">
        <v>7</v>
      </c>
      <c r="C279" t="s">
        <v>23</v>
      </c>
      <c r="D279" t="s">
        <v>21</v>
      </c>
      <c r="E279" s="5">
        <v>5775</v>
      </c>
      <c r="F279" s="6">
        <v>42</v>
      </c>
      <c r="G279" s="25">
        <f>_xlfn.XLOOKUP(main[[#This Row],[Product]],products[Product],products[Cost per unit])</f>
        <v>11.73</v>
      </c>
      <c r="H279" s="25">
        <f>main[[#This Row],[Units]]*main[[#This Row],[Cost Per Unit]]</f>
        <v>492.66</v>
      </c>
      <c r="I279" s="25"/>
    </row>
    <row r="280" spans="2:9" x14ac:dyDescent="0.3">
      <c r="B280" t="s">
        <v>22</v>
      </c>
      <c r="C280" t="s">
        <v>13</v>
      </c>
      <c r="D280" t="s">
        <v>37</v>
      </c>
      <c r="E280" s="5">
        <v>1071</v>
      </c>
      <c r="F280" s="6">
        <v>270</v>
      </c>
      <c r="G280" s="25">
        <f>_xlfn.XLOOKUP(main[[#This Row],[Product]],products[Product],products[Cost per unit])</f>
        <v>10.62</v>
      </c>
      <c r="H280" s="25">
        <f>main[[#This Row],[Units]]*main[[#This Row],[Cost Per Unit]]</f>
        <v>2867.3999999999996</v>
      </c>
      <c r="I280" s="25"/>
    </row>
    <row r="281" spans="2:9" x14ac:dyDescent="0.3">
      <c r="B281" t="s">
        <v>12</v>
      </c>
      <c r="C281" t="s">
        <v>19</v>
      </c>
      <c r="D281" t="s">
        <v>43</v>
      </c>
      <c r="E281" s="5">
        <v>5019</v>
      </c>
      <c r="F281" s="6">
        <v>150</v>
      </c>
      <c r="G281" s="25">
        <f>_xlfn.XLOOKUP(main[[#This Row],[Product]],products[Product],products[Cost per unit])</f>
        <v>6.49</v>
      </c>
      <c r="H281" s="25">
        <f>main[[#This Row],[Units]]*main[[#This Row],[Cost Per Unit]]</f>
        <v>973.5</v>
      </c>
      <c r="I281" s="25"/>
    </row>
    <row r="282" spans="2:9" x14ac:dyDescent="0.3">
      <c r="B282" t="s">
        <v>41</v>
      </c>
      <c r="C282" t="s">
        <v>8</v>
      </c>
      <c r="D282" t="s">
        <v>21</v>
      </c>
      <c r="E282" s="5">
        <v>2863</v>
      </c>
      <c r="F282" s="6">
        <v>42</v>
      </c>
      <c r="G282" s="25">
        <f>_xlfn.XLOOKUP(main[[#This Row],[Product]],products[Product],products[Cost per unit])</f>
        <v>11.73</v>
      </c>
      <c r="H282" s="25">
        <f>main[[#This Row],[Units]]*main[[#This Row],[Cost Per Unit]]</f>
        <v>492.66</v>
      </c>
      <c r="I282" s="25"/>
    </row>
    <row r="283" spans="2:9" x14ac:dyDescent="0.3">
      <c r="B283" t="s">
        <v>7</v>
      </c>
      <c r="C283" t="s">
        <v>13</v>
      </c>
      <c r="D283" t="s">
        <v>47</v>
      </c>
      <c r="E283" s="5">
        <v>1617</v>
      </c>
      <c r="F283" s="6">
        <v>126</v>
      </c>
      <c r="G283" s="25">
        <f>_xlfn.XLOOKUP(main[[#This Row],[Product]],products[Product],products[Cost per unit])</f>
        <v>7.16</v>
      </c>
      <c r="H283" s="25">
        <f>main[[#This Row],[Units]]*main[[#This Row],[Cost Per Unit]]</f>
        <v>902.16</v>
      </c>
      <c r="I283" s="25"/>
    </row>
    <row r="284" spans="2:9" x14ac:dyDescent="0.3">
      <c r="B284" t="s">
        <v>22</v>
      </c>
      <c r="C284" t="s">
        <v>8</v>
      </c>
      <c r="D284" t="s">
        <v>46</v>
      </c>
      <c r="E284" s="5">
        <v>6818</v>
      </c>
      <c r="F284" s="6">
        <v>6</v>
      </c>
      <c r="G284" s="25">
        <f>_xlfn.XLOOKUP(main[[#This Row],[Product]],products[Product],products[Cost per unit])</f>
        <v>5.6</v>
      </c>
      <c r="H284" s="25">
        <f>main[[#This Row],[Units]]*main[[#This Row],[Cost Per Unit]]</f>
        <v>33.599999999999994</v>
      </c>
      <c r="I284" s="25"/>
    </row>
    <row r="285" spans="2:9" x14ac:dyDescent="0.3">
      <c r="B285" t="s">
        <v>42</v>
      </c>
      <c r="C285" t="s">
        <v>13</v>
      </c>
      <c r="D285" t="s">
        <v>21</v>
      </c>
      <c r="E285" s="5">
        <v>6657</v>
      </c>
      <c r="F285" s="6">
        <v>276</v>
      </c>
      <c r="G285" s="25">
        <f>_xlfn.XLOOKUP(main[[#This Row],[Product]],products[Product],products[Cost per unit])</f>
        <v>11.73</v>
      </c>
      <c r="H285" s="25">
        <f>main[[#This Row],[Units]]*main[[#This Row],[Cost Per Unit]]</f>
        <v>3237.48</v>
      </c>
      <c r="I285" s="25"/>
    </row>
    <row r="286" spans="2:9" x14ac:dyDescent="0.3">
      <c r="B286" t="s">
        <v>42</v>
      </c>
      <c r="C286" t="s">
        <v>45</v>
      </c>
      <c r="D286" t="s">
        <v>29</v>
      </c>
      <c r="E286" s="5">
        <v>2919</v>
      </c>
      <c r="F286" s="6">
        <v>93</v>
      </c>
      <c r="G286" s="25">
        <f>_xlfn.XLOOKUP(main[[#This Row],[Product]],products[Product],products[Cost per unit])</f>
        <v>3.11</v>
      </c>
      <c r="H286" s="25">
        <f>main[[#This Row],[Units]]*main[[#This Row],[Cost Per Unit]]</f>
        <v>289.22999999999996</v>
      </c>
      <c r="I286" s="25"/>
    </row>
    <row r="287" spans="2:9" x14ac:dyDescent="0.3">
      <c r="B287" t="s">
        <v>41</v>
      </c>
      <c r="C287" t="s">
        <v>19</v>
      </c>
      <c r="D287" t="s">
        <v>31</v>
      </c>
      <c r="E287" s="5">
        <v>3094</v>
      </c>
      <c r="F287" s="6">
        <v>246</v>
      </c>
      <c r="G287" s="25">
        <f>_xlfn.XLOOKUP(main[[#This Row],[Product]],products[Product],products[Cost per unit])</f>
        <v>5.79</v>
      </c>
      <c r="H287" s="25">
        <f>main[[#This Row],[Units]]*main[[#This Row],[Cost Per Unit]]</f>
        <v>1424.34</v>
      </c>
      <c r="I287" s="25"/>
    </row>
    <row r="288" spans="2:9" x14ac:dyDescent="0.3">
      <c r="B288" t="s">
        <v>22</v>
      </c>
      <c r="C288" t="s">
        <v>23</v>
      </c>
      <c r="D288" t="s">
        <v>44</v>
      </c>
      <c r="E288" s="5">
        <v>2989</v>
      </c>
      <c r="F288" s="6">
        <v>3</v>
      </c>
      <c r="G288" s="25">
        <f>_xlfn.XLOOKUP(main[[#This Row],[Product]],products[Product],products[Cost per unit])</f>
        <v>4.97</v>
      </c>
      <c r="H288" s="25">
        <f>main[[#This Row],[Units]]*main[[#This Row],[Cost Per Unit]]</f>
        <v>14.91</v>
      </c>
      <c r="I288" s="25"/>
    </row>
    <row r="289" spans="2:9" x14ac:dyDescent="0.3">
      <c r="B289" t="s">
        <v>12</v>
      </c>
      <c r="C289" t="s">
        <v>30</v>
      </c>
      <c r="D289" t="s">
        <v>48</v>
      </c>
      <c r="E289" s="5">
        <v>2268</v>
      </c>
      <c r="F289" s="6">
        <v>63</v>
      </c>
      <c r="G289" s="25">
        <f>_xlfn.XLOOKUP(main[[#This Row],[Product]],products[Product],products[Cost per unit])</f>
        <v>16.73</v>
      </c>
      <c r="H289" s="25">
        <f>main[[#This Row],[Units]]*main[[#This Row],[Cost Per Unit]]</f>
        <v>1053.99</v>
      </c>
      <c r="I289" s="25"/>
    </row>
    <row r="290" spans="2:9" x14ac:dyDescent="0.3">
      <c r="B290" t="s">
        <v>38</v>
      </c>
      <c r="C290" t="s">
        <v>13</v>
      </c>
      <c r="D290" t="s">
        <v>31</v>
      </c>
      <c r="E290" s="5">
        <v>4753</v>
      </c>
      <c r="F290" s="6">
        <v>246</v>
      </c>
      <c r="G290" s="25">
        <f>_xlfn.XLOOKUP(main[[#This Row],[Product]],products[Product],products[Cost per unit])</f>
        <v>5.79</v>
      </c>
      <c r="H290" s="25">
        <f>main[[#This Row],[Units]]*main[[#This Row],[Cost Per Unit]]</f>
        <v>1424.34</v>
      </c>
      <c r="I290" s="25"/>
    </row>
    <row r="291" spans="2:9" x14ac:dyDescent="0.3">
      <c r="B291" t="s">
        <v>41</v>
      </c>
      <c r="C291" t="s">
        <v>45</v>
      </c>
      <c r="D291" t="s">
        <v>34</v>
      </c>
      <c r="E291" s="5">
        <v>7511</v>
      </c>
      <c r="F291" s="6">
        <v>120</v>
      </c>
      <c r="G291" s="25">
        <f>_xlfn.XLOOKUP(main[[#This Row],[Product]],products[Product],products[Cost per unit])</f>
        <v>7.64</v>
      </c>
      <c r="H291" s="25">
        <f>main[[#This Row],[Units]]*main[[#This Row],[Cost Per Unit]]</f>
        <v>916.8</v>
      </c>
      <c r="I291" s="25"/>
    </row>
    <row r="292" spans="2:9" x14ac:dyDescent="0.3">
      <c r="B292" t="s">
        <v>41</v>
      </c>
      <c r="C292" t="s">
        <v>30</v>
      </c>
      <c r="D292" t="s">
        <v>31</v>
      </c>
      <c r="E292" s="5">
        <v>4326</v>
      </c>
      <c r="F292" s="6">
        <v>348</v>
      </c>
      <c r="G292" s="25">
        <f>_xlfn.XLOOKUP(main[[#This Row],[Product]],products[Product],products[Cost per unit])</f>
        <v>5.79</v>
      </c>
      <c r="H292" s="25">
        <f>main[[#This Row],[Units]]*main[[#This Row],[Cost Per Unit]]</f>
        <v>2014.92</v>
      </c>
      <c r="I292" s="25"/>
    </row>
    <row r="293" spans="2:9" x14ac:dyDescent="0.3">
      <c r="B293" t="s">
        <v>18</v>
      </c>
      <c r="C293" t="s">
        <v>45</v>
      </c>
      <c r="D293" t="s">
        <v>43</v>
      </c>
      <c r="E293" s="5">
        <v>4935</v>
      </c>
      <c r="F293" s="6">
        <v>126</v>
      </c>
      <c r="G293" s="25">
        <f>_xlfn.XLOOKUP(main[[#This Row],[Product]],products[Product],products[Cost per unit])</f>
        <v>6.49</v>
      </c>
      <c r="H293" s="25">
        <f>main[[#This Row],[Units]]*main[[#This Row],[Cost Per Unit]]</f>
        <v>817.74</v>
      </c>
      <c r="I293" s="25"/>
    </row>
    <row r="294" spans="2:9" x14ac:dyDescent="0.3">
      <c r="B294" t="s">
        <v>22</v>
      </c>
      <c r="C294" t="s">
        <v>13</v>
      </c>
      <c r="D294" t="s">
        <v>9</v>
      </c>
      <c r="E294" s="5">
        <v>4781</v>
      </c>
      <c r="F294" s="6">
        <v>123</v>
      </c>
      <c r="G294" s="25">
        <f>_xlfn.XLOOKUP(main[[#This Row],[Product]],products[Product],products[Cost per unit])</f>
        <v>14.49</v>
      </c>
      <c r="H294" s="25">
        <f>main[[#This Row],[Units]]*main[[#This Row],[Cost Per Unit]]</f>
        <v>1782.27</v>
      </c>
      <c r="I294" s="25"/>
    </row>
    <row r="295" spans="2:9" x14ac:dyDescent="0.3">
      <c r="B295" t="s">
        <v>38</v>
      </c>
      <c r="C295" t="s">
        <v>30</v>
      </c>
      <c r="D295" t="s">
        <v>24</v>
      </c>
      <c r="E295" s="5">
        <v>7483</v>
      </c>
      <c r="F295" s="6">
        <v>45</v>
      </c>
      <c r="G295" s="25">
        <f>_xlfn.XLOOKUP(main[[#This Row],[Product]],products[Product],products[Cost per unit])</f>
        <v>13.15</v>
      </c>
      <c r="H295" s="25">
        <f>main[[#This Row],[Units]]*main[[#This Row],[Cost Per Unit]]</f>
        <v>591.75</v>
      </c>
      <c r="I295" s="25"/>
    </row>
    <row r="296" spans="2:9" x14ac:dyDescent="0.3">
      <c r="B296" t="s">
        <v>50</v>
      </c>
      <c r="C296" t="s">
        <v>30</v>
      </c>
      <c r="D296" t="s">
        <v>17</v>
      </c>
      <c r="E296" s="5">
        <v>6860</v>
      </c>
      <c r="F296" s="6">
        <v>126</v>
      </c>
      <c r="G296" s="25">
        <f>_xlfn.XLOOKUP(main[[#This Row],[Product]],products[Product],products[Cost per unit])</f>
        <v>11.88</v>
      </c>
      <c r="H296" s="25">
        <f>main[[#This Row],[Units]]*main[[#This Row],[Cost Per Unit]]</f>
        <v>1496.88</v>
      </c>
      <c r="I296" s="25"/>
    </row>
    <row r="297" spans="2:9" x14ac:dyDescent="0.3">
      <c r="B297" t="s">
        <v>7</v>
      </c>
      <c r="C297" t="s">
        <v>8</v>
      </c>
      <c r="D297" t="s">
        <v>47</v>
      </c>
      <c r="E297" s="5">
        <v>9002</v>
      </c>
      <c r="F297" s="6">
        <v>72</v>
      </c>
      <c r="G297" s="25">
        <f>_xlfn.XLOOKUP(main[[#This Row],[Product]],products[Product],products[Cost per unit])</f>
        <v>7.16</v>
      </c>
      <c r="H297" s="25">
        <f>main[[#This Row],[Units]]*main[[#This Row],[Cost Per Unit]]</f>
        <v>515.52</v>
      </c>
      <c r="I297" s="25"/>
    </row>
    <row r="298" spans="2:9" x14ac:dyDescent="0.3">
      <c r="B298" t="s">
        <v>22</v>
      </c>
      <c r="C298" t="s">
        <v>19</v>
      </c>
      <c r="D298" t="s">
        <v>47</v>
      </c>
      <c r="E298" s="5">
        <v>1400</v>
      </c>
      <c r="F298" s="6">
        <v>135</v>
      </c>
      <c r="G298" s="25">
        <f>_xlfn.XLOOKUP(main[[#This Row],[Product]],products[Product],products[Cost per unit])</f>
        <v>7.16</v>
      </c>
      <c r="H298" s="25">
        <f>main[[#This Row],[Units]]*main[[#This Row],[Cost Per Unit]]</f>
        <v>966.6</v>
      </c>
      <c r="I298" s="25"/>
    </row>
    <row r="299" spans="2:9" x14ac:dyDescent="0.3">
      <c r="B299" t="s">
        <v>50</v>
      </c>
      <c r="C299" t="s">
        <v>45</v>
      </c>
      <c r="D299" t="s">
        <v>33</v>
      </c>
      <c r="E299" s="5">
        <v>4053</v>
      </c>
      <c r="F299" s="6">
        <v>24</v>
      </c>
      <c r="G299" s="25">
        <f>_xlfn.XLOOKUP(main[[#This Row],[Product]],products[Product],products[Cost per unit])</f>
        <v>9.77</v>
      </c>
      <c r="H299" s="25">
        <f>main[[#This Row],[Units]]*main[[#This Row],[Cost Per Unit]]</f>
        <v>234.48</v>
      </c>
      <c r="I299" s="25"/>
    </row>
    <row r="300" spans="2:9" x14ac:dyDescent="0.3">
      <c r="B300" t="s">
        <v>35</v>
      </c>
      <c r="C300" t="s">
        <v>19</v>
      </c>
      <c r="D300" t="s">
        <v>31</v>
      </c>
      <c r="E300" s="5">
        <v>2149</v>
      </c>
      <c r="F300" s="6">
        <v>117</v>
      </c>
      <c r="G300" s="25">
        <f>_xlfn.XLOOKUP(main[[#This Row],[Product]],products[Product],products[Cost per unit])</f>
        <v>5.79</v>
      </c>
      <c r="H300" s="25">
        <f>main[[#This Row],[Units]]*main[[#This Row],[Cost Per Unit]]</f>
        <v>677.43</v>
      </c>
      <c r="I300" s="25"/>
    </row>
    <row r="301" spans="2:9" x14ac:dyDescent="0.3">
      <c r="B301" t="s">
        <v>42</v>
      </c>
      <c r="C301" t="s">
        <v>23</v>
      </c>
      <c r="D301" t="s">
        <v>47</v>
      </c>
      <c r="E301" s="5">
        <v>3640</v>
      </c>
      <c r="F301" s="6">
        <v>51</v>
      </c>
      <c r="G301" s="25">
        <f>_xlfn.XLOOKUP(main[[#This Row],[Product]],products[Product],products[Cost per unit])</f>
        <v>7.16</v>
      </c>
      <c r="H301" s="25">
        <f>main[[#This Row],[Units]]*main[[#This Row],[Cost Per Unit]]</f>
        <v>365.16</v>
      </c>
      <c r="I301" s="25"/>
    </row>
    <row r="302" spans="2:9" x14ac:dyDescent="0.3">
      <c r="B302" t="s">
        <v>41</v>
      </c>
      <c r="C302" t="s">
        <v>23</v>
      </c>
      <c r="D302" t="s">
        <v>43</v>
      </c>
      <c r="E302" s="5">
        <v>630</v>
      </c>
      <c r="F302" s="6">
        <v>36</v>
      </c>
      <c r="G302" s="25">
        <f>_xlfn.XLOOKUP(main[[#This Row],[Product]],products[Product],products[Cost per unit])</f>
        <v>6.49</v>
      </c>
      <c r="H302" s="25">
        <f>main[[#This Row],[Units]]*main[[#This Row],[Cost Per Unit]]</f>
        <v>233.64000000000001</v>
      </c>
      <c r="I302" s="25"/>
    </row>
    <row r="303" spans="2:9" x14ac:dyDescent="0.3">
      <c r="B303" t="s">
        <v>16</v>
      </c>
      <c r="C303" t="s">
        <v>13</v>
      </c>
      <c r="D303" t="s">
        <v>48</v>
      </c>
      <c r="E303" s="5">
        <v>2429</v>
      </c>
      <c r="F303" s="6">
        <v>144</v>
      </c>
      <c r="G303" s="25">
        <f>_xlfn.XLOOKUP(main[[#This Row],[Product]],products[Product],products[Cost per unit])</f>
        <v>16.73</v>
      </c>
      <c r="H303" s="25">
        <f>main[[#This Row],[Units]]*main[[#This Row],[Cost Per Unit]]</f>
        <v>2409.12</v>
      </c>
      <c r="I303" s="25"/>
    </row>
    <row r="304" spans="2:9" x14ac:dyDescent="0.3">
      <c r="B304" t="s">
        <v>16</v>
      </c>
      <c r="C304" t="s">
        <v>19</v>
      </c>
      <c r="D304" t="s">
        <v>24</v>
      </c>
      <c r="E304" s="5">
        <v>2142</v>
      </c>
      <c r="F304" s="6">
        <v>114</v>
      </c>
      <c r="G304" s="25">
        <f>_xlfn.XLOOKUP(main[[#This Row],[Product]],products[Product],products[Cost per unit])</f>
        <v>13.15</v>
      </c>
      <c r="H304" s="25">
        <f>main[[#This Row],[Units]]*main[[#This Row],[Cost Per Unit]]</f>
        <v>1499.1000000000001</v>
      </c>
      <c r="I304" s="25"/>
    </row>
    <row r="305" spans="2:9" x14ac:dyDescent="0.3">
      <c r="B305" t="s">
        <v>35</v>
      </c>
      <c r="C305" t="s">
        <v>8</v>
      </c>
      <c r="D305" t="s">
        <v>9</v>
      </c>
      <c r="E305" s="5">
        <v>6454</v>
      </c>
      <c r="F305" s="6">
        <v>54</v>
      </c>
      <c r="G305" s="25">
        <f>_xlfn.XLOOKUP(main[[#This Row],[Product]],products[Product],products[Cost per unit])</f>
        <v>14.49</v>
      </c>
      <c r="H305" s="25">
        <f>main[[#This Row],[Units]]*main[[#This Row],[Cost Per Unit]]</f>
        <v>782.46</v>
      </c>
      <c r="I305" s="25"/>
    </row>
    <row r="306" spans="2:9" x14ac:dyDescent="0.3">
      <c r="B306" t="s">
        <v>35</v>
      </c>
      <c r="C306" t="s">
        <v>8</v>
      </c>
      <c r="D306" t="s">
        <v>26</v>
      </c>
      <c r="E306" s="5">
        <v>4487</v>
      </c>
      <c r="F306" s="6">
        <v>333</v>
      </c>
      <c r="G306" s="25">
        <f>_xlfn.XLOOKUP(main[[#This Row],[Product]],products[Product],products[Cost per unit])</f>
        <v>8.7899999999999991</v>
      </c>
      <c r="H306" s="25">
        <f>main[[#This Row],[Units]]*main[[#This Row],[Cost Per Unit]]</f>
        <v>2927.0699999999997</v>
      </c>
      <c r="I306" s="25"/>
    </row>
    <row r="307" spans="2:9" x14ac:dyDescent="0.3">
      <c r="B307" t="s">
        <v>42</v>
      </c>
      <c r="C307" t="s">
        <v>8</v>
      </c>
      <c r="D307" t="s">
        <v>17</v>
      </c>
      <c r="E307" s="5">
        <v>938</v>
      </c>
      <c r="F307" s="6">
        <v>366</v>
      </c>
      <c r="G307" s="25">
        <f>_xlfn.XLOOKUP(main[[#This Row],[Product]],products[Product],products[Cost per unit])</f>
        <v>11.88</v>
      </c>
      <c r="H307" s="25">
        <f>main[[#This Row],[Units]]*main[[#This Row],[Cost Per Unit]]</f>
        <v>4348.08</v>
      </c>
      <c r="I307" s="25"/>
    </row>
    <row r="308" spans="2:9" x14ac:dyDescent="0.3">
      <c r="B308" t="s">
        <v>42</v>
      </c>
      <c r="C308" t="s">
        <v>30</v>
      </c>
      <c r="D308" t="s">
        <v>46</v>
      </c>
      <c r="E308" s="5">
        <v>8841</v>
      </c>
      <c r="F308" s="6">
        <v>303</v>
      </c>
      <c r="G308" s="25">
        <f>_xlfn.XLOOKUP(main[[#This Row],[Product]],products[Product],products[Cost per unit])</f>
        <v>5.6</v>
      </c>
      <c r="H308" s="25">
        <f>main[[#This Row],[Units]]*main[[#This Row],[Cost Per Unit]]</f>
        <v>1696.8</v>
      </c>
      <c r="I308" s="25"/>
    </row>
    <row r="309" spans="2:9" x14ac:dyDescent="0.3">
      <c r="B309" t="s">
        <v>41</v>
      </c>
      <c r="C309" t="s">
        <v>23</v>
      </c>
      <c r="D309" t="s">
        <v>27</v>
      </c>
      <c r="E309" s="5">
        <v>4018</v>
      </c>
      <c r="F309" s="6">
        <v>126</v>
      </c>
      <c r="G309" s="25">
        <f>_xlfn.XLOOKUP(main[[#This Row],[Product]],products[Product],products[Cost per unit])</f>
        <v>12.37</v>
      </c>
      <c r="H309" s="25">
        <f>main[[#This Row],[Units]]*main[[#This Row],[Cost Per Unit]]</f>
        <v>1558.62</v>
      </c>
      <c r="I309" s="25"/>
    </row>
    <row r="310" spans="2:9" x14ac:dyDescent="0.3">
      <c r="B310" t="s">
        <v>18</v>
      </c>
      <c r="C310" t="s">
        <v>8</v>
      </c>
      <c r="D310" t="s">
        <v>21</v>
      </c>
      <c r="E310" s="5">
        <v>714</v>
      </c>
      <c r="F310" s="6">
        <v>231</v>
      </c>
      <c r="G310" s="25">
        <f>_xlfn.XLOOKUP(main[[#This Row],[Product]],products[Product],products[Cost per unit])</f>
        <v>11.73</v>
      </c>
      <c r="H310" s="25">
        <f>main[[#This Row],[Units]]*main[[#This Row],[Cost Per Unit]]</f>
        <v>2709.63</v>
      </c>
      <c r="I310" s="25"/>
    </row>
    <row r="311" spans="2:9" x14ac:dyDescent="0.3">
      <c r="B311" t="s">
        <v>16</v>
      </c>
      <c r="C311" t="s">
        <v>30</v>
      </c>
      <c r="D311" t="s">
        <v>24</v>
      </c>
      <c r="E311" s="5">
        <v>3850</v>
      </c>
      <c r="F311" s="6">
        <v>102</v>
      </c>
      <c r="G311" s="25">
        <f>_xlfn.XLOOKUP(main[[#This Row],[Product]],products[Product],products[Cost per unit])</f>
        <v>13.15</v>
      </c>
      <c r="H311" s="25">
        <f>main[[#This Row],[Units]]*main[[#This Row],[Cost Per Unit]]</f>
        <v>1341.3</v>
      </c>
      <c r="I311" s="25"/>
    </row>
  </sheetData>
  <phoneticPr fontId="5" type="noConversion"/>
  <pageMargins left="0.7" right="0.7" top="0.75" bottom="0.75" header="0.3" footer="0.3"/>
  <drawing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05911-D347-44C6-9B9D-69ACAACFCF63}">
  <dimension ref="A1:Z26"/>
  <sheetViews>
    <sheetView tabSelected="1" topLeftCell="A2" workbookViewId="0">
      <selection activeCell="O16" sqref="O16"/>
    </sheetView>
  </sheetViews>
  <sheetFormatPr defaultRowHeight="14.4" x14ac:dyDescent="0.3"/>
  <cols>
    <col min="1" max="1" width="2.6640625" customWidth="1"/>
    <col min="2" max="2" width="25.88671875" bestFit="1" customWidth="1"/>
    <col min="3" max="3" width="17.33203125" bestFit="1" customWidth="1"/>
    <col min="4" max="4" width="14.44140625" bestFit="1" customWidth="1"/>
    <col min="5" max="5" width="11.6640625" bestFit="1" customWidth="1"/>
    <col min="6" max="6" width="9.21875" bestFit="1" customWidth="1"/>
    <col min="14" max="14" width="12.88671875" bestFit="1" customWidth="1"/>
    <col min="15" max="15" width="22.88671875" bestFit="1" customWidth="1"/>
  </cols>
  <sheetData>
    <row r="1" spans="1:26" ht="39.6" x14ac:dyDescent="0.3">
      <c r="A1" s="1"/>
      <c r="B1" s="2"/>
      <c r="C1" s="13" t="s">
        <v>39</v>
      </c>
      <c r="D1" s="2"/>
      <c r="E1" s="2"/>
      <c r="F1" s="2"/>
      <c r="G1" s="2"/>
      <c r="H1" s="2"/>
      <c r="I1" s="2"/>
      <c r="J1" s="2"/>
      <c r="K1" s="2"/>
      <c r="L1" s="2"/>
      <c r="M1" s="2"/>
      <c r="N1" s="2"/>
      <c r="O1" s="2"/>
      <c r="P1" s="2"/>
      <c r="Q1" s="2"/>
      <c r="R1" s="2"/>
      <c r="S1" s="2"/>
      <c r="T1" s="2"/>
      <c r="U1" s="2"/>
      <c r="V1" s="2"/>
      <c r="W1" s="2"/>
      <c r="X1" s="2"/>
      <c r="Y1" s="2"/>
      <c r="Z1" s="2"/>
    </row>
    <row r="3" spans="1:26" ht="18" x14ac:dyDescent="0.35">
      <c r="B3" s="60" t="s">
        <v>68</v>
      </c>
      <c r="C3" s="33" t="s">
        <v>70</v>
      </c>
      <c r="D3" s="33" t="s">
        <v>71</v>
      </c>
      <c r="E3" s="33" t="s">
        <v>87</v>
      </c>
      <c r="F3" s="33" t="s">
        <v>97</v>
      </c>
      <c r="N3" s="33"/>
      <c r="O3" s="33"/>
    </row>
    <row r="4" spans="1:26" ht="18" x14ac:dyDescent="0.35">
      <c r="B4" s="61" t="s">
        <v>48</v>
      </c>
      <c r="C4" s="66">
        <v>69461</v>
      </c>
      <c r="D4" s="62">
        <v>2982</v>
      </c>
      <c r="E4" s="80">
        <v>19572.14</v>
      </c>
      <c r="F4" s="81">
        <v>0.28177164164063284</v>
      </c>
    </row>
    <row r="5" spans="1:26" ht="18" x14ac:dyDescent="0.35">
      <c r="B5" s="61" t="s">
        <v>9</v>
      </c>
      <c r="C5" s="66">
        <v>66500</v>
      </c>
      <c r="D5" s="62">
        <v>2802</v>
      </c>
      <c r="E5" s="80">
        <v>25899.020000000011</v>
      </c>
      <c r="F5" s="81">
        <v>0.38945894736842124</v>
      </c>
    </row>
    <row r="6" spans="1:26" ht="18" x14ac:dyDescent="0.35">
      <c r="B6" s="61" t="s">
        <v>17</v>
      </c>
      <c r="C6" s="66">
        <v>33551</v>
      </c>
      <c r="D6" s="62">
        <v>1566</v>
      </c>
      <c r="E6" s="80">
        <v>14946.919999999998</v>
      </c>
      <c r="F6" s="81">
        <v>0.44549849482876808</v>
      </c>
    </row>
    <row r="7" spans="1:26" ht="18" x14ac:dyDescent="0.35">
      <c r="B7" s="61" t="s">
        <v>15</v>
      </c>
      <c r="C7" s="66">
        <v>43183</v>
      </c>
      <c r="D7" s="62">
        <v>2022</v>
      </c>
      <c r="E7" s="80">
        <v>19525.600000000002</v>
      </c>
      <c r="F7" s="81">
        <v>0.45215941458444298</v>
      </c>
    </row>
    <row r="8" spans="1:26" ht="18" x14ac:dyDescent="0.35">
      <c r="B8" s="61" t="s">
        <v>24</v>
      </c>
      <c r="C8" s="66">
        <v>57372</v>
      </c>
      <c r="D8" s="62">
        <v>2106</v>
      </c>
      <c r="E8" s="80">
        <v>29678.099999999995</v>
      </c>
      <c r="F8" s="81">
        <v>0.51729240744614091</v>
      </c>
    </row>
    <row r="9" spans="1:26" ht="18" x14ac:dyDescent="0.35">
      <c r="B9" s="61" t="s">
        <v>49</v>
      </c>
      <c r="C9" s="66">
        <v>72373</v>
      </c>
      <c r="D9" s="62">
        <v>3207</v>
      </c>
      <c r="E9" s="80">
        <v>39084.340000000004</v>
      </c>
      <c r="F9" s="81">
        <v>0.54004034653807365</v>
      </c>
    </row>
    <row r="10" spans="1:26" ht="18" x14ac:dyDescent="0.35">
      <c r="B10" s="61" t="s">
        <v>37</v>
      </c>
      <c r="C10" s="66">
        <v>54712</v>
      </c>
      <c r="D10" s="62">
        <v>2196</v>
      </c>
      <c r="E10" s="80">
        <v>31390.480000000003</v>
      </c>
      <c r="F10" s="81">
        <v>0.57374031291124439</v>
      </c>
    </row>
    <row r="11" spans="1:26" ht="18" x14ac:dyDescent="0.35">
      <c r="B11" s="61" t="s">
        <v>11</v>
      </c>
      <c r="C11" s="66">
        <v>47271</v>
      </c>
      <c r="D11" s="62">
        <v>1881</v>
      </c>
      <c r="E11" s="80">
        <v>29721.27</v>
      </c>
      <c r="F11" s="81">
        <v>0.62874214634765502</v>
      </c>
    </row>
    <row r="12" spans="1:26" ht="18" x14ac:dyDescent="0.35">
      <c r="B12" s="61" t="s">
        <v>47</v>
      </c>
      <c r="C12" s="66">
        <v>58009</v>
      </c>
      <c r="D12" s="62">
        <v>2976</v>
      </c>
      <c r="E12" s="80">
        <v>36700.840000000004</v>
      </c>
      <c r="F12" s="81">
        <v>0.6326749297522799</v>
      </c>
    </row>
    <row r="13" spans="1:26" ht="18" x14ac:dyDescent="0.35">
      <c r="B13" s="61" t="s">
        <v>34</v>
      </c>
      <c r="C13" s="66">
        <v>44744</v>
      </c>
      <c r="D13" s="62">
        <v>1956</v>
      </c>
      <c r="E13" s="80">
        <v>29800.160000000003</v>
      </c>
      <c r="F13" s="81">
        <v>0.66601466118362251</v>
      </c>
      <c r="H13" s="82" t="s">
        <v>98</v>
      </c>
      <c r="I13" s="83"/>
      <c r="J13" s="83"/>
      <c r="K13" s="83"/>
      <c r="L13" s="83"/>
    </row>
    <row r="14" spans="1:26" ht="18" x14ac:dyDescent="0.35">
      <c r="B14" s="61" t="s">
        <v>27</v>
      </c>
      <c r="C14" s="66">
        <v>69160</v>
      </c>
      <c r="D14" s="62">
        <v>1854</v>
      </c>
      <c r="E14" s="80">
        <v>46226.020000000004</v>
      </c>
      <c r="F14" s="81">
        <v>0.6683924233661076</v>
      </c>
      <c r="H14" s="84" t="s">
        <v>99</v>
      </c>
      <c r="I14" s="85"/>
      <c r="J14" s="85"/>
      <c r="K14" s="85"/>
      <c r="L14" s="85"/>
    </row>
    <row r="15" spans="1:26" ht="18" x14ac:dyDescent="0.35">
      <c r="B15" s="61" t="s">
        <v>40</v>
      </c>
      <c r="C15" s="66">
        <v>37772</v>
      </c>
      <c r="D15" s="62">
        <v>1308</v>
      </c>
      <c r="E15" s="80">
        <v>26000</v>
      </c>
      <c r="F15" s="81">
        <v>0.68834056973419466</v>
      </c>
      <c r="H15" s="84" t="s">
        <v>100</v>
      </c>
      <c r="I15" s="85"/>
      <c r="J15" s="85"/>
      <c r="K15" s="85"/>
      <c r="L15" s="85"/>
    </row>
    <row r="16" spans="1:26" ht="18" x14ac:dyDescent="0.35">
      <c r="B16" s="61" t="s">
        <v>26</v>
      </c>
      <c r="C16" s="66">
        <v>62111</v>
      </c>
      <c r="D16" s="62">
        <v>2154</v>
      </c>
      <c r="E16" s="80">
        <v>43177.340000000004</v>
      </c>
      <c r="F16" s="81">
        <v>0.6951641416174269</v>
      </c>
      <c r="H16" s="84" t="s">
        <v>101</v>
      </c>
      <c r="I16" s="85"/>
      <c r="J16" s="85"/>
      <c r="K16" s="85"/>
      <c r="L16" s="85"/>
    </row>
    <row r="17" spans="2:19" ht="18" x14ac:dyDescent="0.35">
      <c r="B17" s="61" t="s">
        <v>33</v>
      </c>
      <c r="C17" s="66">
        <v>66283</v>
      </c>
      <c r="D17" s="62">
        <v>2052</v>
      </c>
      <c r="E17" s="80">
        <v>46234.960000000006</v>
      </c>
      <c r="F17" s="81">
        <v>0.69753873542235578</v>
      </c>
      <c r="H17" s="84" t="s">
        <v>102</v>
      </c>
      <c r="I17" s="85"/>
      <c r="J17" s="85"/>
      <c r="K17" s="85"/>
      <c r="L17" s="85"/>
    </row>
    <row r="18" spans="2:19" ht="18" x14ac:dyDescent="0.35">
      <c r="B18" s="61" t="s">
        <v>14</v>
      </c>
      <c r="C18" s="66">
        <v>71967</v>
      </c>
      <c r="D18" s="62">
        <v>2301</v>
      </c>
      <c r="E18" s="80">
        <v>52063.35</v>
      </c>
      <c r="F18" s="81">
        <v>0.72343365709283425</v>
      </c>
      <c r="H18" s="84" t="s">
        <v>103</v>
      </c>
      <c r="I18" s="85"/>
      <c r="J18" s="85"/>
      <c r="K18" s="85"/>
      <c r="L18" s="85"/>
    </row>
    <row r="19" spans="2:19" ht="18" x14ac:dyDescent="0.35">
      <c r="B19" s="61" t="s">
        <v>21</v>
      </c>
      <c r="C19" s="66">
        <v>68971</v>
      </c>
      <c r="D19" s="62">
        <v>1533</v>
      </c>
      <c r="E19" s="80">
        <v>50988.91</v>
      </c>
      <c r="F19" s="81">
        <v>0.73928042220643464</v>
      </c>
      <c r="H19" s="84" t="s">
        <v>104</v>
      </c>
      <c r="I19" s="85"/>
      <c r="J19" s="85"/>
      <c r="K19" s="85"/>
      <c r="L19" s="85"/>
    </row>
    <row r="20" spans="2:19" ht="18" x14ac:dyDescent="0.35">
      <c r="B20" s="61" t="s">
        <v>31</v>
      </c>
      <c r="C20" s="66">
        <v>39263</v>
      </c>
      <c r="D20" s="62">
        <v>1683</v>
      </c>
      <c r="E20" s="80">
        <v>29518.43</v>
      </c>
      <c r="F20" s="81">
        <v>0.75181290273285284</v>
      </c>
    </row>
    <row r="21" spans="2:19" ht="18" x14ac:dyDescent="0.35">
      <c r="B21" s="61" t="s">
        <v>20</v>
      </c>
      <c r="C21" s="66">
        <v>52150</v>
      </c>
      <c r="D21" s="62">
        <v>1752</v>
      </c>
      <c r="E21" s="80">
        <v>40814.559999999998</v>
      </c>
      <c r="F21" s="81">
        <v>0.78263777564717163</v>
      </c>
      <c r="H21" s="86" t="s">
        <v>105</v>
      </c>
      <c r="I21" s="87"/>
      <c r="J21" s="87"/>
      <c r="K21" s="87"/>
      <c r="L21" s="87"/>
      <c r="M21" s="87"/>
      <c r="N21" s="87"/>
      <c r="O21" s="87"/>
      <c r="P21" s="87"/>
      <c r="Q21" s="87"/>
      <c r="R21" s="87"/>
      <c r="S21" s="87"/>
    </row>
    <row r="22" spans="2:19" ht="18" x14ac:dyDescent="0.35">
      <c r="B22" s="61" t="s">
        <v>43</v>
      </c>
      <c r="C22" s="66">
        <v>56644</v>
      </c>
      <c r="D22" s="62">
        <v>1812</v>
      </c>
      <c r="E22" s="80">
        <v>44884.12</v>
      </c>
      <c r="F22" s="81">
        <v>0.79238966174705183</v>
      </c>
      <c r="H22" s="88" t="s">
        <v>106</v>
      </c>
      <c r="I22" s="87"/>
      <c r="J22" s="87"/>
      <c r="K22" s="87"/>
      <c r="L22" s="87"/>
      <c r="M22" s="87"/>
      <c r="N22" s="87"/>
      <c r="O22" s="87"/>
      <c r="P22" s="87"/>
      <c r="Q22" s="87"/>
      <c r="R22" s="87"/>
      <c r="S22" s="87"/>
    </row>
    <row r="23" spans="2:19" ht="18" x14ac:dyDescent="0.35">
      <c r="B23" s="61" t="s">
        <v>46</v>
      </c>
      <c r="C23" s="66">
        <v>70273</v>
      </c>
      <c r="D23" s="62">
        <v>2142</v>
      </c>
      <c r="E23" s="80">
        <v>58277.8</v>
      </c>
      <c r="F23" s="81">
        <v>0.82930570773981471</v>
      </c>
      <c r="H23" s="89" t="s">
        <v>107</v>
      </c>
      <c r="I23" s="87"/>
      <c r="J23" s="87"/>
      <c r="K23" s="87"/>
      <c r="L23" s="87"/>
      <c r="M23" s="87"/>
      <c r="N23" s="87"/>
      <c r="O23" s="87"/>
      <c r="P23" s="87"/>
      <c r="Q23" s="87"/>
      <c r="R23" s="87"/>
      <c r="S23" s="87"/>
    </row>
    <row r="24" spans="2:19" ht="18" x14ac:dyDescent="0.35">
      <c r="B24" s="61" t="s">
        <v>44</v>
      </c>
      <c r="C24" s="66">
        <v>35378</v>
      </c>
      <c r="D24" s="62">
        <v>1044</v>
      </c>
      <c r="E24" s="80">
        <v>30189.32</v>
      </c>
      <c r="F24" s="81">
        <v>0.85333597150771667</v>
      </c>
    </row>
    <row r="25" spans="2:19" ht="18" x14ac:dyDescent="0.35">
      <c r="B25" s="61" t="s">
        <v>29</v>
      </c>
      <c r="C25" s="66">
        <v>63721</v>
      </c>
      <c r="D25" s="62">
        <v>2331</v>
      </c>
      <c r="E25" s="80">
        <v>56471.590000000004</v>
      </c>
      <c r="F25" s="81">
        <v>0.88623201142480512</v>
      </c>
    </row>
    <row r="26" spans="2:19" ht="18" x14ac:dyDescent="0.35">
      <c r="B26" s="61" t="s">
        <v>69</v>
      </c>
      <c r="C26" s="66">
        <v>1240869</v>
      </c>
      <c r="D26" s="62">
        <v>45660</v>
      </c>
      <c r="E26" s="80">
        <v>801165.2699999999</v>
      </c>
      <c r="F26" s="81">
        <v>0.64564854952456696</v>
      </c>
    </row>
  </sheetData>
  <conditionalFormatting pivot="1" sqref="F4:F25">
    <cfRule type="colorScale" priority="1">
      <colorScale>
        <cfvo type="min"/>
        <cfvo type="max"/>
        <color rgb="FFFCFCFF"/>
        <color rgb="FF63BE7B"/>
      </colorScale>
    </cfRule>
  </conditionalFormatting>
  <dataValidations count="1">
    <dataValidation type="list" allowBlank="1" showInputMessage="1" showErrorMessage="1" sqref="O3" xr:uid="{2A4DF76B-C2E5-439E-B8C9-D1F0936382A0}">
      <formula1>$S$4:$S$9</formula1>
    </dataValidation>
  </dataValidation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C19CA-D5E3-4574-A0AD-8DBB36D15D6C}">
  <dimension ref="A1:Z12"/>
  <sheetViews>
    <sheetView workbookViewId="0">
      <selection activeCell="G7" sqref="G7"/>
    </sheetView>
  </sheetViews>
  <sheetFormatPr defaultRowHeight="14.4" x14ac:dyDescent="0.3"/>
  <cols>
    <col min="1" max="1" width="4.109375" customWidth="1"/>
    <col min="2" max="2" width="20" bestFit="1" customWidth="1"/>
    <col min="3" max="3" width="12.109375" bestFit="1" customWidth="1"/>
    <col min="4" max="4" width="9" bestFit="1" customWidth="1"/>
  </cols>
  <sheetData>
    <row r="1" spans="1:26" ht="39.6" x14ac:dyDescent="0.3">
      <c r="A1" s="1"/>
      <c r="B1" s="2"/>
      <c r="C1" s="13" t="s">
        <v>51</v>
      </c>
      <c r="D1" s="2"/>
      <c r="E1" s="2"/>
      <c r="F1" s="2"/>
      <c r="G1" s="2"/>
      <c r="H1" s="2"/>
      <c r="I1" s="2"/>
      <c r="J1" s="2"/>
      <c r="K1" s="2"/>
      <c r="L1" s="2"/>
      <c r="M1" s="2"/>
      <c r="N1" s="2"/>
      <c r="O1" s="2"/>
      <c r="P1" s="2"/>
      <c r="Q1" s="2"/>
      <c r="R1" s="2"/>
      <c r="S1" s="2"/>
      <c r="T1" s="2"/>
      <c r="U1" s="2"/>
      <c r="V1" s="2"/>
      <c r="W1" s="2"/>
      <c r="X1" s="2"/>
      <c r="Y1" s="2"/>
      <c r="Z1" s="2"/>
    </row>
    <row r="3" spans="1:26" ht="21" x14ac:dyDescent="0.4">
      <c r="B3" s="48" t="s">
        <v>60</v>
      </c>
      <c r="C3" s="55" t="s">
        <v>3</v>
      </c>
      <c r="D3" s="55" t="s">
        <v>4</v>
      </c>
    </row>
    <row r="4" spans="1:26" ht="21" x14ac:dyDescent="0.4">
      <c r="B4" s="45" t="s">
        <v>52</v>
      </c>
      <c r="C4" s="45">
        <f>AVERAGE(main[Amount])</f>
        <v>4136.2299999999996</v>
      </c>
      <c r="D4" s="45">
        <f>AVERAGE(main[Units])</f>
        <v>152.19999999999999</v>
      </c>
    </row>
    <row r="5" spans="1:26" ht="21" x14ac:dyDescent="0.4">
      <c r="B5" s="45" t="s">
        <v>53</v>
      </c>
      <c r="C5" s="45">
        <f>MEDIAN(main[Amount])</f>
        <v>3437</v>
      </c>
      <c r="D5" s="45">
        <f>MEDIAN(main[Units])</f>
        <v>124.5</v>
      </c>
    </row>
    <row r="6" spans="1:26" ht="21" x14ac:dyDescent="0.4">
      <c r="B6" s="45" t="s">
        <v>54</v>
      </c>
      <c r="C6" s="45">
        <f>MAX(main[Amount])</f>
        <v>16184</v>
      </c>
      <c r="D6" s="45">
        <f>MAX(main[Units])</f>
        <v>525</v>
      </c>
    </row>
    <row r="7" spans="1:26" ht="21" x14ac:dyDescent="0.4">
      <c r="B7" s="45" t="s">
        <v>55</v>
      </c>
      <c r="C7" s="45">
        <f>MIN(main[Amount])</f>
        <v>0</v>
      </c>
      <c r="D7" s="45">
        <f>MIN(main[Units])</f>
        <v>0</v>
      </c>
    </row>
    <row r="8" spans="1:26" ht="21" x14ac:dyDescent="0.4">
      <c r="B8" s="45" t="s">
        <v>57</v>
      </c>
      <c r="C8" s="45">
        <f>C6-C7</f>
        <v>16184</v>
      </c>
      <c r="D8" s="45">
        <f>D6-D7</f>
        <v>525</v>
      </c>
    </row>
    <row r="9" spans="1:26" ht="21" x14ac:dyDescent="0.4">
      <c r="B9" s="45" t="s">
        <v>56</v>
      </c>
      <c r="C9" s="45">
        <f>_xlfn.PERCENTILE.EXC(main[Amount],0.25)</f>
        <v>1652</v>
      </c>
      <c r="D9" s="45">
        <f>_xlfn.PERCENTILE.EXC(main[Units],0.25)</f>
        <v>54</v>
      </c>
    </row>
    <row r="10" spans="1:26" ht="21" x14ac:dyDescent="0.4">
      <c r="B10" s="45" t="s">
        <v>58</v>
      </c>
      <c r="C10" s="45">
        <f>_xlfn.PERCENTILE.EXC(main[Amount],0.75)</f>
        <v>6245.75</v>
      </c>
      <c r="D10" s="45">
        <f>_xlfn.PERCENTILE.EXC(main[Units],0.75)</f>
        <v>223.5</v>
      </c>
    </row>
    <row r="11" spans="1:26" ht="21" x14ac:dyDescent="0.4">
      <c r="B11" s="45"/>
      <c r="C11" s="45"/>
      <c r="D11" s="45"/>
    </row>
    <row r="12" spans="1:26" ht="21" x14ac:dyDescent="0.4">
      <c r="B12" s="45" t="s">
        <v>59</v>
      </c>
      <c r="C12" s="45">
        <f>COUNTA(_xlfn.UNIQUE(main[Product]))</f>
        <v>22</v>
      </c>
      <c r="D12" s="45"/>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5AAA5-EA65-41CA-9C1D-2958B5FF9CC6}">
  <dimension ref="A1:Z303"/>
  <sheetViews>
    <sheetView workbookViewId="0">
      <selection activeCell="I19" sqref="I19"/>
    </sheetView>
  </sheetViews>
  <sheetFormatPr defaultRowHeight="14.4" x14ac:dyDescent="0.3"/>
  <cols>
    <col min="1" max="1" width="3.21875" customWidth="1"/>
    <col min="2" max="2" width="15" bestFit="1" customWidth="1"/>
    <col min="3" max="3" width="12.109375" bestFit="1" customWidth="1"/>
    <col min="4" max="4" width="19.88671875" bestFit="1" customWidth="1"/>
    <col min="5" max="5" width="8.109375" bestFit="1" customWidth="1"/>
    <col min="6" max="6" width="5.33203125" bestFit="1" customWidth="1"/>
    <col min="9" max="9" width="13.77734375" bestFit="1" customWidth="1"/>
    <col min="10" max="10" width="12.109375" bestFit="1" customWidth="1"/>
    <col min="11" max="11" width="19.88671875" bestFit="1" customWidth="1"/>
    <col min="12" max="12" width="8.109375" bestFit="1" customWidth="1"/>
    <col min="13" max="13" width="5.33203125" bestFit="1" customWidth="1"/>
  </cols>
  <sheetData>
    <row r="1" spans="1:26" ht="39.6" x14ac:dyDescent="0.3">
      <c r="A1" s="1"/>
      <c r="B1" s="2"/>
      <c r="C1" s="13" t="s">
        <v>63</v>
      </c>
      <c r="D1" s="2"/>
      <c r="E1" s="2"/>
      <c r="F1" s="2"/>
      <c r="G1" s="2"/>
      <c r="H1" s="2"/>
      <c r="I1" s="2"/>
      <c r="J1" s="2"/>
      <c r="K1" s="2"/>
      <c r="L1" s="2"/>
      <c r="M1" s="2"/>
      <c r="N1" s="2"/>
      <c r="O1" s="2"/>
      <c r="P1" s="2"/>
      <c r="Q1" s="2"/>
      <c r="R1" s="2"/>
      <c r="S1" s="2"/>
      <c r="T1" s="2"/>
      <c r="U1" s="2"/>
      <c r="V1" s="2"/>
      <c r="W1" s="2"/>
      <c r="X1" s="2"/>
      <c r="Y1" s="2"/>
      <c r="Z1" s="2"/>
    </row>
    <row r="2" spans="1:26" x14ac:dyDescent="0.3">
      <c r="I2" s="16" t="s">
        <v>64</v>
      </c>
    </row>
    <row r="3" spans="1:26" x14ac:dyDescent="0.3">
      <c r="B3" s="3" t="s">
        <v>0</v>
      </c>
      <c r="C3" s="3" t="s">
        <v>1</v>
      </c>
      <c r="D3" s="3" t="s">
        <v>2</v>
      </c>
      <c r="E3" s="4" t="s">
        <v>3</v>
      </c>
      <c r="F3" s="4" t="s">
        <v>4</v>
      </c>
      <c r="I3" s="19" t="s">
        <v>0</v>
      </c>
      <c r="J3" s="19" t="s">
        <v>1</v>
      </c>
      <c r="K3" s="19" t="s">
        <v>2</v>
      </c>
      <c r="L3" s="20" t="s">
        <v>3</v>
      </c>
      <c r="M3" s="20" t="s">
        <v>4</v>
      </c>
    </row>
    <row r="4" spans="1:26" x14ac:dyDescent="0.3">
      <c r="B4" t="s">
        <v>38</v>
      </c>
      <c r="C4" t="s">
        <v>19</v>
      </c>
      <c r="D4" t="s">
        <v>26</v>
      </c>
      <c r="E4" s="5">
        <v>16184</v>
      </c>
      <c r="F4" s="6">
        <v>39</v>
      </c>
      <c r="I4" s="9" t="s">
        <v>38</v>
      </c>
      <c r="J4" s="9" t="s">
        <v>19</v>
      </c>
      <c r="K4" s="9" t="s">
        <v>26</v>
      </c>
      <c r="L4" s="14">
        <v>16184</v>
      </c>
      <c r="M4" s="17">
        <v>39</v>
      </c>
    </row>
    <row r="5" spans="1:26" x14ac:dyDescent="0.3">
      <c r="B5" t="s">
        <v>38</v>
      </c>
      <c r="C5" t="s">
        <v>45</v>
      </c>
      <c r="D5" t="s">
        <v>37</v>
      </c>
      <c r="E5" s="5">
        <v>15610</v>
      </c>
      <c r="F5" s="6">
        <v>339</v>
      </c>
      <c r="I5" s="10" t="s">
        <v>38</v>
      </c>
      <c r="J5" s="10" t="s">
        <v>45</v>
      </c>
      <c r="K5" s="10" t="s">
        <v>37</v>
      </c>
      <c r="L5" s="15">
        <v>15610</v>
      </c>
      <c r="M5" s="18">
        <v>339</v>
      </c>
    </row>
    <row r="6" spans="1:26" x14ac:dyDescent="0.3">
      <c r="B6" t="s">
        <v>16</v>
      </c>
      <c r="C6" t="s">
        <v>45</v>
      </c>
      <c r="D6" t="s">
        <v>49</v>
      </c>
      <c r="E6" s="5">
        <v>14329</v>
      </c>
      <c r="F6" s="6">
        <v>150</v>
      </c>
      <c r="I6" s="9" t="s">
        <v>16</v>
      </c>
      <c r="J6" s="9" t="s">
        <v>45</v>
      </c>
      <c r="K6" s="9" t="s">
        <v>49</v>
      </c>
      <c r="L6" s="14">
        <v>14329</v>
      </c>
      <c r="M6" s="17">
        <v>150</v>
      </c>
    </row>
    <row r="7" spans="1:26" x14ac:dyDescent="0.3">
      <c r="B7" t="s">
        <v>38</v>
      </c>
      <c r="C7" t="s">
        <v>13</v>
      </c>
      <c r="D7" t="s">
        <v>21</v>
      </c>
      <c r="E7" s="5">
        <v>13391</v>
      </c>
      <c r="F7" s="6">
        <v>201</v>
      </c>
      <c r="I7" s="10" t="s">
        <v>38</v>
      </c>
      <c r="J7" s="10" t="s">
        <v>13</v>
      </c>
      <c r="K7" s="10" t="s">
        <v>21</v>
      </c>
      <c r="L7" s="15">
        <v>13391</v>
      </c>
      <c r="M7" s="18">
        <v>201</v>
      </c>
    </row>
    <row r="8" spans="1:26" x14ac:dyDescent="0.3">
      <c r="B8" t="s">
        <v>50</v>
      </c>
      <c r="C8" t="s">
        <v>23</v>
      </c>
      <c r="D8" t="s">
        <v>27</v>
      </c>
      <c r="E8" s="5">
        <v>12950</v>
      </c>
      <c r="F8" s="6">
        <v>30</v>
      </c>
      <c r="I8" s="9" t="s">
        <v>50</v>
      </c>
      <c r="J8" s="9" t="s">
        <v>23</v>
      </c>
      <c r="K8" s="9" t="s">
        <v>27</v>
      </c>
      <c r="L8" s="14">
        <v>12950</v>
      </c>
      <c r="M8" s="17">
        <v>30</v>
      </c>
    </row>
    <row r="9" spans="1:26" x14ac:dyDescent="0.3">
      <c r="B9" t="s">
        <v>7</v>
      </c>
      <c r="C9" t="s">
        <v>13</v>
      </c>
      <c r="D9" t="s">
        <v>14</v>
      </c>
      <c r="E9" s="5">
        <v>12348</v>
      </c>
      <c r="F9" s="6">
        <v>234</v>
      </c>
      <c r="I9" s="10" t="s">
        <v>7</v>
      </c>
      <c r="J9" s="10" t="s">
        <v>13</v>
      </c>
      <c r="K9" s="10" t="s">
        <v>14</v>
      </c>
      <c r="L9" s="15">
        <v>12348</v>
      </c>
      <c r="M9" s="18">
        <v>234</v>
      </c>
    </row>
    <row r="10" spans="1:26" x14ac:dyDescent="0.3">
      <c r="B10" t="s">
        <v>41</v>
      </c>
      <c r="C10" t="s">
        <v>8</v>
      </c>
      <c r="D10" t="s">
        <v>20</v>
      </c>
      <c r="E10" s="5">
        <v>11571</v>
      </c>
      <c r="F10" s="6">
        <v>138</v>
      </c>
      <c r="I10" s="9" t="s">
        <v>41</v>
      </c>
      <c r="J10" s="9" t="s">
        <v>8</v>
      </c>
      <c r="K10" s="9" t="s">
        <v>20</v>
      </c>
      <c r="L10" s="14">
        <v>11571</v>
      </c>
      <c r="M10" s="17">
        <v>138</v>
      </c>
    </row>
    <row r="11" spans="1:26" x14ac:dyDescent="0.3">
      <c r="B11" t="s">
        <v>16</v>
      </c>
      <c r="C11" t="s">
        <v>19</v>
      </c>
      <c r="D11" t="s">
        <v>48</v>
      </c>
      <c r="E11" s="5">
        <v>11522</v>
      </c>
      <c r="F11" s="6">
        <v>204</v>
      </c>
      <c r="I11" s="10" t="s">
        <v>16</v>
      </c>
      <c r="J11" s="10" t="s">
        <v>19</v>
      </c>
      <c r="K11" s="10" t="s">
        <v>48</v>
      </c>
      <c r="L11" s="15">
        <v>11522</v>
      </c>
      <c r="M11" s="18">
        <v>204</v>
      </c>
    </row>
    <row r="12" spans="1:26" x14ac:dyDescent="0.3">
      <c r="B12" t="s">
        <v>41</v>
      </c>
      <c r="C12" t="s">
        <v>19</v>
      </c>
      <c r="D12" t="s">
        <v>26</v>
      </c>
      <c r="E12" s="5">
        <v>11417</v>
      </c>
      <c r="F12" s="6">
        <v>21</v>
      </c>
      <c r="I12" s="9" t="s">
        <v>41</v>
      </c>
      <c r="J12" s="9" t="s">
        <v>19</v>
      </c>
      <c r="K12" s="9" t="s">
        <v>26</v>
      </c>
      <c r="L12" s="14">
        <v>11417</v>
      </c>
      <c r="M12" s="17">
        <v>21</v>
      </c>
    </row>
    <row r="13" spans="1:26" x14ac:dyDescent="0.3">
      <c r="B13" t="s">
        <v>18</v>
      </c>
      <c r="C13" t="s">
        <v>19</v>
      </c>
      <c r="D13" t="s">
        <v>11</v>
      </c>
      <c r="E13" s="5">
        <v>10311</v>
      </c>
      <c r="F13" s="6">
        <v>231</v>
      </c>
      <c r="I13" s="21" t="s">
        <v>18</v>
      </c>
      <c r="J13" s="21" t="s">
        <v>19</v>
      </c>
      <c r="K13" s="21" t="s">
        <v>11</v>
      </c>
      <c r="L13" s="22">
        <v>10311</v>
      </c>
      <c r="M13" s="23">
        <v>231</v>
      </c>
    </row>
    <row r="14" spans="1:26" x14ac:dyDescent="0.3">
      <c r="B14" t="s">
        <v>18</v>
      </c>
      <c r="C14" t="s">
        <v>19</v>
      </c>
      <c r="D14" t="s">
        <v>14</v>
      </c>
      <c r="E14" s="5">
        <v>10304</v>
      </c>
      <c r="F14" s="6">
        <v>84</v>
      </c>
    </row>
    <row r="15" spans="1:26" x14ac:dyDescent="0.3">
      <c r="B15" t="s">
        <v>35</v>
      </c>
      <c r="C15" t="s">
        <v>30</v>
      </c>
      <c r="D15" t="s">
        <v>9</v>
      </c>
      <c r="E15" s="5">
        <v>10129</v>
      </c>
      <c r="F15" s="6">
        <v>312</v>
      </c>
    </row>
    <row r="16" spans="1:26" x14ac:dyDescent="0.3">
      <c r="B16" t="s">
        <v>22</v>
      </c>
      <c r="C16" t="s">
        <v>19</v>
      </c>
      <c r="D16" t="s">
        <v>17</v>
      </c>
      <c r="E16" s="5">
        <v>10073</v>
      </c>
      <c r="F16" s="6">
        <v>120</v>
      </c>
    </row>
    <row r="17" spans="2:6" x14ac:dyDescent="0.3">
      <c r="B17" t="s">
        <v>41</v>
      </c>
      <c r="C17" t="s">
        <v>8</v>
      </c>
      <c r="D17" t="s">
        <v>29</v>
      </c>
      <c r="E17" s="5">
        <v>9926</v>
      </c>
      <c r="F17" s="6">
        <v>201</v>
      </c>
    </row>
    <row r="18" spans="2:6" x14ac:dyDescent="0.3">
      <c r="B18" t="s">
        <v>35</v>
      </c>
      <c r="C18" t="s">
        <v>8</v>
      </c>
      <c r="D18" t="s">
        <v>33</v>
      </c>
      <c r="E18" s="5">
        <v>9835</v>
      </c>
      <c r="F18" s="6">
        <v>207</v>
      </c>
    </row>
    <row r="19" spans="2:6" x14ac:dyDescent="0.3">
      <c r="B19" t="s">
        <v>7</v>
      </c>
      <c r="C19" t="s">
        <v>19</v>
      </c>
      <c r="D19" t="s">
        <v>27</v>
      </c>
      <c r="E19" s="5">
        <v>9772</v>
      </c>
      <c r="F19" s="6">
        <v>90</v>
      </c>
    </row>
    <row r="20" spans="2:6" x14ac:dyDescent="0.3">
      <c r="B20" t="s">
        <v>12</v>
      </c>
      <c r="C20" t="s">
        <v>8</v>
      </c>
      <c r="D20" t="s">
        <v>21</v>
      </c>
      <c r="E20" s="5">
        <v>9709</v>
      </c>
      <c r="F20" s="6">
        <v>30</v>
      </c>
    </row>
    <row r="21" spans="2:6" x14ac:dyDescent="0.3">
      <c r="B21" t="s">
        <v>12</v>
      </c>
      <c r="C21" t="s">
        <v>23</v>
      </c>
      <c r="D21" t="s">
        <v>20</v>
      </c>
      <c r="E21" s="5">
        <v>9660</v>
      </c>
      <c r="F21" s="6">
        <v>27</v>
      </c>
    </row>
    <row r="22" spans="2:6" x14ac:dyDescent="0.3">
      <c r="B22" t="s">
        <v>18</v>
      </c>
      <c r="C22" t="s">
        <v>19</v>
      </c>
      <c r="D22" t="s">
        <v>20</v>
      </c>
      <c r="E22" s="5">
        <v>9632</v>
      </c>
      <c r="F22" s="6">
        <v>288</v>
      </c>
    </row>
    <row r="23" spans="2:6" x14ac:dyDescent="0.3">
      <c r="B23" t="s">
        <v>16</v>
      </c>
      <c r="C23" t="s">
        <v>30</v>
      </c>
      <c r="D23" t="s">
        <v>27</v>
      </c>
      <c r="E23" s="5">
        <v>9506</v>
      </c>
      <c r="F23" s="6">
        <v>87</v>
      </c>
    </row>
    <row r="24" spans="2:6" x14ac:dyDescent="0.3">
      <c r="B24" t="s">
        <v>41</v>
      </c>
      <c r="C24" t="s">
        <v>23</v>
      </c>
      <c r="D24" t="s">
        <v>37</v>
      </c>
      <c r="E24" s="5">
        <v>9443</v>
      </c>
      <c r="F24" s="6">
        <v>162</v>
      </c>
    </row>
    <row r="25" spans="2:6" x14ac:dyDescent="0.3">
      <c r="B25" t="s">
        <v>42</v>
      </c>
      <c r="C25" t="s">
        <v>19</v>
      </c>
      <c r="D25" t="s">
        <v>26</v>
      </c>
      <c r="E25" s="5">
        <v>9198</v>
      </c>
      <c r="F25" s="6">
        <v>36</v>
      </c>
    </row>
    <row r="26" spans="2:6" x14ac:dyDescent="0.3">
      <c r="B26" t="s">
        <v>16</v>
      </c>
      <c r="C26" t="s">
        <v>19</v>
      </c>
      <c r="D26" t="s">
        <v>9</v>
      </c>
      <c r="E26" s="5">
        <v>9051</v>
      </c>
      <c r="F26" s="6">
        <v>57</v>
      </c>
    </row>
    <row r="27" spans="2:6" x14ac:dyDescent="0.3">
      <c r="B27" t="s">
        <v>7</v>
      </c>
      <c r="C27" t="s">
        <v>8</v>
      </c>
      <c r="D27" t="s">
        <v>47</v>
      </c>
      <c r="E27" s="5">
        <v>9002</v>
      </c>
      <c r="F27" s="6">
        <v>72</v>
      </c>
    </row>
    <row r="28" spans="2:6" x14ac:dyDescent="0.3">
      <c r="B28" t="s">
        <v>12</v>
      </c>
      <c r="C28" t="s">
        <v>23</v>
      </c>
      <c r="D28" t="s">
        <v>31</v>
      </c>
      <c r="E28" s="5">
        <v>8890</v>
      </c>
      <c r="F28" s="6">
        <v>210</v>
      </c>
    </row>
    <row r="29" spans="2:6" x14ac:dyDescent="0.3">
      <c r="B29" t="s">
        <v>7</v>
      </c>
      <c r="C29" t="s">
        <v>13</v>
      </c>
      <c r="D29" t="s">
        <v>27</v>
      </c>
      <c r="E29" s="5">
        <v>8869</v>
      </c>
      <c r="F29" s="6">
        <v>432</v>
      </c>
    </row>
    <row r="30" spans="2:6" x14ac:dyDescent="0.3">
      <c r="B30" t="s">
        <v>35</v>
      </c>
      <c r="C30" t="s">
        <v>45</v>
      </c>
      <c r="D30" t="s">
        <v>44</v>
      </c>
      <c r="E30" s="5">
        <v>8862</v>
      </c>
      <c r="F30" s="6">
        <v>189</v>
      </c>
    </row>
    <row r="31" spans="2:6" x14ac:dyDescent="0.3">
      <c r="B31" t="s">
        <v>42</v>
      </c>
      <c r="C31" t="s">
        <v>30</v>
      </c>
      <c r="D31" t="s">
        <v>46</v>
      </c>
      <c r="E31" s="5">
        <v>8841</v>
      </c>
      <c r="F31" s="6">
        <v>303</v>
      </c>
    </row>
    <row r="32" spans="2:6" x14ac:dyDescent="0.3">
      <c r="B32" t="s">
        <v>38</v>
      </c>
      <c r="C32" t="s">
        <v>8</v>
      </c>
      <c r="D32" t="s">
        <v>24</v>
      </c>
      <c r="E32" s="5">
        <v>8813</v>
      </c>
      <c r="F32" s="6">
        <v>21</v>
      </c>
    </row>
    <row r="33" spans="2:6" x14ac:dyDescent="0.3">
      <c r="B33" t="s">
        <v>16</v>
      </c>
      <c r="C33" t="s">
        <v>45</v>
      </c>
      <c r="D33" t="s">
        <v>37</v>
      </c>
      <c r="E33" s="5">
        <v>8463</v>
      </c>
      <c r="F33" s="6">
        <v>492</v>
      </c>
    </row>
    <row r="34" spans="2:6" x14ac:dyDescent="0.3">
      <c r="B34" t="s">
        <v>35</v>
      </c>
      <c r="C34" t="s">
        <v>19</v>
      </c>
      <c r="D34" t="s">
        <v>33</v>
      </c>
      <c r="E34" s="5">
        <v>8435</v>
      </c>
      <c r="F34" s="6">
        <v>42</v>
      </c>
    </row>
    <row r="35" spans="2:6" x14ac:dyDescent="0.3">
      <c r="B35" t="s">
        <v>41</v>
      </c>
      <c r="C35" t="s">
        <v>19</v>
      </c>
      <c r="D35" t="s">
        <v>47</v>
      </c>
      <c r="E35" s="5">
        <v>8211</v>
      </c>
      <c r="F35" s="6">
        <v>75</v>
      </c>
    </row>
    <row r="36" spans="2:6" x14ac:dyDescent="0.3">
      <c r="B36" t="s">
        <v>16</v>
      </c>
      <c r="C36" t="s">
        <v>45</v>
      </c>
      <c r="D36" t="s">
        <v>43</v>
      </c>
      <c r="E36" s="5">
        <v>8155</v>
      </c>
      <c r="F36" s="6">
        <v>90</v>
      </c>
    </row>
    <row r="37" spans="2:6" x14ac:dyDescent="0.3">
      <c r="B37" t="s">
        <v>22</v>
      </c>
      <c r="C37" t="s">
        <v>45</v>
      </c>
      <c r="D37" t="s">
        <v>46</v>
      </c>
      <c r="E37" s="5">
        <v>8008</v>
      </c>
      <c r="F37" s="6">
        <v>456</v>
      </c>
    </row>
    <row r="38" spans="2:6" x14ac:dyDescent="0.3">
      <c r="B38" t="s">
        <v>18</v>
      </c>
      <c r="C38" t="s">
        <v>45</v>
      </c>
      <c r="D38" t="s">
        <v>27</v>
      </c>
      <c r="E38" s="5">
        <v>7847</v>
      </c>
      <c r="F38" s="6">
        <v>174</v>
      </c>
    </row>
    <row r="39" spans="2:6" x14ac:dyDescent="0.3">
      <c r="B39" t="s">
        <v>16</v>
      </c>
      <c r="C39" t="s">
        <v>13</v>
      </c>
      <c r="D39" t="s">
        <v>21</v>
      </c>
      <c r="E39" s="5">
        <v>7833</v>
      </c>
      <c r="F39" s="6">
        <v>243</v>
      </c>
    </row>
    <row r="40" spans="2:6" x14ac:dyDescent="0.3">
      <c r="B40" t="s">
        <v>41</v>
      </c>
      <c r="C40" t="s">
        <v>23</v>
      </c>
      <c r="D40" t="s">
        <v>48</v>
      </c>
      <c r="E40" s="5">
        <v>7812</v>
      </c>
      <c r="F40" s="6">
        <v>81</v>
      </c>
    </row>
    <row r="41" spans="2:6" x14ac:dyDescent="0.3">
      <c r="B41" t="s">
        <v>42</v>
      </c>
      <c r="C41" t="s">
        <v>45</v>
      </c>
      <c r="D41" t="s">
        <v>14</v>
      </c>
      <c r="E41" s="5">
        <v>7777</v>
      </c>
      <c r="F41" s="6">
        <v>504</v>
      </c>
    </row>
    <row r="42" spans="2:6" x14ac:dyDescent="0.3">
      <c r="B42" t="s">
        <v>35</v>
      </c>
      <c r="C42" t="s">
        <v>45</v>
      </c>
      <c r="D42" t="s">
        <v>29</v>
      </c>
      <c r="E42" s="5">
        <v>7777</v>
      </c>
      <c r="F42" s="6">
        <v>39</v>
      </c>
    </row>
    <row r="43" spans="2:6" x14ac:dyDescent="0.3">
      <c r="B43" t="s">
        <v>22</v>
      </c>
      <c r="C43" t="s">
        <v>8</v>
      </c>
      <c r="D43" t="s">
        <v>31</v>
      </c>
      <c r="E43" s="5">
        <v>7693</v>
      </c>
      <c r="F43" s="6">
        <v>87</v>
      </c>
    </row>
    <row r="44" spans="2:6" x14ac:dyDescent="0.3">
      <c r="B44" t="s">
        <v>7</v>
      </c>
      <c r="C44" t="s">
        <v>8</v>
      </c>
      <c r="D44" t="s">
        <v>34</v>
      </c>
      <c r="E44" s="5">
        <v>7693</v>
      </c>
      <c r="F44" s="6">
        <v>21</v>
      </c>
    </row>
    <row r="45" spans="2:6" x14ac:dyDescent="0.3">
      <c r="B45" t="s">
        <v>41</v>
      </c>
      <c r="C45" t="s">
        <v>23</v>
      </c>
      <c r="D45" t="s">
        <v>40</v>
      </c>
      <c r="E45" s="5">
        <v>7651</v>
      </c>
      <c r="F45" s="6">
        <v>213</v>
      </c>
    </row>
    <row r="46" spans="2:6" x14ac:dyDescent="0.3">
      <c r="B46" t="s">
        <v>41</v>
      </c>
      <c r="C46" t="s">
        <v>45</v>
      </c>
      <c r="D46" t="s">
        <v>34</v>
      </c>
      <c r="E46" s="5">
        <v>7511</v>
      </c>
      <c r="F46" s="6">
        <v>120</v>
      </c>
    </row>
    <row r="47" spans="2:6" x14ac:dyDescent="0.3">
      <c r="B47" t="s">
        <v>38</v>
      </c>
      <c r="C47" t="s">
        <v>30</v>
      </c>
      <c r="D47" t="s">
        <v>24</v>
      </c>
      <c r="E47" s="5">
        <v>7483</v>
      </c>
      <c r="F47" s="6">
        <v>45</v>
      </c>
    </row>
    <row r="48" spans="2:6" x14ac:dyDescent="0.3">
      <c r="B48" t="s">
        <v>18</v>
      </c>
      <c r="C48" t="s">
        <v>13</v>
      </c>
      <c r="D48" t="s">
        <v>49</v>
      </c>
      <c r="E48" s="5">
        <v>7455</v>
      </c>
      <c r="F48" s="6">
        <v>216</v>
      </c>
    </row>
    <row r="49" spans="2:6" x14ac:dyDescent="0.3">
      <c r="B49" t="s">
        <v>22</v>
      </c>
      <c r="C49" t="s">
        <v>30</v>
      </c>
      <c r="D49" t="s">
        <v>40</v>
      </c>
      <c r="E49" s="5">
        <v>7322</v>
      </c>
      <c r="F49" s="6">
        <v>36</v>
      </c>
    </row>
    <row r="50" spans="2:6" x14ac:dyDescent="0.3">
      <c r="B50" t="s">
        <v>42</v>
      </c>
      <c r="C50" t="s">
        <v>8</v>
      </c>
      <c r="D50" t="s">
        <v>49</v>
      </c>
      <c r="E50" s="5">
        <v>7308</v>
      </c>
      <c r="F50" s="6">
        <v>327</v>
      </c>
    </row>
    <row r="51" spans="2:6" x14ac:dyDescent="0.3">
      <c r="B51" t="s">
        <v>38</v>
      </c>
      <c r="C51" t="s">
        <v>45</v>
      </c>
      <c r="D51" t="s">
        <v>21</v>
      </c>
      <c r="E51" s="5">
        <v>7280</v>
      </c>
      <c r="F51" s="6">
        <v>201</v>
      </c>
    </row>
    <row r="52" spans="2:6" x14ac:dyDescent="0.3">
      <c r="B52" t="s">
        <v>16</v>
      </c>
      <c r="C52" t="s">
        <v>8</v>
      </c>
      <c r="D52" t="s">
        <v>37</v>
      </c>
      <c r="E52" s="5">
        <v>7273</v>
      </c>
      <c r="F52" s="6">
        <v>96</v>
      </c>
    </row>
    <row r="53" spans="2:6" x14ac:dyDescent="0.3">
      <c r="B53" t="s">
        <v>42</v>
      </c>
      <c r="C53" t="s">
        <v>45</v>
      </c>
      <c r="D53" t="s">
        <v>15</v>
      </c>
      <c r="E53" s="5">
        <v>7259</v>
      </c>
      <c r="F53" s="6">
        <v>276</v>
      </c>
    </row>
    <row r="54" spans="2:6" x14ac:dyDescent="0.3">
      <c r="B54" t="s">
        <v>38</v>
      </c>
      <c r="C54" t="s">
        <v>30</v>
      </c>
      <c r="D54" t="s">
        <v>11</v>
      </c>
      <c r="E54" s="5">
        <v>7189</v>
      </c>
      <c r="F54" s="6">
        <v>54</v>
      </c>
    </row>
    <row r="55" spans="2:6" x14ac:dyDescent="0.3">
      <c r="B55" t="s">
        <v>12</v>
      </c>
      <c r="C55" t="s">
        <v>23</v>
      </c>
      <c r="D55" t="s">
        <v>9</v>
      </c>
      <c r="E55" s="5">
        <v>7021</v>
      </c>
      <c r="F55" s="6">
        <v>183</v>
      </c>
    </row>
    <row r="56" spans="2:6" x14ac:dyDescent="0.3">
      <c r="B56" t="s">
        <v>38</v>
      </c>
      <c r="C56" t="s">
        <v>45</v>
      </c>
      <c r="D56" t="s">
        <v>48</v>
      </c>
      <c r="E56" s="5">
        <v>6986</v>
      </c>
      <c r="F56" s="6">
        <v>21</v>
      </c>
    </row>
    <row r="57" spans="2:6" x14ac:dyDescent="0.3">
      <c r="B57" t="s">
        <v>38</v>
      </c>
      <c r="C57" t="s">
        <v>23</v>
      </c>
      <c r="D57" t="s">
        <v>33</v>
      </c>
      <c r="E57" s="5">
        <v>6909</v>
      </c>
      <c r="F57" s="6">
        <v>81</v>
      </c>
    </row>
    <row r="58" spans="2:6" x14ac:dyDescent="0.3">
      <c r="B58" t="s">
        <v>50</v>
      </c>
      <c r="C58" t="s">
        <v>30</v>
      </c>
      <c r="D58" t="s">
        <v>17</v>
      </c>
      <c r="E58" s="5">
        <v>6860</v>
      </c>
      <c r="F58" s="6">
        <v>126</v>
      </c>
    </row>
    <row r="59" spans="2:6" x14ac:dyDescent="0.3">
      <c r="B59" t="s">
        <v>7</v>
      </c>
      <c r="C59" t="s">
        <v>13</v>
      </c>
      <c r="D59" t="s">
        <v>33</v>
      </c>
      <c r="E59" s="5">
        <v>6853</v>
      </c>
      <c r="F59" s="6">
        <v>372</v>
      </c>
    </row>
    <row r="60" spans="2:6" x14ac:dyDescent="0.3">
      <c r="B60" t="s">
        <v>16</v>
      </c>
      <c r="C60" t="s">
        <v>45</v>
      </c>
      <c r="D60" t="s">
        <v>40</v>
      </c>
      <c r="E60" s="5">
        <v>6832</v>
      </c>
      <c r="F60" s="6">
        <v>27</v>
      </c>
    </row>
    <row r="61" spans="2:6" x14ac:dyDescent="0.3">
      <c r="B61" t="s">
        <v>22</v>
      </c>
      <c r="C61" t="s">
        <v>8</v>
      </c>
      <c r="D61" t="s">
        <v>46</v>
      </c>
      <c r="E61" s="5">
        <v>6818</v>
      </c>
      <c r="F61" s="6">
        <v>6</v>
      </c>
    </row>
    <row r="62" spans="2:6" x14ac:dyDescent="0.3">
      <c r="B62" t="s">
        <v>35</v>
      </c>
      <c r="C62" t="s">
        <v>13</v>
      </c>
      <c r="D62" t="s">
        <v>9</v>
      </c>
      <c r="E62" s="5">
        <v>6755</v>
      </c>
      <c r="F62" s="6">
        <v>252</v>
      </c>
    </row>
    <row r="63" spans="2:6" x14ac:dyDescent="0.3">
      <c r="B63" t="s">
        <v>7</v>
      </c>
      <c r="C63" t="s">
        <v>45</v>
      </c>
      <c r="D63" t="s">
        <v>46</v>
      </c>
      <c r="E63" s="5">
        <v>6748</v>
      </c>
      <c r="F63" s="6">
        <v>48</v>
      </c>
    </row>
    <row r="64" spans="2:6" x14ac:dyDescent="0.3">
      <c r="B64" t="s">
        <v>22</v>
      </c>
      <c r="C64" t="s">
        <v>45</v>
      </c>
      <c r="D64" t="s">
        <v>14</v>
      </c>
      <c r="E64" s="5">
        <v>6734</v>
      </c>
      <c r="F64" s="6">
        <v>123</v>
      </c>
    </row>
    <row r="65" spans="2:6" x14ac:dyDescent="0.3">
      <c r="B65" t="s">
        <v>12</v>
      </c>
      <c r="C65" t="s">
        <v>13</v>
      </c>
      <c r="D65" t="s">
        <v>14</v>
      </c>
      <c r="E65" s="5">
        <v>6706</v>
      </c>
      <c r="F65" s="6">
        <v>459</v>
      </c>
    </row>
    <row r="66" spans="2:6" x14ac:dyDescent="0.3">
      <c r="B66" t="s">
        <v>50</v>
      </c>
      <c r="C66" t="s">
        <v>19</v>
      </c>
      <c r="D66" t="s">
        <v>14</v>
      </c>
      <c r="E66" s="5">
        <v>6657</v>
      </c>
      <c r="F66" s="6">
        <v>303</v>
      </c>
    </row>
    <row r="67" spans="2:6" x14ac:dyDescent="0.3">
      <c r="B67" t="s">
        <v>42</v>
      </c>
      <c r="C67" t="s">
        <v>13</v>
      </c>
      <c r="D67" t="s">
        <v>21</v>
      </c>
      <c r="E67" s="5">
        <v>6657</v>
      </c>
      <c r="F67" s="6">
        <v>276</v>
      </c>
    </row>
    <row r="68" spans="2:6" x14ac:dyDescent="0.3">
      <c r="B68" t="s">
        <v>35</v>
      </c>
      <c r="C68" t="s">
        <v>8</v>
      </c>
      <c r="D68" t="s">
        <v>15</v>
      </c>
      <c r="E68" s="5">
        <v>6608</v>
      </c>
      <c r="F68" s="6">
        <v>225</v>
      </c>
    </row>
    <row r="69" spans="2:6" x14ac:dyDescent="0.3">
      <c r="B69" t="s">
        <v>41</v>
      </c>
      <c r="C69" t="s">
        <v>30</v>
      </c>
      <c r="D69" t="s">
        <v>49</v>
      </c>
      <c r="E69" s="5">
        <v>6580</v>
      </c>
      <c r="F69" s="6">
        <v>183</v>
      </c>
    </row>
    <row r="70" spans="2:6" x14ac:dyDescent="0.3">
      <c r="B70" t="s">
        <v>35</v>
      </c>
      <c r="C70" t="s">
        <v>8</v>
      </c>
      <c r="D70" t="s">
        <v>9</v>
      </c>
      <c r="E70" s="5">
        <v>6454</v>
      </c>
      <c r="F70" s="6">
        <v>54</v>
      </c>
    </row>
    <row r="71" spans="2:6" x14ac:dyDescent="0.3">
      <c r="B71" t="s">
        <v>12</v>
      </c>
      <c r="C71" t="s">
        <v>30</v>
      </c>
      <c r="D71" t="s">
        <v>40</v>
      </c>
      <c r="E71" s="5">
        <v>6433</v>
      </c>
      <c r="F71" s="6">
        <v>78</v>
      </c>
    </row>
    <row r="72" spans="2:6" x14ac:dyDescent="0.3">
      <c r="B72" t="s">
        <v>18</v>
      </c>
      <c r="C72" t="s">
        <v>8</v>
      </c>
      <c r="D72" t="s">
        <v>44</v>
      </c>
      <c r="E72" s="5">
        <v>6398</v>
      </c>
      <c r="F72" s="6">
        <v>102</v>
      </c>
    </row>
    <row r="73" spans="2:6" x14ac:dyDescent="0.3">
      <c r="B73" t="s">
        <v>35</v>
      </c>
      <c r="C73" t="s">
        <v>8</v>
      </c>
      <c r="D73" t="s">
        <v>27</v>
      </c>
      <c r="E73" s="5">
        <v>6391</v>
      </c>
      <c r="F73" s="6">
        <v>48</v>
      </c>
    </row>
    <row r="74" spans="2:6" x14ac:dyDescent="0.3">
      <c r="B74" t="s">
        <v>7</v>
      </c>
      <c r="C74" t="s">
        <v>23</v>
      </c>
      <c r="D74" t="s">
        <v>48</v>
      </c>
      <c r="E74" s="5">
        <v>6370</v>
      </c>
      <c r="F74" s="6">
        <v>30</v>
      </c>
    </row>
    <row r="75" spans="2:6" x14ac:dyDescent="0.3">
      <c r="B75" t="s">
        <v>38</v>
      </c>
      <c r="C75" t="s">
        <v>19</v>
      </c>
      <c r="D75" t="s">
        <v>43</v>
      </c>
      <c r="E75" s="5">
        <v>6314</v>
      </c>
      <c r="F75" s="6">
        <v>15</v>
      </c>
    </row>
    <row r="76" spans="2:6" x14ac:dyDescent="0.3">
      <c r="B76" t="s">
        <v>42</v>
      </c>
      <c r="C76" t="s">
        <v>45</v>
      </c>
      <c r="D76" t="s">
        <v>24</v>
      </c>
      <c r="E76" s="5">
        <v>6300</v>
      </c>
      <c r="F76" s="6">
        <v>42</v>
      </c>
    </row>
    <row r="77" spans="2:6" x14ac:dyDescent="0.3">
      <c r="B77" t="s">
        <v>12</v>
      </c>
      <c r="C77" t="s">
        <v>8</v>
      </c>
      <c r="D77" t="s">
        <v>46</v>
      </c>
      <c r="E77" s="5">
        <v>6279</v>
      </c>
      <c r="F77" s="6">
        <v>45</v>
      </c>
    </row>
    <row r="78" spans="2:6" x14ac:dyDescent="0.3">
      <c r="B78" t="s">
        <v>38</v>
      </c>
      <c r="C78" t="s">
        <v>45</v>
      </c>
      <c r="D78" t="s">
        <v>33</v>
      </c>
      <c r="E78" s="5">
        <v>6279</v>
      </c>
      <c r="F78" s="6">
        <v>237</v>
      </c>
    </row>
    <row r="79" spans="2:6" x14ac:dyDescent="0.3">
      <c r="B79" t="s">
        <v>38</v>
      </c>
      <c r="C79" t="s">
        <v>19</v>
      </c>
      <c r="D79" t="s">
        <v>11</v>
      </c>
      <c r="E79" s="5">
        <v>6146</v>
      </c>
      <c r="F79" s="6">
        <v>63</v>
      </c>
    </row>
    <row r="80" spans="2:6" x14ac:dyDescent="0.3">
      <c r="B80" t="s">
        <v>7</v>
      </c>
      <c r="C80" t="s">
        <v>8</v>
      </c>
      <c r="D80" t="s">
        <v>48</v>
      </c>
      <c r="E80" s="5">
        <v>6132</v>
      </c>
      <c r="F80" s="6">
        <v>93</v>
      </c>
    </row>
    <row r="81" spans="2:6" x14ac:dyDescent="0.3">
      <c r="B81" t="s">
        <v>7</v>
      </c>
      <c r="C81" t="s">
        <v>30</v>
      </c>
      <c r="D81" t="s">
        <v>17</v>
      </c>
      <c r="E81" s="5">
        <v>6125</v>
      </c>
      <c r="F81" s="6">
        <v>102</v>
      </c>
    </row>
    <row r="82" spans="2:6" x14ac:dyDescent="0.3">
      <c r="B82" t="s">
        <v>22</v>
      </c>
      <c r="C82" t="s">
        <v>19</v>
      </c>
      <c r="D82" t="s">
        <v>14</v>
      </c>
      <c r="E82" s="5">
        <v>6118</v>
      </c>
      <c r="F82" s="6">
        <v>9</v>
      </c>
    </row>
    <row r="83" spans="2:6" x14ac:dyDescent="0.3">
      <c r="B83" t="s">
        <v>18</v>
      </c>
      <c r="C83" t="s">
        <v>19</v>
      </c>
      <c r="D83" t="s">
        <v>9</v>
      </c>
      <c r="E83" s="5">
        <v>6118</v>
      </c>
      <c r="F83" s="6">
        <v>174</v>
      </c>
    </row>
    <row r="84" spans="2:6" x14ac:dyDescent="0.3">
      <c r="B84" t="s">
        <v>38</v>
      </c>
      <c r="C84" t="s">
        <v>19</v>
      </c>
      <c r="D84" t="s">
        <v>20</v>
      </c>
      <c r="E84" s="5">
        <v>6111</v>
      </c>
      <c r="F84" s="6">
        <v>3</v>
      </c>
    </row>
    <row r="85" spans="2:6" x14ac:dyDescent="0.3">
      <c r="B85" t="s">
        <v>22</v>
      </c>
      <c r="C85" t="s">
        <v>23</v>
      </c>
      <c r="D85" t="s">
        <v>29</v>
      </c>
      <c r="E85" s="5">
        <v>6048</v>
      </c>
      <c r="F85" s="6">
        <v>27</v>
      </c>
    </row>
    <row r="86" spans="2:6" x14ac:dyDescent="0.3">
      <c r="B86" t="s">
        <v>41</v>
      </c>
      <c r="C86" t="s">
        <v>23</v>
      </c>
      <c r="D86" t="s">
        <v>49</v>
      </c>
      <c r="E86" s="5">
        <v>6027</v>
      </c>
      <c r="F86" s="6">
        <v>144</v>
      </c>
    </row>
    <row r="87" spans="2:6" x14ac:dyDescent="0.3">
      <c r="B87" t="s">
        <v>18</v>
      </c>
      <c r="C87" t="s">
        <v>30</v>
      </c>
      <c r="D87" t="s">
        <v>33</v>
      </c>
      <c r="E87" s="5">
        <v>5915</v>
      </c>
      <c r="F87" s="6">
        <v>3</v>
      </c>
    </row>
    <row r="88" spans="2:6" x14ac:dyDescent="0.3">
      <c r="B88" t="s">
        <v>7</v>
      </c>
      <c r="C88" t="s">
        <v>23</v>
      </c>
      <c r="D88" t="s">
        <v>33</v>
      </c>
      <c r="E88" s="5">
        <v>5817</v>
      </c>
      <c r="F88" s="6">
        <v>12</v>
      </c>
    </row>
    <row r="89" spans="2:6" x14ac:dyDescent="0.3">
      <c r="B89" t="s">
        <v>7</v>
      </c>
      <c r="C89" t="s">
        <v>23</v>
      </c>
      <c r="D89" t="s">
        <v>21</v>
      </c>
      <c r="E89" s="5">
        <v>5775</v>
      </c>
      <c r="F89" s="6">
        <v>42</v>
      </c>
    </row>
    <row r="90" spans="2:6" x14ac:dyDescent="0.3">
      <c r="B90" t="s">
        <v>35</v>
      </c>
      <c r="C90" t="s">
        <v>30</v>
      </c>
      <c r="D90" t="s">
        <v>49</v>
      </c>
      <c r="E90" s="5">
        <v>5677</v>
      </c>
      <c r="F90" s="6">
        <v>258</v>
      </c>
    </row>
    <row r="91" spans="2:6" x14ac:dyDescent="0.3">
      <c r="B91" t="s">
        <v>7</v>
      </c>
      <c r="C91" t="s">
        <v>30</v>
      </c>
      <c r="D91" t="s">
        <v>11</v>
      </c>
      <c r="E91" s="5">
        <v>5670</v>
      </c>
      <c r="F91" s="6">
        <v>297</v>
      </c>
    </row>
    <row r="92" spans="2:6" x14ac:dyDescent="0.3">
      <c r="B92" t="s">
        <v>50</v>
      </c>
      <c r="C92" t="s">
        <v>30</v>
      </c>
      <c r="D92" t="s">
        <v>15</v>
      </c>
      <c r="E92" s="5">
        <v>5586</v>
      </c>
      <c r="F92" s="6">
        <v>525</v>
      </c>
    </row>
    <row r="93" spans="2:6" x14ac:dyDescent="0.3">
      <c r="B93" t="s">
        <v>35</v>
      </c>
      <c r="C93" t="s">
        <v>19</v>
      </c>
      <c r="D93" t="s">
        <v>47</v>
      </c>
      <c r="E93" s="5">
        <v>5551</v>
      </c>
      <c r="F93" s="6">
        <v>252</v>
      </c>
    </row>
    <row r="94" spans="2:6" x14ac:dyDescent="0.3">
      <c r="B94" t="s">
        <v>38</v>
      </c>
      <c r="C94" t="s">
        <v>30</v>
      </c>
      <c r="D94" t="s">
        <v>34</v>
      </c>
      <c r="E94" s="5">
        <v>5474</v>
      </c>
      <c r="F94" s="6">
        <v>168</v>
      </c>
    </row>
    <row r="95" spans="2:6" x14ac:dyDescent="0.3">
      <c r="B95" t="s">
        <v>7</v>
      </c>
      <c r="C95" t="s">
        <v>19</v>
      </c>
      <c r="D95" t="s">
        <v>24</v>
      </c>
      <c r="E95" s="5">
        <v>5439</v>
      </c>
      <c r="F95" s="6">
        <v>30</v>
      </c>
    </row>
    <row r="96" spans="2:6" x14ac:dyDescent="0.3">
      <c r="B96" t="s">
        <v>50</v>
      </c>
      <c r="C96" t="s">
        <v>45</v>
      </c>
      <c r="D96" t="s">
        <v>34</v>
      </c>
      <c r="E96" s="5">
        <v>5355</v>
      </c>
      <c r="F96" s="6">
        <v>204</v>
      </c>
    </row>
    <row r="97" spans="2:6" x14ac:dyDescent="0.3">
      <c r="B97" t="s">
        <v>35</v>
      </c>
      <c r="C97" t="s">
        <v>8</v>
      </c>
      <c r="D97" t="s">
        <v>46</v>
      </c>
      <c r="E97" s="5">
        <v>5306</v>
      </c>
      <c r="F97" s="6">
        <v>0</v>
      </c>
    </row>
    <row r="98" spans="2:6" x14ac:dyDescent="0.3">
      <c r="B98" t="s">
        <v>38</v>
      </c>
      <c r="C98" t="s">
        <v>23</v>
      </c>
      <c r="D98" t="s">
        <v>46</v>
      </c>
      <c r="E98" s="5">
        <v>5236</v>
      </c>
      <c r="F98" s="6">
        <v>51</v>
      </c>
    </row>
    <row r="99" spans="2:6" x14ac:dyDescent="0.3">
      <c r="B99" t="s">
        <v>35</v>
      </c>
      <c r="C99" t="s">
        <v>13</v>
      </c>
      <c r="D99" t="s">
        <v>49</v>
      </c>
      <c r="E99" s="5">
        <v>5194</v>
      </c>
      <c r="F99" s="6">
        <v>288</v>
      </c>
    </row>
    <row r="100" spans="2:6" x14ac:dyDescent="0.3">
      <c r="B100" t="s">
        <v>38</v>
      </c>
      <c r="C100" t="s">
        <v>30</v>
      </c>
      <c r="D100" t="s">
        <v>14</v>
      </c>
      <c r="E100" s="5">
        <v>5075</v>
      </c>
      <c r="F100" s="6">
        <v>21</v>
      </c>
    </row>
    <row r="101" spans="2:6" x14ac:dyDescent="0.3">
      <c r="B101" t="s">
        <v>7</v>
      </c>
      <c r="C101" t="s">
        <v>45</v>
      </c>
      <c r="D101" t="s">
        <v>29</v>
      </c>
      <c r="E101" s="5">
        <v>5019</v>
      </c>
      <c r="F101" s="6">
        <v>156</v>
      </c>
    </row>
    <row r="102" spans="2:6" x14ac:dyDescent="0.3">
      <c r="B102" t="s">
        <v>12</v>
      </c>
      <c r="C102" t="s">
        <v>19</v>
      </c>
      <c r="D102" t="s">
        <v>43</v>
      </c>
      <c r="E102" s="5">
        <v>5019</v>
      </c>
      <c r="F102" s="6">
        <v>150</v>
      </c>
    </row>
    <row r="103" spans="2:6" x14ac:dyDescent="0.3">
      <c r="B103" t="s">
        <v>12</v>
      </c>
      <c r="C103" t="s">
        <v>13</v>
      </c>
      <c r="D103" t="s">
        <v>33</v>
      </c>
      <c r="E103" s="5">
        <v>5012</v>
      </c>
      <c r="F103" s="6">
        <v>210</v>
      </c>
    </row>
    <row r="104" spans="2:6" x14ac:dyDescent="0.3">
      <c r="B104" t="s">
        <v>38</v>
      </c>
      <c r="C104" t="s">
        <v>8</v>
      </c>
      <c r="D104" t="s">
        <v>15</v>
      </c>
      <c r="E104" s="5">
        <v>4991</v>
      </c>
      <c r="F104" s="6">
        <v>12</v>
      </c>
    </row>
    <row r="105" spans="2:6" x14ac:dyDescent="0.3">
      <c r="B105" t="s">
        <v>50</v>
      </c>
      <c r="C105" t="s">
        <v>45</v>
      </c>
      <c r="D105" t="s">
        <v>46</v>
      </c>
      <c r="E105" s="5">
        <v>4991</v>
      </c>
      <c r="F105" s="6">
        <v>9</v>
      </c>
    </row>
    <row r="106" spans="2:6" x14ac:dyDescent="0.3">
      <c r="B106" t="s">
        <v>22</v>
      </c>
      <c r="C106" t="s">
        <v>19</v>
      </c>
      <c r="D106" t="s">
        <v>29</v>
      </c>
      <c r="E106" s="5">
        <v>4970</v>
      </c>
      <c r="F106" s="6">
        <v>156</v>
      </c>
    </row>
    <row r="107" spans="2:6" x14ac:dyDescent="0.3">
      <c r="B107" t="s">
        <v>42</v>
      </c>
      <c r="C107" t="s">
        <v>23</v>
      </c>
      <c r="D107" t="s">
        <v>46</v>
      </c>
      <c r="E107" s="5">
        <v>4956</v>
      </c>
      <c r="F107" s="6">
        <v>171</v>
      </c>
    </row>
    <row r="108" spans="2:6" x14ac:dyDescent="0.3">
      <c r="B108" t="s">
        <v>22</v>
      </c>
      <c r="C108" t="s">
        <v>8</v>
      </c>
      <c r="D108" t="s">
        <v>43</v>
      </c>
      <c r="E108" s="5">
        <v>4949</v>
      </c>
      <c r="F108" s="6">
        <v>189</v>
      </c>
    </row>
    <row r="109" spans="2:6" x14ac:dyDescent="0.3">
      <c r="B109" t="s">
        <v>18</v>
      </c>
      <c r="C109" t="s">
        <v>45</v>
      </c>
      <c r="D109" t="s">
        <v>43</v>
      </c>
      <c r="E109" s="5">
        <v>4935</v>
      </c>
      <c r="F109" s="6">
        <v>126</v>
      </c>
    </row>
    <row r="110" spans="2:6" x14ac:dyDescent="0.3">
      <c r="B110" t="s">
        <v>50</v>
      </c>
      <c r="C110" t="s">
        <v>23</v>
      </c>
      <c r="D110" t="s">
        <v>40</v>
      </c>
      <c r="E110" s="5">
        <v>4858</v>
      </c>
      <c r="F110" s="6">
        <v>279</v>
      </c>
    </row>
    <row r="111" spans="2:6" x14ac:dyDescent="0.3">
      <c r="B111" t="s">
        <v>41</v>
      </c>
      <c r="C111" t="s">
        <v>23</v>
      </c>
      <c r="D111" t="s">
        <v>21</v>
      </c>
      <c r="E111" s="5">
        <v>4802</v>
      </c>
      <c r="F111" s="6">
        <v>36</v>
      </c>
    </row>
    <row r="112" spans="2:6" x14ac:dyDescent="0.3">
      <c r="B112" t="s">
        <v>22</v>
      </c>
      <c r="C112" t="s">
        <v>13</v>
      </c>
      <c r="D112" t="s">
        <v>9</v>
      </c>
      <c r="E112" s="5">
        <v>4781</v>
      </c>
      <c r="F112" s="6">
        <v>123</v>
      </c>
    </row>
    <row r="113" spans="2:6" x14ac:dyDescent="0.3">
      <c r="B113" t="s">
        <v>18</v>
      </c>
      <c r="C113" t="s">
        <v>13</v>
      </c>
      <c r="D113" t="s">
        <v>11</v>
      </c>
      <c r="E113" s="5">
        <v>4760</v>
      </c>
      <c r="F113" s="6">
        <v>69</v>
      </c>
    </row>
    <row r="114" spans="2:6" x14ac:dyDescent="0.3">
      <c r="B114" t="s">
        <v>12</v>
      </c>
      <c r="C114" t="s">
        <v>13</v>
      </c>
      <c r="D114" t="s">
        <v>48</v>
      </c>
      <c r="E114" s="5">
        <v>4753</v>
      </c>
      <c r="F114" s="6">
        <v>300</v>
      </c>
    </row>
    <row r="115" spans="2:6" x14ac:dyDescent="0.3">
      <c r="B115" t="s">
        <v>38</v>
      </c>
      <c r="C115" t="s">
        <v>13</v>
      </c>
      <c r="D115" t="s">
        <v>31</v>
      </c>
      <c r="E115" s="5">
        <v>4753</v>
      </c>
      <c r="F115" s="6">
        <v>246</v>
      </c>
    </row>
    <row r="116" spans="2:6" x14ac:dyDescent="0.3">
      <c r="B116" t="s">
        <v>7</v>
      </c>
      <c r="C116" t="s">
        <v>13</v>
      </c>
      <c r="D116" t="s">
        <v>26</v>
      </c>
      <c r="E116" s="5">
        <v>4725</v>
      </c>
      <c r="F116" s="6">
        <v>174</v>
      </c>
    </row>
    <row r="117" spans="2:6" x14ac:dyDescent="0.3">
      <c r="B117" t="s">
        <v>50</v>
      </c>
      <c r="C117" t="s">
        <v>8</v>
      </c>
      <c r="D117" t="s">
        <v>43</v>
      </c>
      <c r="E117" s="5">
        <v>4683</v>
      </c>
      <c r="F117" s="6">
        <v>30</v>
      </c>
    </row>
    <row r="118" spans="2:6" x14ac:dyDescent="0.3">
      <c r="B118" t="s">
        <v>35</v>
      </c>
      <c r="C118" t="s">
        <v>13</v>
      </c>
      <c r="D118" t="s">
        <v>15</v>
      </c>
      <c r="E118" s="5">
        <v>4606</v>
      </c>
      <c r="F118" s="6">
        <v>63</v>
      </c>
    </row>
    <row r="119" spans="2:6" x14ac:dyDescent="0.3">
      <c r="B119" t="s">
        <v>42</v>
      </c>
      <c r="C119" t="s">
        <v>8</v>
      </c>
      <c r="D119" t="s">
        <v>47</v>
      </c>
      <c r="E119" s="5">
        <v>4592</v>
      </c>
      <c r="F119" s="6">
        <v>324</v>
      </c>
    </row>
    <row r="120" spans="2:6" x14ac:dyDescent="0.3">
      <c r="B120" t="s">
        <v>35</v>
      </c>
      <c r="C120" t="s">
        <v>13</v>
      </c>
      <c r="D120" t="s">
        <v>34</v>
      </c>
      <c r="E120" s="5">
        <v>4585</v>
      </c>
      <c r="F120" s="6">
        <v>240</v>
      </c>
    </row>
    <row r="121" spans="2:6" x14ac:dyDescent="0.3">
      <c r="B121" t="s">
        <v>35</v>
      </c>
      <c r="C121" t="s">
        <v>8</v>
      </c>
      <c r="D121" t="s">
        <v>29</v>
      </c>
      <c r="E121" s="5">
        <v>4487</v>
      </c>
      <c r="F121" s="6">
        <v>111</v>
      </c>
    </row>
    <row r="122" spans="2:6" x14ac:dyDescent="0.3">
      <c r="B122" t="s">
        <v>35</v>
      </c>
      <c r="C122" t="s">
        <v>8</v>
      </c>
      <c r="D122" t="s">
        <v>26</v>
      </c>
      <c r="E122" s="5">
        <v>4487</v>
      </c>
      <c r="F122" s="6">
        <v>333</v>
      </c>
    </row>
    <row r="123" spans="2:6" x14ac:dyDescent="0.3">
      <c r="B123" t="s">
        <v>38</v>
      </c>
      <c r="C123" t="s">
        <v>13</v>
      </c>
      <c r="D123" t="s">
        <v>47</v>
      </c>
      <c r="E123" s="5">
        <v>4480</v>
      </c>
      <c r="F123" s="6">
        <v>357</v>
      </c>
    </row>
    <row r="124" spans="2:6" x14ac:dyDescent="0.3">
      <c r="B124" t="s">
        <v>35</v>
      </c>
      <c r="C124" t="s">
        <v>23</v>
      </c>
      <c r="D124" t="s">
        <v>29</v>
      </c>
      <c r="E124" s="5">
        <v>4438</v>
      </c>
      <c r="F124" s="6">
        <v>246</v>
      </c>
    </row>
    <row r="125" spans="2:6" x14ac:dyDescent="0.3">
      <c r="B125" t="s">
        <v>7</v>
      </c>
      <c r="C125" t="s">
        <v>19</v>
      </c>
      <c r="D125" t="s">
        <v>11</v>
      </c>
      <c r="E125" s="5">
        <v>4424</v>
      </c>
      <c r="F125" s="6">
        <v>201</v>
      </c>
    </row>
    <row r="126" spans="2:6" x14ac:dyDescent="0.3">
      <c r="B126" t="s">
        <v>41</v>
      </c>
      <c r="C126" t="s">
        <v>30</v>
      </c>
      <c r="D126" t="s">
        <v>43</v>
      </c>
      <c r="E126" s="5">
        <v>4417</v>
      </c>
      <c r="F126" s="6">
        <v>153</v>
      </c>
    </row>
    <row r="127" spans="2:6" x14ac:dyDescent="0.3">
      <c r="B127" t="s">
        <v>41</v>
      </c>
      <c r="C127" t="s">
        <v>30</v>
      </c>
      <c r="D127" t="s">
        <v>31</v>
      </c>
      <c r="E127" s="5">
        <v>4326</v>
      </c>
      <c r="F127" s="6">
        <v>348</v>
      </c>
    </row>
    <row r="128" spans="2:6" x14ac:dyDescent="0.3">
      <c r="B128" t="s">
        <v>22</v>
      </c>
      <c r="C128" t="s">
        <v>19</v>
      </c>
      <c r="D128" t="s">
        <v>11</v>
      </c>
      <c r="E128" s="5">
        <v>4319</v>
      </c>
      <c r="F128" s="6">
        <v>30</v>
      </c>
    </row>
    <row r="129" spans="2:6" x14ac:dyDescent="0.3">
      <c r="B129" t="s">
        <v>16</v>
      </c>
      <c r="C129" t="s">
        <v>8</v>
      </c>
      <c r="D129" t="s">
        <v>24</v>
      </c>
      <c r="E129" s="5">
        <v>4305</v>
      </c>
      <c r="F129" s="6">
        <v>156</v>
      </c>
    </row>
    <row r="130" spans="2:6" x14ac:dyDescent="0.3">
      <c r="B130" t="s">
        <v>22</v>
      </c>
      <c r="C130" t="s">
        <v>45</v>
      </c>
      <c r="D130" t="s">
        <v>48</v>
      </c>
      <c r="E130" s="5">
        <v>4242</v>
      </c>
      <c r="F130" s="6">
        <v>207</v>
      </c>
    </row>
    <row r="131" spans="2:6" x14ac:dyDescent="0.3">
      <c r="B131" t="s">
        <v>16</v>
      </c>
      <c r="C131" t="s">
        <v>30</v>
      </c>
      <c r="D131" t="s">
        <v>44</v>
      </c>
      <c r="E131" s="5">
        <v>4137</v>
      </c>
      <c r="F131" s="6">
        <v>60</v>
      </c>
    </row>
    <row r="132" spans="2:6" x14ac:dyDescent="0.3">
      <c r="B132" t="s">
        <v>50</v>
      </c>
      <c r="C132" t="s">
        <v>45</v>
      </c>
      <c r="D132" t="s">
        <v>33</v>
      </c>
      <c r="E132" s="5">
        <v>4053</v>
      </c>
      <c r="F132" s="6">
        <v>24</v>
      </c>
    </row>
    <row r="133" spans="2:6" x14ac:dyDescent="0.3">
      <c r="B133" t="s">
        <v>7</v>
      </c>
      <c r="C133" t="s">
        <v>45</v>
      </c>
      <c r="D133" t="s">
        <v>34</v>
      </c>
      <c r="E133" s="5">
        <v>4018</v>
      </c>
      <c r="F133" s="6">
        <v>162</v>
      </c>
    </row>
    <row r="134" spans="2:6" x14ac:dyDescent="0.3">
      <c r="B134" t="s">
        <v>38</v>
      </c>
      <c r="C134" t="s">
        <v>23</v>
      </c>
      <c r="D134" t="s">
        <v>44</v>
      </c>
      <c r="E134" s="5">
        <v>4018</v>
      </c>
      <c r="F134" s="6">
        <v>171</v>
      </c>
    </row>
    <row r="135" spans="2:6" x14ac:dyDescent="0.3">
      <c r="B135" t="s">
        <v>41</v>
      </c>
      <c r="C135" t="s">
        <v>23</v>
      </c>
      <c r="D135" t="s">
        <v>27</v>
      </c>
      <c r="E135" s="5">
        <v>4018</v>
      </c>
      <c r="F135" s="6">
        <v>126</v>
      </c>
    </row>
    <row r="136" spans="2:6" x14ac:dyDescent="0.3">
      <c r="B136" t="s">
        <v>42</v>
      </c>
      <c r="C136" t="s">
        <v>8</v>
      </c>
      <c r="D136" t="s">
        <v>29</v>
      </c>
      <c r="E136" s="5">
        <v>3983</v>
      </c>
      <c r="F136" s="6">
        <v>144</v>
      </c>
    </row>
    <row r="137" spans="2:6" x14ac:dyDescent="0.3">
      <c r="B137" t="s">
        <v>18</v>
      </c>
      <c r="C137" t="s">
        <v>23</v>
      </c>
      <c r="D137" t="s">
        <v>15</v>
      </c>
      <c r="E137" s="5">
        <v>3976</v>
      </c>
      <c r="F137" s="6">
        <v>72</v>
      </c>
    </row>
    <row r="138" spans="2:6" x14ac:dyDescent="0.3">
      <c r="B138" t="s">
        <v>16</v>
      </c>
      <c r="C138" t="s">
        <v>23</v>
      </c>
      <c r="D138" t="s">
        <v>44</v>
      </c>
      <c r="E138" s="5">
        <v>3920</v>
      </c>
      <c r="F138" s="6">
        <v>306</v>
      </c>
    </row>
    <row r="139" spans="2:6" x14ac:dyDescent="0.3">
      <c r="B139" t="s">
        <v>22</v>
      </c>
      <c r="C139" t="s">
        <v>13</v>
      </c>
      <c r="D139" t="s">
        <v>48</v>
      </c>
      <c r="E139" s="5">
        <v>3864</v>
      </c>
      <c r="F139" s="6">
        <v>177</v>
      </c>
    </row>
    <row r="140" spans="2:6" x14ac:dyDescent="0.3">
      <c r="B140" t="s">
        <v>16</v>
      </c>
      <c r="C140" t="s">
        <v>30</v>
      </c>
      <c r="D140" t="s">
        <v>24</v>
      </c>
      <c r="E140" s="5">
        <v>3850</v>
      </c>
      <c r="F140" s="6">
        <v>102</v>
      </c>
    </row>
    <row r="141" spans="2:6" x14ac:dyDescent="0.3">
      <c r="B141" t="s">
        <v>35</v>
      </c>
      <c r="C141" t="s">
        <v>45</v>
      </c>
      <c r="D141" t="s">
        <v>21</v>
      </c>
      <c r="E141" s="5">
        <v>3829</v>
      </c>
      <c r="F141" s="6">
        <v>24</v>
      </c>
    </row>
    <row r="142" spans="2:6" x14ac:dyDescent="0.3">
      <c r="B142" t="s">
        <v>50</v>
      </c>
      <c r="C142" t="s">
        <v>13</v>
      </c>
      <c r="D142" t="s">
        <v>20</v>
      </c>
      <c r="E142" s="5">
        <v>3808</v>
      </c>
      <c r="F142" s="6">
        <v>279</v>
      </c>
    </row>
    <row r="143" spans="2:6" x14ac:dyDescent="0.3">
      <c r="B143" t="s">
        <v>7</v>
      </c>
      <c r="C143" t="s">
        <v>45</v>
      </c>
      <c r="D143" t="s">
        <v>27</v>
      </c>
      <c r="E143" s="5">
        <v>3794</v>
      </c>
      <c r="F143" s="6">
        <v>159</v>
      </c>
    </row>
    <row r="144" spans="2:6" x14ac:dyDescent="0.3">
      <c r="B144" t="s">
        <v>42</v>
      </c>
      <c r="C144" t="s">
        <v>19</v>
      </c>
      <c r="D144" t="s">
        <v>43</v>
      </c>
      <c r="E144" s="5">
        <v>3773</v>
      </c>
      <c r="F144" s="6">
        <v>165</v>
      </c>
    </row>
    <row r="145" spans="2:6" x14ac:dyDescent="0.3">
      <c r="B145" t="s">
        <v>22</v>
      </c>
      <c r="C145" t="s">
        <v>45</v>
      </c>
      <c r="D145" t="s">
        <v>29</v>
      </c>
      <c r="E145" s="5">
        <v>3759</v>
      </c>
      <c r="F145" s="6">
        <v>150</v>
      </c>
    </row>
    <row r="146" spans="2:6" x14ac:dyDescent="0.3">
      <c r="B146" t="s">
        <v>12</v>
      </c>
      <c r="C146" t="s">
        <v>30</v>
      </c>
      <c r="D146" t="s">
        <v>14</v>
      </c>
      <c r="E146" s="5">
        <v>3752</v>
      </c>
      <c r="F146" s="6">
        <v>213</v>
      </c>
    </row>
    <row r="147" spans="2:6" x14ac:dyDescent="0.3">
      <c r="B147" t="s">
        <v>42</v>
      </c>
      <c r="C147" t="s">
        <v>45</v>
      </c>
      <c r="D147" t="s">
        <v>49</v>
      </c>
      <c r="E147" s="5">
        <v>3689</v>
      </c>
      <c r="F147" s="6">
        <v>312</v>
      </c>
    </row>
    <row r="148" spans="2:6" x14ac:dyDescent="0.3">
      <c r="B148" t="s">
        <v>42</v>
      </c>
      <c r="C148" t="s">
        <v>23</v>
      </c>
      <c r="D148" t="s">
        <v>47</v>
      </c>
      <c r="E148" s="5">
        <v>3640</v>
      </c>
      <c r="F148" s="6">
        <v>51</v>
      </c>
    </row>
    <row r="149" spans="2:6" x14ac:dyDescent="0.3">
      <c r="B149" t="s">
        <v>12</v>
      </c>
      <c r="C149" t="s">
        <v>13</v>
      </c>
      <c r="D149" t="s">
        <v>9</v>
      </c>
      <c r="E149" s="5">
        <v>3598</v>
      </c>
      <c r="F149" s="6">
        <v>81</v>
      </c>
    </row>
    <row r="150" spans="2:6" x14ac:dyDescent="0.3">
      <c r="B150" t="s">
        <v>22</v>
      </c>
      <c r="C150" t="s">
        <v>8</v>
      </c>
      <c r="D150" t="s">
        <v>49</v>
      </c>
      <c r="E150" s="5">
        <v>3556</v>
      </c>
      <c r="F150" s="6">
        <v>459</v>
      </c>
    </row>
    <row r="151" spans="2:6" x14ac:dyDescent="0.3">
      <c r="B151" t="s">
        <v>41</v>
      </c>
      <c r="C151" t="s">
        <v>30</v>
      </c>
      <c r="D151" t="s">
        <v>17</v>
      </c>
      <c r="E151" s="5">
        <v>3549</v>
      </c>
      <c r="F151" s="6">
        <v>3</v>
      </c>
    </row>
    <row r="152" spans="2:6" x14ac:dyDescent="0.3">
      <c r="B152" t="s">
        <v>12</v>
      </c>
      <c r="C152" t="s">
        <v>45</v>
      </c>
      <c r="D152" t="s">
        <v>31</v>
      </c>
      <c r="E152" s="5">
        <v>3507</v>
      </c>
      <c r="F152" s="6">
        <v>288</v>
      </c>
    </row>
    <row r="153" spans="2:6" x14ac:dyDescent="0.3">
      <c r="B153" t="s">
        <v>50</v>
      </c>
      <c r="C153" t="s">
        <v>13</v>
      </c>
      <c r="D153" t="s">
        <v>15</v>
      </c>
      <c r="E153" s="5">
        <v>3472</v>
      </c>
      <c r="F153" s="6">
        <v>96</v>
      </c>
    </row>
    <row r="154" spans="2:6" x14ac:dyDescent="0.3">
      <c r="B154" t="s">
        <v>22</v>
      </c>
      <c r="C154" t="s">
        <v>45</v>
      </c>
      <c r="D154" t="s">
        <v>9</v>
      </c>
      <c r="E154" s="5">
        <v>3402</v>
      </c>
      <c r="F154" s="6">
        <v>366</v>
      </c>
    </row>
    <row r="155" spans="2:6" x14ac:dyDescent="0.3">
      <c r="B155" t="s">
        <v>18</v>
      </c>
      <c r="C155" t="s">
        <v>8</v>
      </c>
      <c r="D155" t="s">
        <v>37</v>
      </c>
      <c r="E155" s="5">
        <v>3388</v>
      </c>
      <c r="F155" s="6">
        <v>123</v>
      </c>
    </row>
    <row r="156" spans="2:6" x14ac:dyDescent="0.3">
      <c r="B156" t="s">
        <v>22</v>
      </c>
      <c r="C156" t="s">
        <v>45</v>
      </c>
      <c r="D156" t="s">
        <v>47</v>
      </c>
      <c r="E156" s="5">
        <v>3339</v>
      </c>
      <c r="F156" s="6">
        <v>75</v>
      </c>
    </row>
    <row r="157" spans="2:6" x14ac:dyDescent="0.3">
      <c r="B157" t="s">
        <v>42</v>
      </c>
      <c r="C157" t="s">
        <v>19</v>
      </c>
      <c r="D157" t="s">
        <v>24</v>
      </c>
      <c r="E157" s="5">
        <v>3339</v>
      </c>
      <c r="F157" s="6">
        <v>39</v>
      </c>
    </row>
    <row r="158" spans="2:6" x14ac:dyDescent="0.3">
      <c r="B158" t="s">
        <v>38</v>
      </c>
      <c r="C158" t="s">
        <v>19</v>
      </c>
      <c r="D158" t="s">
        <v>29</v>
      </c>
      <c r="E158" s="5">
        <v>3339</v>
      </c>
      <c r="F158" s="6">
        <v>348</v>
      </c>
    </row>
    <row r="159" spans="2:6" x14ac:dyDescent="0.3">
      <c r="B159" t="s">
        <v>35</v>
      </c>
      <c r="C159" t="s">
        <v>45</v>
      </c>
      <c r="D159" t="s">
        <v>14</v>
      </c>
      <c r="E159" s="5">
        <v>3262</v>
      </c>
      <c r="F159" s="6">
        <v>75</v>
      </c>
    </row>
    <row r="160" spans="2:6" x14ac:dyDescent="0.3">
      <c r="B160" t="s">
        <v>16</v>
      </c>
      <c r="C160" t="s">
        <v>23</v>
      </c>
      <c r="D160" t="s">
        <v>24</v>
      </c>
      <c r="E160" s="5">
        <v>3192</v>
      </c>
      <c r="F160" s="6">
        <v>72</v>
      </c>
    </row>
    <row r="161" spans="2:6" x14ac:dyDescent="0.3">
      <c r="B161" t="s">
        <v>7</v>
      </c>
      <c r="C161" t="s">
        <v>19</v>
      </c>
      <c r="D161" t="s">
        <v>48</v>
      </c>
      <c r="E161" s="5">
        <v>3164</v>
      </c>
      <c r="F161" s="6">
        <v>306</v>
      </c>
    </row>
    <row r="162" spans="2:6" x14ac:dyDescent="0.3">
      <c r="B162" t="s">
        <v>42</v>
      </c>
      <c r="C162" t="s">
        <v>45</v>
      </c>
      <c r="D162" t="s">
        <v>46</v>
      </c>
      <c r="E162" s="5">
        <v>3108</v>
      </c>
      <c r="F162" s="6">
        <v>54</v>
      </c>
    </row>
    <row r="163" spans="2:6" x14ac:dyDescent="0.3">
      <c r="B163" t="s">
        <v>7</v>
      </c>
      <c r="C163" t="s">
        <v>23</v>
      </c>
      <c r="D163" t="s">
        <v>49</v>
      </c>
      <c r="E163" s="5">
        <v>3101</v>
      </c>
      <c r="F163" s="6">
        <v>225</v>
      </c>
    </row>
    <row r="164" spans="2:6" x14ac:dyDescent="0.3">
      <c r="B164" t="s">
        <v>41</v>
      </c>
      <c r="C164" t="s">
        <v>19</v>
      </c>
      <c r="D164" t="s">
        <v>31</v>
      </c>
      <c r="E164" s="5">
        <v>3094</v>
      </c>
      <c r="F164" s="6">
        <v>246</v>
      </c>
    </row>
    <row r="165" spans="2:6" x14ac:dyDescent="0.3">
      <c r="B165" t="s">
        <v>50</v>
      </c>
      <c r="C165" t="s">
        <v>8</v>
      </c>
      <c r="D165" t="s">
        <v>49</v>
      </c>
      <c r="E165" s="5">
        <v>3059</v>
      </c>
      <c r="F165" s="6">
        <v>27</v>
      </c>
    </row>
    <row r="166" spans="2:6" x14ac:dyDescent="0.3">
      <c r="B166" t="s">
        <v>22</v>
      </c>
      <c r="C166" t="s">
        <v>23</v>
      </c>
      <c r="D166" t="s">
        <v>47</v>
      </c>
      <c r="E166" s="5">
        <v>3052</v>
      </c>
      <c r="F166" s="6">
        <v>378</v>
      </c>
    </row>
    <row r="167" spans="2:6" x14ac:dyDescent="0.3">
      <c r="B167" t="s">
        <v>22</v>
      </c>
      <c r="C167" t="s">
        <v>23</v>
      </c>
      <c r="D167" t="s">
        <v>44</v>
      </c>
      <c r="E167" s="5">
        <v>2989</v>
      </c>
      <c r="F167" s="6">
        <v>3</v>
      </c>
    </row>
    <row r="168" spans="2:6" x14ac:dyDescent="0.3">
      <c r="B168" t="s">
        <v>16</v>
      </c>
      <c r="C168" t="s">
        <v>19</v>
      </c>
      <c r="D168" t="s">
        <v>14</v>
      </c>
      <c r="E168" s="5">
        <v>2954</v>
      </c>
      <c r="F168" s="6">
        <v>189</v>
      </c>
    </row>
    <row r="169" spans="2:6" x14ac:dyDescent="0.3">
      <c r="B169" t="s">
        <v>18</v>
      </c>
      <c r="C169" t="s">
        <v>8</v>
      </c>
      <c r="D169" t="s">
        <v>40</v>
      </c>
      <c r="E169" s="5">
        <v>2933</v>
      </c>
      <c r="F169" s="6">
        <v>9</v>
      </c>
    </row>
    <row r="170" spans="2:6" x14ac:dyDescent="0.3">
      <c r="B170" t="s">
        <v>16</v>
      </c>
      <c r="C170" t="s">
        <v>8</v>
      </c>
      <c r="D170" t="s">
        <v>49</v>
      </c>
      <c r="E170" s="5">
        <v>2919</v>
      </c>
      <c r="F170" s="6">
        <v>45</v>
      </c>
    </row>
    <row r="171" spans="2:6" x14ac:dyDescent="0.3">
      <c r="B171" t="s">
        <v>42</v>
      </c>
      <c r="C171" t="s">
        <v>45</v>
      </c>
      <c r="D171" t="s">
        <v>29</v>
      </c>
      <c r="E171" s="5">
        <v>2919</v>
      </c>
      <c r="F171" s="6">
        <v>93</v>
      </c>
    </row>
    <row r="172" spans="2:6" x14ac:dyDescent="0.3">
      <c r="B172" t="s">
        <v>38</v>
      </c>
      <c r="C172" t="s">
        <v>45</v>
      </c>
      <c r="D172" t="s">
        <v>47</v>
      </c>
      <c r="E172" s="5">
        <v>2891</v>
      </c>
      <c r="F172" s="6">
        <v>102</v>
      </c>
    </row>
    <row r="173" spans="2:6" x14ac:dyDescent="0.3">
      <c r="B173" t="s">
        <v>35</v>
      </c>
      <c r="C173" t="s">
        <v>19</v>
      </c>
      <c r="D173" t="s">
        <v>34</v>
      </c>
      <c r="E173" s="5">
        <v>2870</v>
      </c>
      <c r="F173" s="6">
        <v>300</v>
      </c>
    </row>
    <row r="174" spans="2:6" x14ac:dyDescent="0.3">
      <c r="B174" t="s">
        <v>41</v>
      </c>
      <c r="C174" t="s">
        <v>8</v>
      </c>
      <c r="D174" t="s">
        <v>21</v>
      </c>
      <c r="E174" s="5">
        <v>2863</v>
      </c>
      <c r="F174" s="6">
        <v>42</v>
      </c>
    </row>
    <row r="175" spans="2:6" x14ac:dyDescent="0.3">
      <c r="B175" t="s">
        <v>16</v>
      </c>
      <c r="C175" t="s">
        <v>8</v>
      </c>
      <c r="D175" t="s">
        <v>46</v>
      </c>
      <c r="E175" s="5">
        <v>2856</v>
      </c>
      <c r="F175" s="6">
        <v>246</v>
      </c>
    </row>
    <row r="176" spans="2:6" x14ac:dyDescent="0.3">
      <c r="B176" t="s">
        <v>35</v>
      </c>
      <c r="C176" t="s">
        <v>13</v>
      </c>
      <c r="D176" t="s">
        <v>44</v>
      </c>
      <c r="E176" s="5">
        <v>2793</v>
      </c>
      <c r="F176" s="6">
        <v>114</v>
      </c>
    </row>
    <row r="177" spans="2:6" x14ac:dyDescent="0.3">
      <c r="B177" t="s">
        <v>7</v>
      </c>
      <c r="C177" t="s">
        <v>45</v>
      </c>
      <c r="D177" t="s">
        <v>43</v>
      </c>
      <c r="E177" s="5">
        <v>2779</v>
      </c>
      <c r="F177" s="6">
        <v>75</v>
      </c>
    </row>
    <row r="178" spans="2:6" x14ac:dyDescent="0.3">
      <c r="B178" t="s">
        <v>38</v>
      </c>
      <c r="C178" t="s">
        <v>13</v>
      </c>
      <c r="D178" t="s">
        <v>17</v>
      </c>
      <c r="E178" s="5">
        <v>2744</v>
      </c>
      <c r="F178" s="6">
        <v>9</v>
      </c>
    </row>
    <row r="179" spans="2:6" x14ac:dyDescent="0.3">
      <c r="B179" t="s">
        <v>16</v>
      </c>
      <c r="C179" t="s">
        <v>8</v>
      </c>
      <c r="D179" t="s">
        <v>43</v>
      </c>
      <c r="E179" s="5">
        <v>2737</v>
      </c>
      <c r="F179" s="6">
        <v>93</v>
      </c>
    </row>
    <row r="180" spans="2:6" x14ac:dyDescent="0.3">
      <c r="B180" t="s">
        <v>12</v>
      </c>
      <c r="C180" t="s">
        <v>13</v>
      </c>
      <c r="D180" t="s">
        <v>37</v>
      </c>
      <c r="E180" s="5">
        <v>2702</v>
      </c>
      <c r="F180" s="6">
        <v>363</v>
      </c>
    </row>
    <row r="181" spans="2:6" x14ac:dyDescent="0.3">
      <c r="B181" t="s">
        <v>22</v>
      </c>
      <c r="C181" t="s">
        <v>30</v>
      </c>
      <c r="D181" t="s">
        <v>31</v>
      </c>
      <c r="E181" s="5">
        <v>2681</v>
      </c>
      <c r="F181" s="6">
        <v>54</v>
      </c>
    </row>
    <row r="182" spans="2:6" x14ac:dyDescent="0.3">
      <c r="B182" t="s">
        <v>16</v>
      </c>
      <c r="C182" t="s">
        <v>30</v>
      </c>
      <c r="D182" t="s">
        <v>26</v>
      </c>
      <c r="E182" s="5">
        <v>2646</v>
      </c>
      <c r="F182" s="6">
        <v>120</v>
      </c>
    </row>
    <row r="183" spans="2:6" x14ac:dyDescent="0.3">
      <c r="B183" t="s">
        <v>35</v>
      </c>
      <c r="C183" t="s">
        <v>19</v>
      </c>
      <c r="D183" t="s">
        <v>20</v>
      </c>
      <c r="E183" s="5">
        <v>2646</v>
      </c>
      <c r="F183" s="6">
        <v>177</v>
      </c>
    </row>
    <row r="184" spans="2:6" x14ac:dyDescent="0.3">
      <c r="B184" t="s">
        <v>16</v>
      </c>
      <c r="C184" t="s">
        <v>23</v>
      </c>
      <c r="D184" t="s">
        <v>20</v>
      </c>
      <c r="E184" s="5">
        <v>2639</v>
      </c>
      <c r="F184" s="6">
        <v>204</v>
      </c>
    </row>
    <row r="185" spans="2:6" x14ac:dyDescent="0.3">
      <c r="B185" t="s">
        <v>42</v>
      </c>
      <c r="C185" t="s">
        <v>45</v>
      </c>
      <c r="D185" t="s">
        <v>37</v>
      </c>
      <c r="E185" s="5">
        <v>2583</v>
      </c>
      <c r="F185" s="6">
        <v>18</v>
      </c>
    </row>
    <row r="186" spans="2:6" x14ac:dyDescent="0.3">
      <c r="B186" t="s">
        <v>50</v>
      </c>
      <c r="C186" t="s">
        <v>13</v>
      </c>
      <c r="D186" t="s">
        <v>21</v>
      </c>
      <c r="E186" s="5">
        <v>2562</v>
      </c>
      <c r="F186" s="6">
        <v>6</v>
      </c>
    </row>
    <row r="187" spans="2:6" x14ac:dyDescent="0.3">
      <c r="B187" t="s">
        <v>7</v>
      </c>
      <c r="C187" t="s">
        <v>30</v>
      </c>
      <c r="D187" t="s">
        <v>24</v>
      </c>
      <c r="E187" s="5">
        <v>2541</v>
      </c>
      <c r="F187" s="6">
        <v>90</v>
      </c>
    </row>
    <row r="188" spans="2:6" x14ac:dyDescent="0.3">
      <c r="B188" t="s">
        <v>7</v>
      </c>
      <c r="C188" t="s">
        <v>30</v>
      </c>
      <c r="D188" t="s">
        <v>47</v>
      </c>
      <c r="E188" s="5">
        <v>2541</v>
      </c>
      <c r="F188" s="6">
        <v>45</v>
      </c>
    </row>
    <row r="189" spans="2:6" x14ac:dyDescent="0.3">
      <c r="B189" t="s">
        <v>35</v>
      </c>
      <c r="C189" t="s">
        <v>13</v>
      </c>
      <c r="D189" t="s">
        <v>48</v>
      </c>
      <c r="E189" s="5">
        <v>2478</v>
      </c>
      <c r="F189" s="6">
        <v>21</v>
      </c>
    </row>
    <row r="190" spans="2:6" x14ac:dyDescent="0.3">
      <c r="B190" t="s">
        <v>50</v>
      </c>
      <c r="C190" t="s">
        <v>19</v>
      </c>
      <c r="D190" t="s">
        <v>47</v>
      </c>
      <c r="E190" s="5">
        <v>2471</v>
      </c>
      <c r="F190" s="6">
        <v>342</v>
      </c>
    </row>
    <row r="191" spans="2:6" x14ac:dyDescent="0.3">
      <c r="B191" t="s">
        <v>42</v>
      </c>
      <c r="C191" t="s">
        <v>13</v>
      </c>
      <c r="D191" t="s">
        <v>24</v>
      </c>
      <c r="E191" s="5">
        <v>2464</v>
      </c>
      <c r="F191" s="6">
        <v>234</v>
      </c>
    </row>
    <row r="192" spans="2:6" x14ac:dyDescent="0.3">
      <c r="B192" t="s">
        <v>16</v>
      </c>
      <c r="C192" t="s">
        <v>30</v>
      </c>
      <c r="D192" t="s">
        <v>46</v>
      </c>
      <c r="E192" s="5">
        <v>2436</v>
      </c>
      <c r="F192" s="6">
        <v>99</v>
      </c>
    </row>
    <row r="193" spans="2:6" x14ac:dyDescent="0.3">
      <c r="B193" t="s">
        <v>16</v>
      </c>
      <c r="C193" t="s">
        <v>13</v>
      </c>
      <c r="D193" t="s">
        <v>48</v>
      </c>
      <c r="E193" s="5">
        <v>2429</v>
      </c>
      <c r="F193" s="6">
        <v>144</v>
      </c>
    </row>
    <row r="194" spans="2:6" x14ac:dyDescent="0.3">
      <c r="B194" t="s">
        <v>42</v>
      </c>
      <c r="C194" t="s">
        <v>13</v>
      </c>
      <c r="D194" t="s">
        <v>15</v>
      </c>
      <c r="E194" s="5">
        <v>2415</v>
      </c>
      <c r="F194" s="6">
        <v>255</v>
      </c>
    </row>
    <row r="195" spans="2:6" x14ac:dyDescent="0.3">
      <c r="B195" t="s">
        <v>38</v>
      </c>
      <c r="C195" t="s">
        <v>13</v>
      </c>
      <c r="D195" t="s">
        <v>20</v>
      </c>
      <c r="E195" s="5">
        <v>2415</v>
      </c>
      <c r="F195" s="6">
        <v>15</v>
      </c>
    </row>
    <row r="196" spans="2:6" x14ac:dyDescent="0.3">
      <c r="B196" t="s">
        <v>16</v>
      </c>
      <c r="C196" t="s">
        <v>30</v>
      </c>
      <c r="D196" t="s">
        <v>29</v>
      </c>
      <c r="E196" s="5">
        <v>2408</v>
      </c>
      <c r="F196" s="6">
        <v>9</v>
      </c>
    </row>
    <row r="197" spans="2:6" x14ac:dyDescent="0.3">
      <c r="B197" t="s">
        <v>18</v>
      </c>
      <c r="C197" t="s">
        <v>8</v>
      </c>
      <c r="D197" t="s">
        <v>46</v>
      </c>
      <c r="E197" s="5">
        <v>2324</v>
      </c>
      <c r="F197" s="6">
        <v>177</v>
      </c>
    </row>
    <row r="198" spans="2:6" x14ac:dyDescent="0.3">
      <c r="B198" t="s">
        <v>50</v>
      </c>
      <c r="C198" t="s">
        <v>19</v>
      </c>
      <c r="D198" t="s">
        <v>43</v>
      </c>
      <c r="E198" s="5">
        <v>2317</v>
      </c>
      <c r="F198" s="6">
        <v>261</v>
      </c>
    </row>
    <row r="199" spans="2:6" x14ac:dyDescent="0.3">
      <c r="B199" t="s">
        <v>22</v>
      </c>
      <c r="C199" t="s">
        <v>30</v>
      </c>
      <c r="D199" t="s">
        <v>11</v>
      </c>
      <c r="E199" s="5">
        <v>2317</v>
      </c>
      <c r="F199" s="6">
        <v>123</v>
      </c>
    </row>
    <row r="200" spans="2:6" x14ac:dyDescent="0.3">
      <c r="B200" t="s">
        <v>7</v>
      </c>
      <c r="C200" t="s">
        <v>45</v>
      </c>
      <c r="D200" t="s">
        <v>48</v>
      </c>
      <c r="E200" s="5">
        <v>2289</v>
      </c>
      <c r="F200" s="6">
        <v>135</v>
      </c>
    </row>
    <row r="201" spans="2:6" x14ac:dyDescent="0.3">
      <c r="B201" t="s">
        <v>7</v>
      </c>
      <c r="C201" t="s">
        <v>13</v>
      </c>
      <c r="D201" t="s">
        <v>9</v>
      </c>
      <c r="E201" s="5">
        <v>2275</v>
      </c>
      <c r="F201" s="6">
        <v>447</v>
      </c>
    </row>
    <row r="202" spans="2:6" x14ac:dyDescent="0.3">
      <c r="B202" t="s">
        <v>12</v>
      </c>
      <c r="C202" t="s">
        <v>30</v>
      </c>
      <c r="D202" t="s">
        <v>48</v>
      </c>
      <c r="E202" s="5">
        <v>2268</v>
      </c>
      <c r="F202" s="6">
        <v>63</v>
      </c>
    </row>
    <row r="203" spans="2:6" x14ac:dyDescent="0.3">
      <c r="B203" t="s">
        <v>35</v>
      </c>
      <c r="C203" t="s">
        <v>45</v>
      </c>
      <c r="D203" t="s">
        <v>27</v>
      </c>
      <c r="E203" s="5">
        <v>2226</v>
      </c>
      <c r="F203" s="6">
        <v>48</v>
      </c>
    </row>
    <row r="204" spans="2:6" x14ac:dyDescent="0.3">
      <c r="B204" t="s">
        <v>22</v>
      </c>
      <c r="C204" t="s">
        <v>45</v>
      </c>
      <c r="D204" t="s">
        <v>26</v>
      </c>
      <c r="E204" s="5">
        <v>2219</v>
      </c>
      <c r="F204" s="6">
        <v>75</v>
      </c>
    </row>
    <row r="205" spans="2:6" x14ac:dyDescent="0.3">
      <c r="B205" t="s">
        <v>42</v>
      </c>
      <c r="C205" t="s">
        <v>45</v>
      </c>
      <c r="D205" t="s">
        <v>43</v>
      </c>
      <c r="E205" s="5">
        <v>2212</v>
      </c>
      <c r="F205" s="6">
        <v>117</v>
      </c>
    </row>
    <row r="206" spans="2:6" x14ac:dyDescent="0.3">
      <c r="B206" t="s">
        <v>50</v>
      </c>
      <c r="C206" t="s">
        <v>30</v>
      </c>
      <c r="D206" t="s">
        <v>33</v>
      </c>
      <c r="E206" s="5">
        <v>2205</v>
      </c>
      <c r="F206" s="6">
        <v>141</v>
      </c>
    </row>
    <row r="207" spans="2:6" x14ac:dyDescent="0.3">
      <c r="B207" t="s">
        <v>35</v>
      </c>
      <c r="C207" t="s">
        <v>45</v>
      </c>
      <c r="D207" t="s">
        <v>37</v>
      </c>
      <c r="E207" s="5">
        <v>2205</v>
      </c>
      <c r="F207" s="6">
        <v>138</v>
      </c>
    </row>
    <row r="208" spans="2:6" x14ac:dyDescent="0.3">
      <c r="B208" t="s">
        <v>35</v>
      </c>
      <c r="C208" t="s">
        <v>19</v>
      </c>
      <c r="D208" t="s">
        <v>31</v>
      </c>
      <c r="E208" s="5">
        <v>2149</v>
      </c>
      <c r="F208" s="6">
        <v>117</v>
      </c>
    </row>
    <row r="209" spans="2:6" x14ac:dyDescent="0.3">
      <c r="B209" t="s">
        <v>16</v>
      </c>
      <c r="C209" t="s">
        <v>19</v>
      </c>
      <c r="D209" t="s">
        <v>24</v>
      </c>
      <c r="E209" s="5">
        <v>2142</v>
      </c>
      <c r="F209" s="6">
        <v>114</v>
      </c>
    </row>
    <row r="210" spans="2:6" x14ac:dyDescent="0.3">
      <c r="B210" t="s">
        <v>35</v>
      </c>
      <c r="C210" t="s">
        <v>13</v>
      </c>
      <c r="D210" t="s">
        <v>26</v>
      </c>
      <c r="E210" s="5">
        <v>2135</v>
      </c>
      <c r="F210" s="6">
        <v>27</v>
      </c>
    </row>
    <row r="211" spans="2:6" x14ac:dyDescent="0.3">
      <c r="B211" t="s">
        <v>42</v>
      </c>
      <c r="C211" t="s">
        <v>13</v>
      </c>
      <c r="D211" t="s">
        <v>47</v>
      </c>
      <c r="E211" s="5">
        <v>2114</v>
      </c>
      <c r="F211" s="6">
        <v>66</v>
      </c>
    </row>
    <row r="212" spans="2:6" x14ac:dyDescent="0.3">
      <c r="B212" t="s">
        <v>18</v>
      </c>
      <c r="C212" t="s">
        <v>13</v>
      </c>
      <c r="D212" t="s">
        <v>21</v>
      </c>
      <c r="E212" s="5">
        <v>2114</v>
      </c>
      <c r="F212" s="6">
        <v>186</v>
      </c>
    </row>
    <row r="213" spans="2:6" x14ac:dyDescent="0.3">
      <c r="B213" t="s">
        <v>22</v>
      </c>
      <c r="C213" t="s">
        <v>23</v>
      </c>
      <c r="D213" t="s">
        <v>24</v>
      </c>
      <c r="E213" s="5">
        <v>2100</v>
      </c>
      <c r="F213" s="6">
        <v>414</v>
      </c>
    </row>
    <row r="214" spans="2:6" x14ac:dyDescent="0.3">
      <c r="B214" t="s">
        <v>12</v>
      </c>
      <c r="C214" t="s">
        <v>13</v>
      </c>
      <c r="D214" t="s">
        <v>47</v>
      </c>
      <c r="E214" s="5">
        <v>2023</v>
      </c>
      <c r="F214" s="6">
        <v>168</v>
      </c>
    </row>
    <row r="215" spans="2:6" x14ac:dyDescent="0.3">
      <c r="B215" t="s">
        <v>42</v>
      </c>
      <c r="C215" t="s">
        <v>13</v>
      </c>
      <c r="D215" t="s">
        <v>43</v>
      </c>
      <c r="E215" s="5">
        <v>2023</v>
      </c>
      <c r="F215" s="6">
        <v>78</v>
      </c>
    </row>
    <row r="216" spans="2:6" x14ac:dyDescent="0.3">
      <c r="B216" t="s">
        <v>41</v>
      </c>
      <c r="C216" t="s">
        <v>23</v>
      </c>
      <c r="D216" t="s">
        <v>26</v>
      </c>
      <c r="E216" s="5">
        <v>2016</v>
      </c>
      <c r="F216" s="6">
        <v>117</v>
      </c>
    </row>
    <row r="217" spans="2:6" x14ac:dyDescent="0.3">
      <c r="B217" t="s">
        <v>12</v>
      </c>
      <c r="C217" t="s">
        <v>45</v>
      </c>
      <c r="D217" t="s">
        <v>26</v>
      </c>
      <c r="E217" s="5">
        <v>2009</v>
      </c>
      <c r="F217" s="6">
        <v>219</v>
      </c>
    </row>
    <row r="218" spans="2:6" x14ac:dyDescent="0.3">
      <c r="B218" t="s">
        <v>7</v>
      </c>
      <c r="C218" t="s">
        <v>30</v>
      </c>
      <c r="D218" t="s">
        <v>31</v>
      </c>
      <c r="E218" s="5">
        <v>1988</v>
      </c>
      <c r="F218" s="6">
        <v>39</v>
      </c>
    </row>
    <row r="219" spans="2:6" x14ac:dyDescent="0.3">
      <c r="B219" t="s">
        <v>50</v>
      </c>
      <c r="C219" t="s">
        <v>13</v>
      </c>
      <c r="D219" t="s">
        <v>37</v>
      </c>
      <c r="E219" s="5">
        <v>1974</v>
      </c>
      <c r="F219" s="6">
        <v>195</v>
      </c>
    </row>
    <row r="220" spans="2:6" x14ac:dyDescent="0.3">
      <c r="B220" t="s">
        <v>35</v>
      </c>
      <c r="C220" t="s">
        <v>45</v>
      </c>
      <c r="D220" t="s">
        <v>15</v>
      </c>
      <c r="E220" s="5">
        <v>1932</v>
      </c>
      <c r="F220" s="6">
        <v>369</v>
      </c>
    </row>
    <row r="221" spans="2:6" x14ac:dyDescent="0.3">
      <c r="B221" t="s">
        <v>18</v>
      </c>
      <c r="C221" t="s">
        <v>19</v>
      </c>
      <c r="D221" t="s">
        <v>34</v>
      </c>
      <c r="E221" s="5">
        <v>1925</v>
      </c>
      <c r="F221" s="6">
        <v>192</v>
      </c>
    </row>
    <row r="222" spans="2:6" x14ac:dyDescent="0.3">
      <c r="B222" t="s">
        <v>22</v>
      </c>
      <c r="C222" t="s">
        <v>8</v>
      </c>
      <c r="D222" t="s">
        <v>26</v>
      </c>
      <c r="E222" s="5">
        <v>1904</v>
      </c>
      <c r="F222" s="6">
        <v>405</v>
      </c>
    </row>
    <row r="223" spans="2:6" x14ac:dyDescent="0.3">
      <c r="B223" t="s">
        <v>12</v>
      </c>
      <c r="C223" t="s">
        <v>8</v>
      </c>
      <c r="D223" t="s">
        <v>33</v>
      </c>
      <c r="E223" s="5">
        <v>1890</v>
      </c>
      <c r="F223" s="6">
        <v>195</v>
      </c>
    </row>
    <row r="224" spans="2:6" x14ac:dyDescent="0.3">
      <c r="B224" t="s">
        <v>41</v>
      </c>
      <c r="C224" t="s">
        <v>23</v>
      </c>
      <c r="D224" t="s">
        <v>24</v>
      </c>
      <c r="E224" s="5">
        <v>1785</v>
      </c>
      <c r="F224" s="6">
        <v>462</v>
      </c>
    </row>
    <row r="225" spans="2:6" x14ac:dyDescent="0.3">
      <c r="B225" t="s">
        <v>35</v>
      </c>
      <c r="C225" t="s">
        <v>30</v>
      </c>
      <c r="D225" t="s">
        <v>20</v>
      </c>
      <c r="E225" s="5">
        <v>1778</v>
      </c>
      <c r="F225" s="6">
        <v>270</v>
      </c>
    </row>
    <row r="226" spans="2:6" x14ac:dyDescent="0.3">
      <c r="B226" t="s">
        <v>12</v>
      </c>
      <c r="C226" t="s">
        <v>8</v>
      </c>
      <c r="D226" t="s">
        <v>34</v>
      </c>
      <c r="E226" s="5">
        <v>1771</v>
      </c>
      <c r="F226" s="6">
        <v>204</v>
      </c>
    </row>
    <row r="227" spans="2:6" x14ac:dyDescent="0.3">
      <c r="B227" t="s">
        <v>12</v>
      </c>
      <c r="C227" t="s">
        <v>30</v>
      </c>
      <c r="D227" t="s">
        <v>43</v>
      </c>
      <c r="E227" s="5">
        <v>1701</v>
      </c>
      <c r="F227" s="6">
        <v>234</v>
      </c>
    </row>
    <row r="228" spans="2:6" x14ac:dyDescent="0.3">
      <c r="B228" t="s">
        <v>38</v>
      </c>
      <c r="C228" t="s">
        <v>45</v>
      </c>
      <c r="D228" t="s">
        <v>27</v>
      </c>
      <c r="E228" s="5">
        <v>1652</v>
      </c>
      <c r="F228" s="6">
        <v>93</v>
      </c>
    </row>
    <row r="229" spans="2:6" x14ac:dyDescent="0.3">
      <c r="B229" t="s">
        <v>42</v>
      </c>
      <c r="C229" t="s">
        <v>23</v>
      </c>
      <c r="D229" t="s">
        <v>49</v>
      </c>
      <c r="E229" s="5">
        <v>1652</v>
      </c>
      <c r="F229" s="6">
        <v>102</v>
      </c>
    </row>
    <row r="230" spans="2:6" x14ac:dyDescent="0.3">
      <c r="B230" t="s">
        <v>22</v>
      </c>
      <c r="C230" t="s">
        <v>23</v>
      </c>
      <c r="D230" t="s">
        <v>9</v>
      </c>
      <c r="E230" s="5">
        <v>1638</v>
      </c>
      <c r="F230" s="6">
        <v>63</v>
      </c>
    </row>
    <row r="231" spans="2:6" x14ac:dyDescent="0.3">
      <c r="B231" t="s">
        <v>7</v>
      </c>
      <c r="C231" t="s">
        <v>13</v>
      </c>
      <c r="D231" t="s">
        <v>44</v>
      </c>
      <c r="E231" s="5">
        <v>1638</v>
      </c>
      <c r="F231" s="6">
        <v>48</v>
      </c>
    </row>
    <row r="232" spans="2:6" x14ac:dyDescent="0.3">
      <c r="B232" t="s">
        <v>7</v>
      </c>
      <c r="C232" t="s">
        <v>8</v>
      </c>
      <c r="D232" t="s">
        <v>9</v>
      </c>
      <c r="E232" s="5">
        <v>1624</v>
      </c>
      <c r="F232" s="6">
        <v>114</v>
      </c>
    </row>
    <row r="233" spans="2:6" x14ac:dyDescent="0.3">
      <c r="B233" t="s">
        <v>7</v>
      </c>
      <c r="C233" t="s">
        <v>13</v>
      </c>
      <c r="D233" t="s">
        <v>47</v>
      </c>
      <c r="E233" s="5">
        <v>1617</v>
      </c>
      <c r="F233" s="6">
        <v>126</v>
      </c>
    </row>
    <row r="234" spans="2:6" x14ac:dyDescent="0.3">
      <c r="B234" t="s">
        <v>41</v>
      </c>
      <c r="C234" t="s">
        <v>13</v>
      </c>
      <c r="D234" t="s">
        <v>29</v>
      </c>
      <c r="E234" s="5">
        <v>1589</v>
      </c>
      <c r="F234" s="6">
        <v>303</v>
      </c>
    </row>
    <row r="235" spans="2:6" x14ac:dyDescent="0.3">
      <c r="B235" t="s">
        <v>35</v>
      </c>
      <c r="C235" t="s">
        <v>45</v>
      </c>
      <c r="D235" t="s">
        <v>24</v>
      </c>
      <c r="E235" s="5">
        <v>1568</v>
      </c>
      <c r="F235" s="6">
        <v>96</v>
      </c>
    </row>
    <row r="236" spans="2:6" x14ac:dyDescent="0.3">
      <c r="B236" t="s">
        <v>41</v>
      </c>
      <c r="C236" t="s">
        <v>23</v>
      </c>
      <c r="D236" t="s">
        <v>33</v>
      </c>
      <c r="E236" s="5">
        <v>1568</v>
      </c>
      <c r="F236" s="6">
        <v>141</v>
      </c>
    </row>
    <row r="237" spans="2:6" x14ac:dyDescent="0.3">
      <c r="B237" t="s">
        <v>12</v>
      </c>
      <c r="C237" t="s">
        <v>23</v>
      </c>
      <c r="D237" t="s">
        <v>46</v>
      </c>
      <c r="E237" s="5">
        <v>1561</v>
      </c>
      <c r="F237" s="6">
        <v>27</v>
      </c>
    </row>
    <row r="238" spans="2:6" x14ac:dyDescent="0.3">
      <c r="B238" t="s">
        <v>18</v>
      </c>
      <c r="C238" t="s">
        <v>8</v>
      </c>
      <c r="D238" t="s">
        <v>9</v>
      </c>
      <c r="E238" s="5">
        <v>1526</v>
      </c>
      <c r="F238" s="6">
        <v>240</v>
      </c>
    </row>
    <row r="239" spans="2:6" x14ac:dyDescent="0.3">
      <c r="B239" t="s">
        <v>38</v>
      </c>
      <c r="C239" t="s">
        <v>19</v>
      </c>
      <c r="D239" t="s">
        <v>9</v>
      </c>
      <c r="E239" s="5">
        <v>1526</v>
      </c>
      <c r="F239" s="6">
        <v>105</v>
      </c>
    </row>
    <row r="240" spans="2:6" x14ac:dyDescent="0.3">
      <c r="B240" t="s">
        <v>22</v>
      </c>
      <c r="C240" t="s">
        <v>8</v>
      </c>
      <c r="D240" t="s">
        <v>20</v>
      </c>
      <c r="E240" s="5">
        <v>1505</v>
      </c>
      <c r="F240" s="6">
        <v>102</v>
      </c>
    </row>
    <row r="241" spans="2:6" x14ac:dyDescent="0.3">
      <c r="B241" t="s">
        <v>18</v>
      </c>
      <c r="C241" t="s">
        <v>45</v>
      </c>
      <c r="D241" t="s">
        <v>29</v>
      </c>
      <c r="E241" s="5">
        <v>1463</v>
      </c>
      <c r="F241" s="6">
        <v>39</v>
      </c>
    </row>
    <row r="242" spans="2:6" x14ac:dyDescent="0.3">
      <c r="B242" t="s">
        <v>22</v>
      </c>
      <c r="C242" t="s">
        <v>45</v>
      </c>
      <c r="D242" t="s">
        <v>21</v>
      </c>
      <c r="E242" s="5">
        <v>1442</v>
      </c>
      <c r="F242" s="6">
        <v>15</v>
      </c>
    </row>
    <row r="243" spans="2:6" x14ac:dyDescent="0.3">
      <c r="B243" t="s">
        <v>50</v>
      </c>
      <c r="C243" t="s">
        <v>45</v>
      </c>
      <c r="D243" t="s">
        <v>24</v>
      </c>
      <c r="E243" s="5">
        <v>1428</v>
      </c>
      <c r="F243" s="6">
        <v>93</v>
      </c>
    </row>
    <row r="244" spans="2:6" x14ac:dyDescent="0.3">
      <c r="B244" t="s">
        <v>50</v>
      </c>
      <c r="C244" t="s">
        <v>19</v>
      </c>
      <c r="D244" t="s">
        <v>48</v>
      </c>
      <c r="E244" s="5">
        <v>1407</v>
      </c>
      <c r="F244" s="6">
        <v>72</v>
      </c>
    </row>
    <row r="245" spans="2:6" x14ac:dyDescent="0.3">
      <c r="B245" t="s">
        <v>22</v>
      </c>
      <c r="C245" t="s">
        <v>19</v>
      </c>
      <c r="D245" t="s">
        <v>47</v>
      </c>
      <c r="E245" s="5">
        <v>1400</v>
      </c>
      <c r="F245" s="6">
        <v>135</v>
      </c>
    </row>
    <row r="246" spans="2:6" x14ac:dyDescent="0.3">
      <c r="B246" t="s">
        <v>22</v>
      </c>
      <c r="C246" t="s">
        <v>13</v>
      </c>
      <c r="D246" t="s">
        <v>17</v>
      </c>
      <c r="E246" s="5">
        <v>1302</v>
      </c>
      <c r="F246" s="6">
        <v>402</v>
      </c>
    </row>
    <row r="247" spans="2:6" x14ac:dyDescent="0.3">
      <c r="B247" t="s">
        <v>35</v>
      </c>
      <c r="C247" t="s">
        <v>30</v>
      </c>
      <c r="D247" t="s">
        <v>15</v>
      </c>
      <c r="E247" s="5">
        <v>1281</v>
      </c>
      <c r="F247" s="6">
        <v>75</v>
      </c>
    </row>
    <row r="248" spans="2:6" x14ac:dyDescent="0.3">
      <c r="B248" t="s">
        <v>42</v>
      </c>
      <c r="C248" t="s">
        <v>19</v>
      </c>
      <c r="D248" t="s">
        <v>34</v>
      </c>
      <c r="E248" s="5">
        <v>1281</v>
      </c>
      <c r="F248" s="6">
        <v>18</v>
      </c>
    </row>
    <row r="249" spans="2:6" x14ac:dyDescent="0.3">
      <c r="B249" t="s">
        <v>18</v>
      </c>
      <c r="C249" t="s">
        <v>45</v>
      </c>
      <c r="D249" t="s">
        <v>26</v>
      </c>
      <c r="E249" s="5">
        <v>1274</v>
      </c>
      <c r="F249" s="6">
        <v>225</v>
      </c>
    </row>
    <row r="250" spans="2:6" x14ac:dyDescent="0.3">
      <c r="B250" t="s">
        <v>22</v>
      </c>
      <c r="C250" t="s">
        <v>30</v>
      </c>
      <c r="D250" t="s">
        <v>48</v>
      </c>
      <c r="E250" s="5">
        <v>1134</v>
      </c>
      <c r="F250" s="6">
        <v>282</v>
      </c>
    </row>
    <row r="251" spans="2:6" x14ac:dyDescent="0.3">
      <c r="B251" t="s">
        <v>16</v>
      </c>
      <c r="C251" t="s">
        <v>8</v>
      </c>
      <c r="D251" t="s">
        <v>47</v>
      </c>
      <c r="E251" s="5">
        <v>1085</v>
      </c>
      <c r="F251" s="6">
        <v>273</v>
      </c>
    </row>
    <row r="252" spans="2:6" x14ac:dyDescent="0.3">
      <c r="B252" t="s">
        <v>22</v>
      </c>
      <c r="C252" t="s">
        <v>13</v>
      </c>
      <c r="D252" t="s">
        <v>37</v>
      </c>
      <c r="E252" s="5">
        <v>1071</v>
      </c>
      <c r="F252" s="6">
        <v>270</v>
      </c>
    </row>
    <row r="253" spans="2:6" x14ac:dyDescent="0.3">
      <c r="B253" t="s">
        <v>41</v>
      </c>
      <c r="C253" t="s">
        <v>8</v>
      </c>
      <c r="D253" t="s">
        <v>15</v>
      </c>
      <c r="E253" s="5">
        <v>1057</v>
      </c>
      <c r="F253" s="6">
        <v>54</v>
      </c>
    </row>
    <row r="254" spans="2:6" x14ac:dyDescent="0.3">
      <c r="B254" t="s">
        <v>42</v>
      </c>
      <c r="C254" t="s">
        <v>19</v>
      </c>
      <c r="D254" t="s">
        <v>49</v>
      </c>
      <c r="E254" s="5">
        <v>973</v>
      </c>
      <c r="F254" s="6">
        <v>162</v>
      </c>
    </row>
    <row r="255" spans="2:6" x14ac:dyDescent="0.3">
      <c r="B255" t="s">
        <v>35</v>
      </c>
      <c r="C255" t="s">
        <v>23</v>
      </c>
      <c r="D255" t="s">
        <v>48</v>
      </c>
      <c r="E255" s="5">
        <v>966</v>
      </c>
      <c r="F255" s="6">
        <v>198</v>
      </c>
    </row>
    <row r="256" spans="2:6" x14ac:dyDescent="0.3">
      <c r="B256" t="s">
        <v>16</v>
      </c>
      <c r="C256" t="s">
        <v>13</v>
      </c>
      <c r="D256" t="s">
        <v>17</v>
      </c>
      <c r="E256" s="5">
        <v>959</v>
      </c>
      <c r="F256" s="6">
        <v>147</v>
      </c>
    </row>
    <row r="257" spans="2:6" x14ac:dyDescent="0.3">
      <c r="B257" t="s">
        <v>22</v>
      </c>
      <c r="C257" t="s">
        <v>30</v>
      </c>
      <c r="D257" t="s">
        <v>27</v>
      </c>
      <c r="E257" s="5">
        <v>959</v>
      </c>
      <c r="F257" s="6">
        <v>135</v>
      </c>
    </row>
    <row r="258" spans="2:6" x14ac:dyDescent="0.3">
      <c r="B258" t="s">
        <v>50</v>
      </c>
      <c r="C258" t="s">
        <v>19</v>
      </c>
      <c r="D258" t="s">
        <v>11</v>
      </c>
      <c r="E258" s="5">
        <v>945</v>
      </c>
      <c r="F258" s="6">
        <v>75</v>
      </c>
    </row>
    <row r="259" spans="2:6" x14ac:dyDescent="0.3">
      <c r="B259" t="s">
        <v>22</v>
      </c>
      <c r="C259" t="s">
        <v>30</v>
      </c>
      <c r="D259" t="s">
        <v>26</v>
      </c>
      <c r="E259" s="5">
        <v>938</v>
      </c>
      <c r="F259" s="6">
        <v>6</v>
      </c>
    </row>
    <row r="260" spans="2:6" x14ac:dyDescent="0.3">
      <c r="B260" t="s">
        <v>16</v>
      </c>
      <c r="C260" t="s">
        <v>45</v>
      </c>
      <c r="D260" t="s">
        <v>26</v>
      </c>
      <c r="E260" s="5">
        <v>938</v>
      </c>
      <c r="F260" s="6">
        <v>189</v>
      </c>
    </row>
    <row r="261" spans="2:6" x14ac:dyDescent="0.3">
      <c r="B261" t="s">
        <v>42</v>
      </c>
      <c r="C261" t="s">
        <v>8</v>
      </c>
      <c r="D261" t="s">
        <v>17</v>
      </c>
      <c r="E261" s="5">
        <v>938</v>
      </c>
      <c r="F261" s="6">
        <v>366</v>
      </c>
    </row>
    <row r="262" spans="2:6" x14ac:dyDescent="0.3">
      <c r="B262" t="s">
        <v>38</v>
      </c>
      <c r="C262" t="s">
        <v>45</v>
      </c>
      <c r="D262" t="s">
        <v>34</v>
      </c>
      <c r="E262" s="5">
        <v>861</v>
      </c>
      <c r="F262" s="6">
        <v>195</v>
      </c>
    </row>
    <row r="263" spans="2:6" x14ac:dyDescent="0.3">
      <c r="B263" t="s">
        <v>18</v>
      </c>
      <c r="C263" t="s">
        <v>19</v>
      </c>
      <c r="D263" t="s">
        <v>49</v>
      </c>
      <c r="E263" s="5">
        <v>854</v>
      </c>
      <c r="F263" s="6">
        <v>309</v>
      </c>
    </row>
    <row r="264" spans="2:6" x14ac:dyDescent="0.3">
      <c r="B264" t="s">
        <v>18</v>
      </c>
      <c r="C264" t="s">
        <v>13</v>
      </c>
      <c r="D264" t="s">
        <v>48</v>
      </c>
      <c r="E264" s="5">
        <v>847</v>
      </c>
      <c r="F264" s="6">
        <v>129</v>
      </c>
    </row>
    <row r="265" spans="2:6" x14ac:dyDescent="0.3">
      <c r="B265" t="s">
        <v>12</v>
      </c>
      <c r="C265" t="s">
        <v>30</v>
      </c>
      <c r="D265" t="s">
        <v>11</v>
      </c>
      <c r="E265" s="5">
        <v>819</v>
      </c>
      <c r="F265" s="6">
        <v>510</v>
      </c>
    </row>
    <row r="266" spans="2:6" x14ac:dyDescent="0.3">
      <c r="B266" t="s">
        <v>42</v>
      </c>
      <c r="C266" t="s">
        <v>13</v>
      </c>
      <c r="D266" t="s">
        <v>27</v>
      </c>
      <c r="E266" s="5">
        <v>819</v>
      </c>
      <c r="F266" s="6">
        <v>306</v>
      </c>
    </row>
    <row r="267" spans="2:6" x14ac:dyDescent="0.3">
      <c r="B267" t="s">
        <v>41</v>
      </c>
      <c r="C267" t="s">
        <v>19</v>
      </c>
      <c r="D267" t="s">
        <v>48</v>
      </c>
      <c r="E267" s="5">
        <v>798</v>
      </c>
      <c r="F267" s="6">
        <v>519</v>
      </c>
    </row>
    <row r="268" spans="2:6" x14ac:dyDescent="0.3">
      <c r="B268" t="s">
        <v>18</v>
      </c>
      <c r="C268" t="s">
        <v>8</v>
      </c>
      <c r="D268" t="s">
        <v>21</v>
      </c>
      <c r="E268" s="5">
        <v>714</v>
      </c>
      <c r="F268" s="6">
        <v>231</v>
      </c>
    </row>
    <row r="269" spans="2:6" x14ac:dyDescent="0.3">
      <c r="B269" t="s">
        <v>16</v>
      </c>
      <c r="C269" t="s">
        <v>45</v>
      </c>
      <c r="D269" t="s">
        <v>29</v>
      </c>
      <c r="E269" s="5">
        <v>707</v>
      </c>
      <c r="F269" s="6">
        <v>174</v>
      </c>
    </row>
    <row r="270" spans="2:6" x14ac:dyDescent="0.3">
      <c r="B270" t="s">
        <v>50</v>
      </c>
      <c r="C270" t="s">
        <v>45</v>
      </c>
      <c r="D270" t="s">
        <v>29</v>
      </c>
      <c r="E270" s="5">
        <v>700</v>
      </c>
      <c r="F270" s="6">
        <v>87</v>
      </c>
    </row>
    <row r="271" spans="2:6" x14ac:dyDescent="0.3">
      <c r="B271" t="s">
        <v>41</v>
      </c>
      <c r="C271" t="s">
        <v>23</v>
      </c>
      <c r="D271" t="s">
        <v>43</v>
      </c>
      <c r="E271" s="5">
        <v>630</v>
      </c>
      <c r="F271" s="6">
        <v>36</v>
      </c>
    </row>
    <row r="272" spans="2:6" x14ac:dyDescent="0.3">
      <c r="B272" t="s">
        <v>7</v>
      </c>
      <c r="C272" t="s">
        <v>30</v>
      </c>
      <c r="D272" t="s">
        <v>44</v>
      </c>
      <c r="E272" s="5">
        <v>623</v>
      </c>
      <c r="F272" s="6">
        <v>51</v>
      </c>
    </row>
    <row r="273" spans="2:6" x14ac:dyDescent="0.3">
      <c r="B273" t="s">
        <v>7</v>
      </c>
      <c r="C273" t="s">
        <v>30</v>
      </c>
      <c r="D273" t="s">
        <v>46</v>
      </c>
      <c r="E273" s="5">
        <v>609</v>
      </c>
      <c r="F273" s="6">
        <v>87</v>
      </c>
    </row>
    <row r="274" spans="2:6" x14ac:dyDescent="0.3">
      <c r="B274" t="s">
        <v>18</v>
      </c>
      <c r="C274" t="s">
        <v>13</v>
      </c>
      <c r="D274" t="s">
        <v>34</v>
      </c>
      <c r="E274" s="5">
        <v>609</v>
      </c>
      <c r="F274" s="6">
        <v>99</v>
      </c>
    </row>
    <row r="275" spans="2:6" x14ac:dyDescent="0.3">
      <c r="B275" t="s">
        <v>50</v>
      </c>
      <c r="C275" t="s">
        <v>13</v>
      </c>
      <c r="D275" t="s">
        <v>40</v>
      </c>
      <c r="E275" s="5">
        <v>567</v>
      </c>
      <c r="F275" s="6">
        <v>228</v>
      </c>
    </row>
    <row r="276" spans="2:6" x14ac:dyDescent="0.3">
      <c r="B276" t="s">
        <v>22</v>
      </c>
      <c r="C276" t="s">
        <v>8</v>
      </c>
      <c r="D276" t="s">
        <v>9</v>
      </c>
      <c r="E276" s="5">
        <v>560</v>
      </c>
      <c r="F276" s="6">
        <v>81</v>
      </c>
    </row>
    <row r="277" spans="2:6" x14ac:dyDescent="0.3">
      <c r="B277" t="s">
        <v>41</v>
      </c>
      <c r="C277" t="s">
        <v>13</v>
      </c>
      <c r="D277" t="s">
        <v>34</v>
      </c>
      <c r="E277" s="5">
        <v>553</v>
      </c>
      <c r="F277" s="6">
        <v>15</v>
      </c>
    </row>
    <row r="278" spans="2:6" x14ac:dyDescent="0.3">
      <c r="B278" t="s">
        <v>22</v>
      </c>
      <c r="C278" t="s">
        <v>45</v>
      </c>
      <c r="D278" t="s">
        <v>17</v>
      </c>
      <c r="E278" s="5">
        <v>525</v>
      </c>
      <c r="F278" s="6">
        <v>48</v>
      </c>
    </row>
    <row r="279" spans="2:6" x14ac:dyDescent="0.3">
      <c r="B279" t="s">
        <v>38</v>
      </c>
      <c r="C279" t="s">
        <v>8</v>
      </c>
      <c r="D279" t="s">
        <v>33</v>
      </c>
      <c r="E279" s="5">
        <v>518</v>
      </c>
      <c r="F279" s="6">
        <v>75</v>
      </c>
    </row>
    <row r="280" spans="2:6" x14ac:dyDescent="0.3">
      <c r="B280" t="s">
        <v>22</v>
      </c>
      <c r="C280" t="s">
        <v>19</v>
      </c>
      <c r="D280" t="s">
        <v>40</v>
      </c>
      <c r="E280" s="5">
        <v>497</v>
      </c>
      <c r="F280" s="6">
        <v>63</v>
      </c>
    </row>
    <row r="281" spans="2:6" x14ac:dyDescent="0.3">
      <c r="B281" t="s">
        <v>38</v>
      </c>
      <c r="C281" t="s">
        <v>13</v>
      </c>
      <c r="D281" t="s">
        <v>33</v>
      </c>
      <c r="E281" s="5">
        <v>490</v>
      </c>
      <c r="F281" s="6">
        <v>84</v>
      </c>
    </row>
    <row r="282" spans="2:6" x14ac:dyDescent="0.3">
      <c r="B282" t="s">
        <v>22</v>
      </c>
      <c r="C282" t="s">
        <v>30</v>
      </c>
      <c r="D282" t="s">
        <v>24</v>
      </c>
      <c r="E282" s="5">
        <v>469</v>
      </c>
      <c r="F282" s="6">
        <v>75</v>
      </c>
    </row>
    <row r="283" spans="2:6" x14ac:dyDescent="0.3">
      <c r="B283" t="s">
        <v>12</v>
      </c>
      <c r="C283" t="s">
        <v>8</v>
      </c>
      <c r="D283" t="s">
        <v>40</v>
      </c>
      <c r="E283" s="5">
        <v>434</v>
      </c>
      <c r="F283" s="6">
        <v>87</v>
      </c>
    </row>
    <row r="284" spans="2:6" x14ac:dyDescent="0.3">
      <c r="B284" t="s">
        <v>38</v>
      </c>
      <c r="C284" t="s">
        <v>23</v>
      </c>
      <c r="D284" t="s">
        <v>20</v>
      </c>
      <c r="E284" s="5">
        <v>385</v>
      </c>
      <c r="F284" s="6">
        <v>249</v>
      </c>
    </row>
    <row r="285" spans="2:6" x14ac:dyDescent="0.3">
      <c r="B285" t="s">
        <v>12</v>
      </c>
      <c r="C285" t="s">
        <v>13</v>
      </c>
      <c r="D285" t="s">
        <v>27</v>
      </c>
      <c r="E285" s="5">
        <v>357</v>
      </c>
      <c r="F285" s="6">
        <v>126</v>
      </c>
    </row>
    <row r="286" spans="2:6" x14ac:dyDescent="0.3">
      <c r="B286" t="s">
        <v>18</v>
      </c>
      <c r="C286" t="s">
        <v>45</v>
      </c>
      <c r="D286" t="s">
        <v>33</v>
      </c>
      <c r="E286" s="5">
        <v>336</v>
      </c>
      <c r="F286" s="6">
        <v>144</v>
      </c>
    </row>
    <row r="287" spans="2:6" x14ac:dyDescent="0.3">
      <c r="B287" t="s">
        <v>35</v>
      </c>
      <c r="C287" t="s">
        <v>19</v>
      </c>
      <c r="D287" t="s">
        <v>14</v>
      </c>
      <c r="E287" s="5">
        <v>280</v>
      </c>
      <c r="F287" s="6">
        <v>87</v>
      </c>
    </row>
    <row r="288" spans="2:6" x14ac:dyDescent="0.3">
      <c r="B288" t="s">
        <v>16</v>
      </c>
      <c r="C288" t="s">
        <v>8</v>
      </c>
      <c r="D288" t="s">
        <v>17</v>
      </c>
      <c r="E288" s="5">
        <v>259</v>
      </c>
      <c r="F288" s="6">
        <v>207</v>
      </c>
    </row>
    <row r="289" spans="2:6" x14ac:dyDescent="0.3">
      <c r="B289" t="s">
        <v>41</v>
      </c>
      <c r="C289" t="s">
        <v>45</v>
      </c>
      <c r="D289" t="s">
        <v>11</v>
      </c>
      <c r="E289" s="5">
        <v>252</v>
      </c>
      <c r="F289" s="6">
        <v>54</v>
      </c>
    </row>
    <row r="290" spans="2:6" x14ac:dyDescent="0.3">
      <c r="B290" t="s">
        <v>50</v>
      </c>
      <c r="C290" t="s">
        <v>8</v>
      </c>
      <c r="D290" t="s">
        <v>40</v>
      </c>
      <c r="E290" s="5">
        <v>245</v>
      </c>
      <c r="F290" s="6">
        <v>288</v>
      </c>
    </row>
    <row r="291" spans="2:6" x14ac:dyDescent="0.3">
      <c r="B291" t="s">
        <v>41</v>
      </c>
      <c r="C291" t="s">
        <v>8</v>
      </c>
      <c r="D291" t="s">
        <v>34</v>
      </c>
      <c r="E291" s="5">
        <v>238</v>
      </c>
      <c r="F291" s="6">
        <v>18</v>
      </c>
    </row>
    <row r="292" spans="2:6" x14ac:dyDescent="0.3">
      <c r="B292" t="s">
        <v>7</v>
      </c>
      <c r="C292" t="s">
        <v>19</v>
      </c>
      <c r="D292" t="s">
        <v>17</v>
      </c>
      <c r="E292" s="5">
        <v>217</v>
      </c>
      <c r="F292" s="6">
        <v>36</v>
      </c>
    </row>
    <row r="293" spans="2:6" x14ac:dyDescent="0.3">
      <c r="B293" t="s">
        <v>41</v>
      </c>
      <c r="C293" t="s">
        <v>19</v>
      </c>
      <c r="D293" t="s">
        <v>29</v>
      </c>
      <c r="E293" s="5">
        <v>189</v>
      </c>
      <c r="F293" s="6">
        <v>48</v>
      </c>
    </row>
    <row r="294" spans="2:6" x14ac:dyDescent="0.3">
      <c r="B294" t="s">
        <v>38</v>
      </c>
      <c r="C294" t="s">
        <v>8</v>
      </c>
      <c r="D294" t="s">
        <v>31</v>
      </c>
      <c r="E294" s="5">
        <v>182</v>
      </c>
      <c r="F294" s="6">
        <v>48</v>
      </c>
    </row>
    <row r="295" spans="2:6" x14ac:dyDescent="0.3">
      <c r="B295" t="s">
        <v>12</v>
      </c>
      <c r="C295" t="s">
        <v>30</v>
      </c>
      <c r="D295" t="s">
        <v>33</v>
      </c>
      <c r="E295" s="5">
        <v>168</v>
      </c>
      <c r="F295" s="6">
        <v>84</v>
      </c>
    </row>
    <row r="296" spans="2:6" x14ac:dyDescent="0.3">
      <c r="B296" t="s">
        <v>18</v>
      </c>
      <c r="C296" t="s">
        <v>30</v>
      </c>
      <c r="D296" t="s">
        <v>24</v>
      </c>
      <c r="E296" s="5">
        <v>154</v>
      </c>
      <c r="F296" s="6">
        <v>21</v>
      </c>
    </row>
    <row r="297" spans="2:6" x14ac:dyDescent="0.3">
      <c r="B297" t="s">
        <v>16</v>
      </c>
      <c r="C297" t="s">
        <v>13</v>
      </c>
      <c r="D297" t="s">
        <v>46</v>
      </c>
      <c r="E297" s="5">
        <v>98</v>
      </c>
      <c r="F297" s="6">
        <v>159</v>
      </c>
    </row>
    <row r="298" spans="2:6" x14ac:dyDescent="0.3">
      <c r="B298" t="s">
        <v>18</v>
      </c>
      <c r="C298" t="s">
        <v>19</v>
      </c>
      <c r="D298" t="s">
        <v>46</v>
      </c>
      <c r="E298" s="5">
        <v>98</v>
      </c>
      <c r="F298" s="6">
        <v>204</v>
      </c>
    </row>
    <row r="299" spans="2:6" x14ac:dyDescent="0.3">
      <c r="B299" t="s">
        <v>50</v>
      </c>
      <c r="C299" t="s">
        <v>30</v>
      </c>
      <c r="D299" t="s">
        <v>11</v>
      </c>
      <c r="E299" s="5">
        <v>63</v>
      </c>
      <c r="F299" s="6">
        <v>123</v>
      </c>
    </row>
    <row r="300" spans="2:6" x14ac:dyDescent="0.3">
      <c r="B300" t="s">
        <v>41</v>
      </c>
      <c r="C300" t="s">
        <v>30</v>
      </c>
      <c r="D300" t="s">
        <v>11</v>
      </c>
      <c r="E300" s="5">
        <v>56</v>
      </c>
      <c r="F300" s="6">
        <v>51</v>
      </c>
    </row>
    <row r="301" spans="2:6" x14ac:dyDescent="0.3">
      <c r="B301" t="s">
        <v>12</v>
      </c>
      <c r="C301" t="s">
        <v>8</v>
      </c>
      <c r="D301" t="s">
        <v>9</v>
      </c>
      <c r="E301" s="5">
        <v>42</v>
      </c>
      <c r="F301" s="6">
        <v>150</v>
      </c>
    </row>
    <row r="302" spans="2:6" x14ac:dyDescent="0.3">
      <c r="B302" t="s">
        <v>42</v>
      </c>
      <c r="C302" t="s">
        <v>23</v>
      </c>
      <c r="D302" t="s">
        <v>26</v>
      </c>
      <c r="E302" s="5">
        <v>21</v>
      </c>
      <c r="F302" s="6">
        <v>168</v>
      </c>
    </row>
    <row r="303" spans="2:6" x14ac:dyDescent="0.3">
      <c r="B303" t="s">
        <v>7</v>
      </c>
      <c r="C303" t="s">
        <v>23</v>
      </c>
      <c r="D303" t="s">
        <v>47</v>
      </c>
      <c r="E303" s="5">
        <v>0</v>
      </c>
      <c r="F303" s="6">
        <v>135</v>
      </c>
    </row>
  </sheetData>
  <conditionalFormatting sqref="L4:L13">
    <cfRule type="top10" dxfId="272" priority="1" rank="10"/>
  </conditionalFormatting>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5C5F0-A1A3-4C2B-B256-5A466BE3B17C}">
  <dimension ref="A1:Z10"/>
  <sheetViews>
    <sheetView workbookViewId="0">
      <selection activeCell="H14" sqref="H14"/>
    </sheetView>
  </sheetViews>
  <sheetFormatPr defaultRowHeight="14.4" x14ac:dyDescent="0.3"/>
  <cols>
    <col min="1" max="1" width="2.6640625" customWidth="1"/>
    <col min="2" max="2" width="11.33203125" bestFit="1" customWidth="1"/>
    <col min="3" max="3" width="15.21875" bestFit="1" customWidth="1"/>
    <col min="4" max="4" width="11" customWidth="1"/>
    <col min="5" max="5" width="9" bestFit="1" customWidth="1"/>
    <col min="6" max="6" width="11.33203125" bestFit="1" customWidth="1"/>
    <col min="7" max="7" width="16.88671875" bestFit="1" customWidth="1"/>
    <col min="8" max="8" width="19.88671875" bestFit="1" customWidth="1"/>
    <col min="9" max="9" width="10.77734375" customWidth="1"/>
    <col min="10" max="10" width="16.6640625" bestFit="1" customWidth="1"/>
  </cols>
  <sheetData>
    <row r="1" spans="1:26" ht="39.6" x14ac:dyDescent="0.3">
      <c r="A1" s="1"/>
      <c r="B1" s="2"/>
      <c r="C1" s="13" t="s">
        <v>65</v>
      </c>
      <c r="D1" s="2"/>
      <c r="E1" s="2"/>
      <c r="F1" s="2"/>
      <c r="G1" s="2"/>
      <c r="H1" s="2"/>
      <c r="I1" s="2"/>
      <c r="J1" s="2"/>
      <c r="K1" s="2"/>
      <c r="L1" s="2"/>
      <c r="M1" s="2"/>
      <c r="N1" s="2"/>
      <c r="O1" s="2"/>
      <c r="P1" s="2"/>
      <c r="Q1" s="2"/>
      <c r="R1" s="2"/>
      <c r="S1" s="2"/>
      <c r="T1" s="2"/>
      <c r="U1" s="2"/>
      <c r="V1" s="2"/>
      <c r="W1" s="2"/>
      <c r="X1" s="2"/>
      <c r="Y1" s="2"/>
      <c r="Z1" s="2"/>
    </row>
    <row r="3" spans="1:26" ht="21" x14ac:dyDescent="0.4">
      <c r="B3" s="44" t="s">
        <v>72</v>
      </c>
      <c r="C3" s="45"/>
      <c r="D3" s="45"/>
      <c r="E3" s="45"/>
      <c r="G3" s="44" t="s">
        <v>73</v>
      </c>
      <c r="H3" s="45"/>
      <c r="I3" s="45"/>
      <c r="J3" s="45"/>
    </row>
    <row r="4" spans="1:26" ht="21" x14ac:dyDescent="0.4">
      <c r="B4" s="46" t="s">
        <v>67</v>
      </c>
      <c r="C4" s="47" t="s">
        <v>3</v>
      </c>
      <c r="D4" s="48" t="s">
        <v>74</v>
      </c>
      <c r="E4" s="47" t="s">
        <v>4</v>
      </c>
      <c r="G4" s="52" t="s">
        <v>67</v>
      </c>
      <c r="H4" s="45" t="s">
        <v>70</v>
      </c>
      <c r="I4" s="45" t="s">
        <v>74</v>
      </c>
      <c r="J4" s="45" t="s">
        <v>71</v>
      </c>
    </row>
    <row r="5" spans="1:26" ht="21" x14ac:dyDescent="0.4">
      <c r="B5" s="49" t="s">
        <v>45</v>
      </c>
      <c r="C5" s="50">
        <f>SUMIFS(main[Amount],main[Geography],B5)</f>
        <v>252469</v>
      </c>
      <c r="D5" s="51">
        <f>country[[#This Row],[Amount]]</f>
        <v>252469</v>
      </c>
      <c r="E5" s="45">
        <f>SUMIFS(main[Units],main[Geography],B5)</f>
        <v>8760</v>
      </c>
      <c r="G5" s="49" t="s">
        <v>45</v>
      </c>
      <c r="H5" s="53">
        <v>252469</v>
      </c>
      <c r="I5" s="54">
        <v>252469</v>
      </c>
      <c r="J5" s="54">
        <v>8760</v>
      </c>
    </row>
    <row r="6" spans="1:26" ht="21" x14ac:dyDescent="0.4">
      <c r="B6" s="49" t="s">
        <v>19</v>
      </c>
      <c r="C6" s="50">
        <f>SUMIFS(main[Amount],main[Geography],B6)</f>
        <v>237944</v>
      </c>
      <c r="D6" s="51">
        <f>country[[#This Row],[Amount]]</f>
        <v>237944</v>
      </c>
      <c r="E6" s="45">
        <f>SUMIFS(main[Units],main[Geography],B6)</f>
        <v>7302</v>
      </c>
      <c r="G6" s="49" t="s">
        <v>19</v>
      </c>
      <c r="H6" s="53">
        <v>237944</v>
      </c>
      <c r="I6" s="54">
        <v>237944</v>
      </c>
      <c r="J6" s="54">
        <v>7302</v>
      </c>
    </row>
    <row r="7" spans="1:26" ht="21" x14ac:dyDescent="0.4">
      <c r="B7" s="49" t="s">
        <v>8</v>
      </c>
      <c r="C7" s="50">
        <f>SUMIFS(main[Amount],main[Geography],B7)</f>
        <v>218813</v>
      </c>
      <c r="D7" s="51">
        <f>country[[#This Row],[Amount]]</f>
        <v>218813</v>
      </c>
      <c r="E7" s="45">
        <f>SUMIFS(main[Units],main[Geography],B7)</f>
        <v>7431</v>
      </c>
      <c r="G7" s="49" t="s">
        <v>8</v>
      </c>
      <c r="H7" s="53">
        <v>218813</v>
      </c>
      <c r="I7" s="54">
        <v>218813</v>
      </c>
      <c r="J7" s="54">
        <v>7431</v>
      </c>
    </row>
    <row r="8" spans="1:26" ht="21" x14ac:dyDescent="0.4">
      <c r="B8" s="49" t="s">
        <v>13</v>
      </c>
      <c r="C8" s="50">
        <f>SUMIFS(main[Amount],main[Geography],B8)</f>
        <v>189434</v>
      </c>
      <c r="D8" s="51">
        <f>country[[#This Row],[Amount]]</f>
        <v>189434</v>
      </c>
      <c r="E8" s="45">
        <f>SUMIFS(main[Units],main[Geography],B8)</f>
        <v>10158</v>
      </c>
      <c r="G8" s="49" t="s">
        <v>13</v>
      </c>
      <c r="H8" s="53">
        <v>189434</v>
      </c>
      <c r="I8" s="54">
        <v>189434</v>
      </c>
      <c r="J8" s="54">
        <v>10158</v>
      </c>
    </row>
    <row r="9" spans="1:26" ht="21" x14ac:dyDescent="0.4">
      <c r="B9" s="49" t="s">
        <v>23</v>
      </c>
      <c r="C9" s="50">
        <f>SUMIFS(main[Amount],main[Geography],B9)</f>
        <v>173530</v>
      </c>
      <c r="D9" s="51">
        <f>country[[#This Row],[Amount]]</f>
        <v>173530</v>
      </c>
      <c r="E9" s="45">
        <f>SUMIFS(main[Units],main[Geography],B9)</f>
        <v>5745</v>
      </c>
      <c r="G9" s="49" t="s">
        <v>23</v>
      </c>
      <c r="H9" s="53">
        <v>173530</v>
      </c>
      <c r="I9" s="54">
        <v>173530</v>
      </c>
      <c r="J9" s="54">
        <v>5745</v>
      </c>
    </row>
    <row r="10" spans="1:26" ht="21" x14ac:dyDescent="0.4">
      <c r="B10" s="49" t="s">
        <v>30</v>
      </c>
      <c r="C10" s="50">
        <f>SUMIFS(main[Amount],main[Geography],B10)</f>
        <v>168679</v>
      </c>
      <c r="D10" s="51">
        <f>country[[#This Row],[Amount]]</f>
        <v>168679</v>
      </c>
      <c r="E10" s="45">
        <f>SUMIFS(main[Units],main[Geography],B10)</f>
        <v>6264</v>
      </c>
      <c r="G10" s="49" t="s">
        <v>30</v>
      </c>
      <c r="H10" s="53">
        <v>168679</v>
      </c>
      <c r="I10" s="54">
        <v>168679</v>
      </c>
      <c r="J10" s="54">
        <v>6264</v>
      </c>
    </row>
  </sheetData>
  <conditionalFormatting sqref="D4:D10">
    <cfRule type="dataBar" priority="1">
      <dataBar showValue="0">
        <cfvo type="min"/>
        <cfvo type="max"/>
        <color rgb="FF638EC6"/>
      </dataBar>
      <extLst>
        <ext xmlns:x14="http://schemas.microsoft.com/office/spreadsheetml/2009/9/main" uri="{B025F937-C7B1-47D3-B67F-A62EFF666E3E}">
          <x14:id>{623AB626-9A61-4123-8437-7009FAAAD791}</x14:id>
        </ext>
      </extLst>
    </cfRule>
  </conditionalFormatting>
  <conditionalFormatting sqref="I4:I10">
    <cfRule type="dataBar" priority="2">
      <dataBar showValue="0">
        <cfvo type="min"/>
        <cfvo type="max"/>
        <color rgb="FF638EC6"/>
      </dataBar>
      <extLst>
        <ext xmlns:x14="http://schemas.microsoft.com/office/spreadsheetml/2009/9/main" uri="{B025F937-C7B1-47D3-B67F-A62EFF666E3E}">
          <x14:id>{82AF3250-E10E-4E04-B314-E46DFC6BB533}</x14:id>
        </ext>
      </extLst>
    </cfRule>
  </conditionalFormatting>
  <pageMargins left="0.7" right="0.7" top="0.75" bottom="0.75" header="0.3" footer="0.3"/>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623AB626-9A61-4123-8437-7009FAAAD791}">
            <x14:dataBar minLength="0" maxLength="100" gradient="0">
              <x14:cfvo type="autoMin"/>
              <x14:cfvo type="autoMax"/>
              <x14:negativeFillColor rgb="FFFF0000"/>
              <x14:axisColor rgb="FF000000"/>
            </x14:dataBar>
          </x14:cfRule>
          <xm:sqref>D4:D10</xm:sqref>
        </x14:conditionalFormatting>
        <x14:conditionalFormatting xmlns:xm="http://schemas.microsoft.com/office/excel/2006/main">
          <x14:cfRule type="dataBar" id="{82AF3250-E10E-4E04-B314-E46DFC6BB533}">
            <x14:dataBar minLength="0" maxLength="100" gradient="0">
              <x14:cfvo type="autoMin"/>
              <x14:cfvo type="autoMax"/>
              <x14:negativeFillColor rgb="FFFF0000"/>
              <x14:axisColor rgb="FF000000"/>
            </x14:dataBar>
          </x14:cfRule>
          <xm:sqref>I4:I10</xm:sqref>
        </x14:conditionalFormatting>
      </x14:conditionalFormattings>
    </ex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84433-548A-4380-9EB0-16E374BF500A}">
  <dimension ref="A1:Z8"/>
  <sheetViews>
    <sheetView workbookViewId="0">
      <selection activeCell="G5" sqref="G5"/>
    </sheetView>
  </sheetViews>
  <sheetFormatPr defaultRowHeight="14.4" x14ac:dyDescent="0.3"/>
  <cols>
    <col min="1" max="1" width="2.77734375" customWidth="1"/>
    <col min="2" max="2" width="17.5546875" bestFit="1" customWidth="1"/>
    <col min="3" max="3" width="32.33203125" bestFit="1" customWidth="1"/>
    <col min="4" max="5" width="22.6640625" bestFit="1" customWidth="1"/>
  </cols>
  <sheetData>
    <row r="1" spans="1:26" ht="39.6" x14ac:dyDescent="0.3">
      <c r="A1" s="1"/>
      <c r="B1" s="2"/>
      <c r="C1" s="13" t="s">
        <v>75</v>
      </c>
      <c r="D1" s="2"/>
      <c r="E1" s="2"/>
      <c r="F1" s="2"/>
      <c r="G1" s="2"/>
      <c r="H1" s="2"/>
      <c r="I1" s="2"/>
      <c r="J1" s="2"/>
      <c r="K1" s="2"/>
      <c r="L1" s="2"/>
      <c r="M1" s="2"/>
      <c r="N1" s="2"/>
      <c r="O1" s="2"/>
      <c r="P1" s="2"/>
      <c r="Q1" s="2"/>
      <c r="R1" s="2"/>
      <c r="S1" s="2"/>
      <c r="T1" s="2"/>
      <c r="U1" s="2"/>
      <c r="V1" s="2"/>
      <c r="W1" s="2"/>
      <c r="X1" s="2"/>
      <c r="Y1" s="2"/>
      <c r="Z1" s="2"/>
    </row>
    <row r="3" spans="1:26" ht="25.8" x14ac:dyDescent="0.5">
      <c r="C3" s="40" t="s">
        <v>68</v>
      </c>
      <c r="D3" s="41" t="s">
        <v>76</v>
      </c>
    </row>
    <row r="4" spans="1:26" ht="25.8" x14ac:dyDescent="0.5">
      <c r="C4" s="42" t="s">
        <v>21</v>
      </c>
      <c r="D4" s="43">
        <v>44.990867579908674</v>
      </c>
    </row>
    <row r="5" spans="1:26" ht="25.8" x14ac:dyDescent="0.5">
      <c r="C5" s="42" t="s">
        <v>27</v>
      </c>
      <c r="D5" s="43">
        <v>37.303128371089535</v>
      </c>
    </row>
    <row r="6" spans="1:26" ht="25.8" x14ac:dyDescent="0.5">
      <c r="C6" s="42" t="s">
        <v>44</v>
      </c>
      <c r="D6" s="43">
        <v>33.88697318007663</v>
      </c>
    </row>
    <row r="7" spans="1:26" ht="25.8" x14ac:dyDescent="0.5">
      <c r="C7" s="42" t="s">
        <v>46</v>
      </c>
      <c r="D7" s="43">
        <v>32.807189542483663</v>
      </c>
    </row>
    <row r="8" spans="1:26" ht="25.8" x14ac:dyDescent="0.5">
      <c r="C8" s="42" t="s">
        <v>33</v>
      </c>
      <c r="D8" s="43">
        <v>32.301656920077974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76A17-81FA-442C-A3BF-4218FE51F932}">
  <dimension ref="A1:Z303"/>
  <sheetViews>
    <sheetView workbookViewId="0">
      <selection activeCell="P7" sqref="P7"/>
    </sheetView>
  </sheetViews>
  <sheetFormatPr defaultRowHeight="14.4" x14ac:dyDescent="0.3"/>
  <cols>
    <col min="1" max="1" width="4.21875" customWidth="1"/>
    <col min="2" max="2" width="15" bestFit="1" customWidth="1"/>
    <col min="3" max="3" width="12.109375" bestFit="1" customWidth="1"/>
    <col min="4" max="4" width="19.88671875" bestFit="1" customWidth="1"/>
    <col min="5" max="5" width="8.109375" bestFit="1" customWidth="1"/>
    <col min="6" max="6" width="5.33203125" bestFit="1" customWidth="1"/>
  </cols>
  <sheetData>
    <row r="1" spans="1:26" ht="39.6" x14ac:dyDescent="0.3">
      <c r="A1" s="1"/>
      <c r="B1" s="2"/>
      <c r="C1" s="13" t="s">
        <v>75</v>
      </c>
      <c r="D1" s="2"/>
      <c r="E1" s="2"/>
      <c r="F1" s="2"/>
      <c r="G1" s="2"/>
      <c r="H1" s="2"/>
      <c r="I1" s="2"/>
      <c r="J1" s="2"/>
      <c r="K1" s="2"/>
      <c r="L1" s="2"/>
      <c r="M1" s="2"/>
      <c r="N1" s="2"/>
      <c r="O1" s="2"/>
      <c r="P1" s="2"/>
      <c r="Q1" s="2"/>
      <c r="R1" s="2"/>
      <c r="S1" s="2"/>
      <c r="T1" s="2"/>
      <c r="U1" s="2"/>
      <c r="V1" s="2"/>
      <c r="W1" s="2"/>
      <c r="X1" s="2"/>
      <c r="Y1" s="2"/>
      <c r="Z1" s="2"/>
    </row>
    <row r="3" spans="1:26" x14ac:dyDescent="0.3">
      <c r="B3" s="3" t="s">
        <v>0</v>
      </c>
      <c r="C3" s="3" t="s">
        <v>1</v>
      </c>
      <c r="D3" s="3" t="s">
        <v>2</v>
      </c>
      <c r="E3" s="4" t="s">
        <v>3</v>
      </c>
      <c r="F3" s="4" t="s">
        <v>4</v>
      </c>
      <c r="O3" s="3" t="s">
        <v>77</v>
      </c>
    </row>
    <row r="4" spans="1:26" x14ac:dyDescent="0.3">
      <c r="B4" t="s">
        <v>7</v>
      </c>
      <c r="C4" t="s">
        <v>8</v>
      </c>
      <c r="D4" t="s">
        <v>9</v>
      </c>
      <c r="E4" s="5">
        <v>1624</v>
      </c>
      <c r="F4" s="6">
        <v>114</v>
      </c>
    </row>
    <row r="5" spans="1:26" x14ac:dyDescent="0.3">
      <c r="B5" t="s">
        <v>12</v>
      </c>
      <c r="C5" t="s">
        <v>13</v>
      </c>
      <c r="D5" t="s">
        <v>14</v>
      </c>
      <c r="E5" s="5">
        <v>6706</v>
      </c>
      <c r="F5" s="6">
        <v>459</v>
      </c>
    </row>
    <row r="6" spans="1:26" x14ac:dyDescent="0.3">
      <c r="B6" t="s">
        <v>16</v>
      </c>
      <c r="C6" t="s">
        <v>13</v>
      </c>
      <c r="D6" t="s">
        <v>17</v>
      </c>
      <c r="E6" s="5">
        <v>959</v>
      </c>
      <c r="F6" s="6">
        <v>147</v>
      </c>
    </row>
    <row r="7" spans="1:26" x14ac:dyDescent="0.3">
      <c r="B7" t="s">
        <v>18</v>
      </c>
      <c r="C7" t="s">
        <v>19</v>
      </c>
      <c r="D7" t="s">
        <v>20</v>
      </c>
      <c r="E7" s="5">
        <v>9632</v>
      </c>
      <c r="F7" s="6">
        <v>288</v>
      </c>
    </row>
    <row r="8" spans="1:26" x14ac:dyDescent="0.3">
      <c r="B8" t="s">
        <v>22</v>
      </c>
      <c r="C8" t="s">
        <v>23</v>
      </c>
      <c r="D8" t="s">
        <v>24</v>
      </c>
      <c r="E8" s="5">
        <v>2100</v>
      </c>
      <c r="F8" s="6">
        <v>414</v>
      </c>
    </row>
    <row r="9" spans="1:26" x14ac:dyDescent="0.3">
      <c r="B9" t="s">
        <v>7</v>
      </c>
      <c r="C9" t="s">
        <v>13</v>
      </c>
      <c r="D9" t="s">
        <v>27</v>
      </c>
      <c r="E9" s="5">
        <v>8869</v>
      </c>
      <c r="F9" s="6">
        <v>432</v>
      </c>
    </row>
    <row r="10" spans="1:26" x14ac:dyDescent="0.3">
      <c r="B10" t="s">
        <v>22</v>
      </c>
      <c r="C10" t="s">
        <v>30</v>
      </c>
      <c r="D10" t="s">
        <v>31</v>
      </c>
      <c r="E10" s="5">
        <v>2681</v>
      </c>
      <c r="F10" s="6">
        <v>54</v>
      </c>
    </row>
    <row r="11" spans="1:26" x14ac:dyDescent="0.3">
      <c r="B11" t="s">
        <v>12</v>
      </c>
      <c r="C11" t="s">
        <v>13</v>
      </c>
      <c r="D11" t="s">
        <v>33</v>
      </c>
      <c r="E11" s="5">
        <v>5012</v>
      </c>
      <c r="F11" s="6">
        <v>210</v>
      </c>
    </row>
    <row r="12" spans="1:26" x14ac:dyDescent="0.3">
      <c r="B12" t="s">
        <v>35</v>
      </c>
      <c r="C12" t="s">
        <v>30</v>
      </c>
      <c r="D12" t="s">
        <v>15</v>
      </c>
      <c r="E12" s="5">
        <v>1281</v>
      </c>
      <c r="F12" s="6">
        <v>75</v>
      </c>
    </row>
    <row r="13" spans="1:26" x14ac:dyDescent="0.3">
      <c r="B13" t="s">
        <v>38</v>
      </c>
      <c r="C13" t="s">
        <v>8</v>
      </c>
      <c r="D13" t="s">
        <v>15</v>
      </c>
      <c r="E13" s="5">
        <v>4991</v>
      </c>
      <c r="F13" s="6">
        <v>12</v>
      </c>
    </row>
    <row r="14" spans="1:26" x14ac:dyDescent="0.3">
      <c r="B14" t="s">
        <v>41</v>
      </c>
      <c r="C14" t="s">
        <v>23</v>
      </c>
      <c r="D14" t="s">
        <v>24</v>
      </c>
      <c r="E14" s="5">
        <v>1785</v>
      </c>
      <c r="F14" s="6">
        <v>462</v>
      </c>
    </row>
    <row r="15" spans="1:26" x14ac:dyDescent="0.3">
      <c r="B15" t="s">
        <v>42</v>
      </c>
      <c r="C15" t="s">
        <v>8</v>
      </c>
      <c r="D15" t="s">
        <v>29</v>
      </c>
      <c r="E15" s="5">
        <v>3983</v>
      </c>
      <c r="F15" s="6">
        <v>144</v>
      </c>
    </row>
    <row r="16" spans="1:26" x14ac:dyDescent="0.3">
      <c r="B16" t="s">
        <v>16</v>
      </c>
      <c r="C16" t="s">
        <v>30</v>
      </c>
      <c r="D16" t="s">
        <v>26</v>
      </c>
      <c r="E16" s="5">
        <v>2646</v>
      </c>
      <c r="F16" s="6">
        <v>120</v>
      </c>
    </row>
    <row r="17" spans="2:15" x14ac:dyDescent="0.3">
      <c r="B17" t="s">
        <v>41</v>
      </c>
      <c r="C17" t="s">
        <v>45</v>
      </c>
      <c r="D17" t="s">
        <v>11</v>
      </c>
      <c r="E17" s="5">
        <v>252</v>
      </c>
      <c r="F17" s="6">
        <v>54</v>
      </c>
    </row>
    <row r="18" spans="2:15" x14ac:dyDescent="0.3">
      <c r="B18" t="s">
        <v>42</v>
      </c>
      <c r="C18" t="s">
        <v>13</v>
      </c>
      <c r="D18" t="s">
        <v>24</v>
      </c>
      <c r="E18" s="5">
        <v>2464</v>
      </c>
      <c r="F18" s="6">
        <v>234</v>
      </c>
    </row>
    <row r="19" spans="2:15" x14ac:dyDescent="0.3">
      <c r="B19" t="s">
        <v>42</v>
      </c>
      <c r="C19" t="s">
        <v>13</v>
      </c>
      <c r="D19" t="s">
        <v>47</v>
      </c>
      <c r="E19" s="5">
        <v>2114</v>
      </c>
      <c r="F19" s="6">
        <v>66</v>
      </c>
      <c r="O19" s="3" t="s">
        <v>78</v>
      </c>
    </row>
    <row r="20" spans="2:15" x14ac:dyDescent="0.3">
      <c r="B20" t="s">
        <v>22</v>
      </c>
      <c r="C20" t="s">
        <v>8</v>
      </c>
      <c r="D20" t="s">
        <v>31</v>
      </c>
      <c r="E20" s="5">
        <v>7693</v>
      </c>
      <c r="F20" s="6">
        <v>87</v>
      </c>
    </row>
    <row r="21" spans="2:15" x14ac:dyDescent="0.3">
      <c r="B21" t="s">
        <v>38</v>
      </c>
      <c r="C21" t="s">
        <v>45</v>
      </c>
      <c r="D21" t="s">
        <v>37</v>
      </c>
      <c r="E21" s="5">
        <v>15610</v>
      </c>
      <c r="F21" s="6">
        <v>339</v>
      </c>
    </row>
    <row r="22" spans="2:15" x14ac:dyDescent="0.3">
      <c r="B22" t="s">
        <v>18</v>
      </c>
      <c r="C22" t="s">
        <v>45</v>
      </c>
      <c r="D22" t="s">
        <v>33</v>
      </c>
      <c r="E22" s="5">
        <v>336</v>
      </c>
      <c r="F22" s="6">
        <v>144</v>
      </c>
    </row>
    <row r="23" spans="2:15" x14ac:dyDescent="0.3">
      <c r="B23" t="s">
        <v>41</v>
      </c>
      <c r="C23" t="s">
        <v>23</v>
      </c>
      <c r="D23" t="s">
        <v>37</v>
      </c>
      <c r="E23" s="5">
        <v>9443</v>
      </c>
      <c r="F23" s="6">
        <v>162</v>
      </c>
    </row>
    <row r="24" spans="2:15" x14ac:dyDescent="0.3">
      <c r="B24" t="s">
        <v>16</v>
      </c>
      <c r="C24" t="s">
        <v>45</v>
      </c>
      <c r="D24" t="s">
        <v>43</v>
      </c>
      <c r="E24" s="5">
        <v>8155</v>
      </c>
      <c r="F24" s="6">
        <v>90</v>
      </c>
    </row>
    <row r="25" spans="2:15" x14ac:dyDescent="0.3">
      <c r="B25" t="s">
        <v>12</v>
      </c>
      <c r="C25" t="s">
        <v>30</v>
      </c>
      <c r="D25" t="s">
        <v>43</v>
      </c>
      <c r="E25" s="5">
        <v>1701</v>
      </c>
      <c r="F25" s="6">
        <v>234</v>
      </c>
    </row>
    <row r="26" spans="2:15" x14ac:dyDescent="0.3">
      <c r="B26" t="s">
        <v>50</v>
      </c>
      <c r="C26" t="s">
        <v>30</v>
      </c>
      <c r="D26" t="s">
        <v>33</v>
      </c>
      <c r="E26" s="5">
        <v>2205</v>
      </c>
      <c r="F26" s="6">
        <v>141</v>
      </c>
    </row>
    <row r="27" spans="2:15" x14ac:dyDescent="0.3">
      <c r="B27" t="s">
        <v>12</v>
      </c>
      <c r="C27" t="s">
        <v>8</v>
      </c>
      <c r="D27" t="s">
        <v>34</v>
      </c>
      <c r="E27" s="5">
        <v>1771</v>
      </c>
      <c r="F27" s="6">
        <v>204</v>
      </c>
    </row>
    <row r="28" spans="2:15" x14ac:dyDescent="0.3">
      <c r="B28" t="s">
        <v>18</v>
      </c>
      <c r="C28" t="s">
        <v>13</v>
      </c>
      <c r="D28" t="s">
        <v>21</v>
      </c>
      <c r="E28" s="5">
        <v>2114</v>
      </c>
      <c r="F28" s="6">
        <v>186</v>
      </c>
    </row>
    <row r="29" spans="2:15" x14ac:dyDescent="0.3">
      <c r="B29" t="s">
        <v>18</v>
      </c>
      <c r="C29" t="s">
        <v>19</v>
      </c>
      <c r="D29" t="s">
        <v>11</v>
      </c>
      <c r="E29" s="5">
        <v>10311</v>
      </c>
      <c r="F29" s="6">
        <v>231</v>
      </c>
    </row>
    <row r="30" spans="2:15" x14ac:dyDescent="0.3">
      <c r="B30" t="s">
        <v>42</v>
      </c>
      <c r="C30" t="s">
        <v>23</v>
      </c>
      <c r="D30" t="s">
        <v>26</v>
      </c>
      <c r="E30" s="5">
        <v>21</v>
      </c>
      <c r="F30" s="6">
        <v>168</v>
      </c>
    </row>
    <row r="31" spans="2:15" x14ac:dyDescent="0.3">
      <c r="B31" t="s">
        <v>50</v>
      </c>
      <c r="C31" t="s">
        <v>13</v>
      </c>
      <c r="D31" t="s">
        <v>37</v>
      </c>
      <c r="E31" s="5">
        <v>1974</v>
      </c>
      <c r="F31" s="6">
        <v>195</v>
      </c>
    </row>
    <row r="32" spans="2:15" x14ac:dyDescent="0.3">
      <c r="B32" t="s">
        <v>38</v>
      </c>
      <c r="C32" t="s">
        <v>19</v>
      </c>
      <c r="D32" t="s">
        <v>43</v>
      </c>
      <c r="E32" s="5">
        <v>6314</v>
      </c>
      <c r="F32" s="6">
        <v>15</v>
      </c>
    </row>
    <row r="33" spans="2:15" x14ac:dyDescent="0.3">
      <c r="B33" t="s">
        <v>50</v>
      </c>
      <c r="C33" t="s">
        <v>8</v>
      </c>
      <c r="D33" t="s">
        <v>43</v>
      </c>
      <c r="E33" s="5">
        <v>4683</v>
      </c>
      <c r="F33" s="6">
        <v>30</v>
      </c>
    </row>
    <row r="34" spans="2:15" x14ac:dyDescent="0.3">
      <c r="B34" t="s">
        <v>18</v>
      </c>
      <c r="C34" t="s">
        <v>8</v>
      </c>
      <c r="D34" t="s">
        <v>44</v>
      </c>
      <c r="E34" s="5">
        <v>6398</v>
      </c>
      <c r="F34" s="6">
        <v>102</v>
      </c>
    </row>
    <row r="35" spans="2:15" x14ac:dyDescent="0.3">
      <c r="B35" t="s">
        <v>41</v>
      </c>
      <c r="C35" t="s">
        <v>13</v>
      </c>
      <c r="D35" t="s">
        <v>34</v>
      </c>
      <c r="E35" s="5">
        <v>553</v>
      </c>
      <c r="F35" s="6">
        <v>15</v>
      </c>
      <c r="O35" s="3" t="s">
        <v>79</v>
      </c>
    </row>
    <row r="36" spans="2:15" x14ac:dyDescent="0.3">
      <c r="B36" t="s">
        <v>12</v>
      </c>
      <c r="C36" t="s">
        <v>23</v>
      </c>
      <c r="D36" t="s">
        <v>9</v>
      </c>
      <c r="E36" s="5">
        <v>7021</v>
      </c>
      <c r="F36" s="6">
        <v>183</v>
      </c>
    </row>
    <row r="37" spans="2:15" x14ac:dyDescent="0.3">
      <c r="B37" t="s">
        <v>7</v>
      </c>
      <c r="C37" t="s">
        <v>23</v>
      </c>
      <c r="D37" t="s">
        <v>33</v>
      </c>
      <c r="E37" s="5">
        <v>5817</v>
      </c>
      <c r="F37" s="6">
        <v>12</v>
      </c>
    </row>
    <row r="38" spans="2:15" x14ac:dyDescent="0.3">
      <c r="B38" t="s">
        <v>18</v>
      </c>
      <c r="C38" t="s">
        <v>23</v>
      </c>
      <c r="D38" t="s">
        <v>15</v>
      </c>
      <c r="E38" s="5">
        <v>3976</v>
      </c>
      <c r="F38" s="6">
        <v>72</v>
      </c>
    </row>
    <row r="39" spans="2:15" x14ac:dyDescent="0.3">
      <c r="B39" t="s">
        <v>22</v>
      </c>
      <c r="C39" t="s">
        <v>30</v>
      </c>
      <c r="D39" t="s">
        <v>48</v>
      </c>
      <c r="E39" s="5">
        <v>1134</v>
      </c>
      <c r="F39" s="6">
        <v>282</v>
      </c>
    </row>
    <row r="40" spans="2:15" x14ac:dyDescent="0.3">
      <c r="B40" t="s">
        <v>41</v>
      </c>
      <c r="C40" t="s">
        <v>23</v>
      </c>
      <c r="D40" t="s">
        <v>49</v>
      </c>
      <c r="E40" s="5">
        <v>6027</v>
      </c>
      <c r="F40" s="6">
        <v>144</v>
      </c>
    </row>
    <row r="41" spans="2:15" x14ac:dyDescent="0.3">
      <c r="B41" t="s">
        <v>22</v>
      </c>
      <c r="C41" t="s">
        <v>8</v>
      </c>
      <c r="D41" t="s">
        <v>26</v>
      </c>
      <c r="E41" s="5">
        <v>1904</v>
      </c>
      <c r="F41" s="6">
        <v>405</v>
      </c>
    </row>
    <row r="42" spans="2:15" x14ac:dyDescent="0.3">
      <c r="B42" t="s">
        <v>35</v>
      </c>
      <c r="C42" t="s">
        <v>45</v>
      </c>
      <c r="D42" t="s">
        <v>14</v>
      </c>
      <c r="E42" s="5">
        <v>3262</v>
      </c>
      <c r="F42" s="6">
        <v>75</v>
      </c>
    </row>
    <row r="43" spans="2:15" x14ac:dyDescent="0.3">
      <c r="B43" t="s">
        <v>7</v>
      </c>
      <c r="C43" t="s">
        <v>45</v>
      </c>
      <c r="D43" t="s">
        <v>48</v>
      </c>
      <c r="E43" s="5">
        <v>2289</v>
      </c>
      <c r="F43" s="6">
        <v>135</v>
      </c>
    </row>
    <row r="44" spans="2:15" x14ac:dyDescent="0.3">
      <c r="B44" t="s">
        <v>38</v>
      </c>
      <c r="C44" t="s">
        <v>45</v>
      </c>
      <c r="D44" t="s">
        <v>48</v>
      </c>
      <c r="E44" s="5">
        <v>6986</v>
      </c>
      <c r="F44" s="6">
        <v>21</v>
      </c>
    </row>
    <row r="45" spans="2:15" x14ac:dyDescent="0.3">
      <c r="B45" t="s">
        <v>41</v>
      </c>
      <c r="C45" t="s">
        <v>30</v>
      </c>
      <c r="D45" t="s">
        <v>43</v>
      </c>
      <c r="E45" s="5">
        <v>4417</v>
      </c>
      <c r="F45" s="6">
        <v>153</v>
      </c>
    </row>
    <row r="46" spans="2:15" x14ac:dyDescent="0.3">
      <c r="B46" t="s">
        <v>22</v>
      </c>
      <c r="C46" t="s">
        <v>45</v>
      </c>
      <c r="D46" t="s">
        <v>21</v>
      </c>
      <c r="E46" s="5">
        <v>1442</v>
      </c>
      <c r="F46" s="6">
        <v>15</v>
      </c>
    </row>
    <row r="47" spans="2:15" x14ac:dyDescent="0.3">
      <c r="B47" t="s">
        <v>42</v>
      </c>
      <c r="C47" t="s">
        <v>13</v>
      </c>
      <c r="D47" t="s">
        <v>15</v>
      </c>
      <c r="E47" s="5">
        <v>2415</v>
      </c>
      <c r="F47" s="6">
        <v>255</v>
      </c>
    </row>
    <row r="48" spans="2:15" x14ac:dyDescent="0.3">
      <c r="B48" t="s">
        <v>41</v>
      </c>
      <c r="C48" t="s">
        <v>8</v>
      </c>
      <c r="D48" t="s">
        <v>34</v>
      </c>
      <c r="E48" s="5">
        <v>238</v>
      </c>
      <c r="F48" s="6">
        <v>18</v>
      </c>
    </row>
    <row r="49" spans="2:6" x14ac:dyDescent="0.3">
      <c r="B49" t="s">
        <v>22</v>
      </c>
      <c r="C49" t="s">
        <v>8</v>
      </c>
      <c r="D49" t="s">
        <v>43</v>
      </c>
      <c r="E49" s="5">
        <v>4949</v>
      </c>
      <c r="F49" s="6">
        <v>189</v>
      </c>
    </row>
    <row r="50" spans="2:6" x14ac:dyDescent="0.3">
      <c r="B50" t="s">
        <v>38</v>
      </c>
      <c r="C50" t="s">
        <v>30</v>
      </c>
      <c r="D50" t="s">
        <v>14</v>
      </c>
      <c r="E50" s="5">
        <v>5075</v>
      </c>
      <c r="F50" s="6">
        <v>21</v>
      </c>
    </row>
    <row r="51" spans="2:6" x14ac:dyDescent="0.3">
      <c r="B51" t="s">
        <v>42</v>
      </c>
      <c r="C51" t="s">
        <v>19</v>
      </c>
      <c r="D51" t="s">
        <v>26</v>
      </c>
      <c r="E51" s="5">
        <v>9198</v>
      </c>
      <c r="F51" s="6">
        <v>36</v>
      </c>
    </row>
    <row r="52" spans="2:6" x14ac:dyDescent="0.3">
      <c r="B52" t="s">
        <v>22</v>
      </c>
      <c r="C52" t="s">
        <v>45</v>
      </c>
      <c r="D52" t="s">
        <v>47</v>
      </c>
      <c r="E52" s="5">
        <v>3339</v>
      </c>
      <c r="F52" s="6">
        <v>75</v>
      </c>
    </row>
    <row r="53" spans="2:6" x14ac:dyDescent="0.3">
      <c r="B53" t="s">
        <v>7</v>
      </c>
      <c r="C53" t="s">
        <v>45</v>
      </c>
      <c r="D53" t="s">
        <v>29</v>
      </c>
      <c r="E53" s="5">
        <v>5019</v>
      </c>
      <c r="F53" s="6">
        <v>156</v>
      </c>
    </row>
    <row r="54" spans="2:6" x14ac:dyDescent="0.3">
      <c r="B54" t="s">
        <v>38</v>
      </c>
      <c r="C54" t="s">
        <v>19</v>
      </c>
      <c r="D54" t="s">
        <v>26</v>
      </c>
      <c r="E54" s="5">
        <v>16184</v>
      </c>
      <c r="F54" s="6">
        <v>39</v>
      </c>
    </row>
    <row r="55" spans="2:6" x14ac:dyDescent="0.3">
      <c r="B55" t="s">
        <v>22</v>
      </c>
      <c r="C55" t="s">
        <v>19</v>
      </c>
      <c r="D55" t="s">
        <v>40</v>
      </c>
      <c r="E55" s="5">
        <v>497</v>
      </c>
      <c r="F55" s="6">
        <v>63</v>
      </c>
    </row>
    <row r="56" spans="2:6" x14ac:dyDescent="0.3">
      <c r="B56" t="s">
        <v>41</v>
      </c>
      <c r="C56" t="s">
        <v>19</v>
      </c>
      <c r="D56" t="s">
        <v>47</v>
      </c>
      <c r="E56" s="5">
        <v>8211</v>
      </c>
      <c r="F56" s="6">
        <v>75</v>
      </c>
    </row>
    <row r="57" spans="2:6" x14ac:dyDescent="0.3">
      <c r="B57" t="s">
        <v>41</v>
      </c>
      <c r="C57" t="s">
        <v>30</v>
      </c>
      <c r="D57" t="s">
        <v>49</v>
      </c>
      <c r="E57" s="5">
        <v>6580</v>
      </c>
      <c r="F57" s="6">
        <v>183</v>
      </c>
    </row>
    <row r="58" spans="2:6" x14ac:dyDescent="0.3">
      <c r="B58" t="s">
        <v>18</v>
      </c>
      <c r="C58" t="s">
        <v>13</v>
      </c>
      <c r="D58" t="s">
        <v>11</v>
      </c>
      <c r="E58" s="5">
        <v>4760</v>
      </c>
      <c r="F58" s="6">
        <v>69</v>
      </c>
    </row>
    <row r="59" spans="2:6" x14ac:dyDescent="0.3">
      <c r="B59" t="s">
        <v>7</v>
      </c>
      <c r="C59" t="s">
        <v>19</v>
      </c>
      <c r="D59" t="s">
        <v>24</v>
      </c>
      <c r="E59" s="5">
        <v>5439</v>
      </c>
      <c r="F59" s="6">
        <v>30</v>
      </c>
    </row>
    <row r="60" spans="2:6" x14ac:dyDescent="0.3">
      <c r="B60" t="s">
        <v>18</v>
      </c>
      <c r="C60" t="s">
        <v>45</v>
      </c>
      <c r="D60" t="s">
        <v>29</v>
      </c>
      <c r="E60" s="5">
        <v>1463</v>
      </c>
      <c r="F60" s="6">
        <v>39</v>
      </c>
    </row>
    <row r="61" spans="2:6" x14ac:dyDescent="0.3">
      <c r="B61" t="s">
        <v>42</v>
      </c>
      <c r="C61" t="s">
        <v>45</v>
      </c>
      <c r="D61" t="s">
        <v>14</v>
      </c>
      <c r="E61" s="5">
        <v>7777</v>
      </c>
      <c r="F61" s="6">
        <v>504</v>
      </c>
    </row>
    <row r="62" spans="2:6" x14ac:dyDescent="0.3">
      <c r="B62" t="s">
        <v>16</v>
      </c>
      <c r="C62" t="s">
        <v>8</v>
      </c>
      <c r="D62" t="s">
        <v>47</v>
      </c>
      <c r="E62" s="5">
        <v>1085</v>
      </c>
      <c r="F62" s="6">
        <v>273</v>
      </c>
    </row>
    <row r="63" spans="2:6" x14ac:dyDescent="0.3">
      <c r="B63" t="s">
        <v>38</v>
      </c>
      <c r="C63" t="s">
        <v>8</v>
      </c>
      <c r="D63" t="s">
        <v>31</v>
      </c>
      <c r="E63" s="5">
        <v>182</v>
      </c>
      <c r="F63" s="6">
        <v>48</v>
      </c>
    </row>
    <row r="64" spans="2:6" x14ac:dyDescent="0.3">
      <c r="B64" t="s">
        <v>22</v>
      </c>
      <c r="C64" t="s">
        <v>45</v>
      </c>
      <c r="D64" t="s">
        <v>48</v>
      </c>
      <c r="E64" s="5">
        <v>4242</v>
      </c>
      <c r="F64" s="6">
        <v>207</v>
      </c>
    </row>
    <row r="65" spans="2:6" x14ac:dyDescent="0.3">
      <c r="B65" t="s">
        <v>22</v>
      </c>
      <c r="C65" t="s">
        <v>19</v>
      </c>
      <c r="D65" t="s">
        <v>14</v>
      </c>
      <c r="E65" s="5">
        <v>6118</v>
      </c>
      <c r="F65" s="6">
        <v>9</v>
      </c>
    </row>
    <row r="66" spans="2:6" x14ac:dyDescent="0.3">
      <c r="B66" t="s">
        <v>50</v>
      </c>
      <c r="C66" t="s">
        <v>19</v>
      </c>
      <c r="D66" t="s">
        <v>43</v>
      </c>
      <c r="E66" s="5">
        <v>2317</v>
      </c>
      <c r="F66" s="6">
        <v>261</v>
      </c>
    </row>
    <row r="67" spans="2:6" x14ac:dyDescent="0.3">
      <c r="B67" t="s">
        <v>22</v>
      </c>
      <c r="C67" t="s">
        <v>30</v>
      </c>
      <c r="D67" t="s">
        <v>26</v>
      </c>
      <c r="E67" s="5">
        <v>938</v>
      </c>
      <c r="F67" s="6">
        <v>6</v>
      </c>
    </row>
    <row r="68" spans="2:6" x14ac:dyDescent="0.3">
      <c r="B68" t="s">
        <v>12</v>
      </c>
      <c r="C68" t="s">
        <v>8</v>
      </c>
      <c r="D68" t="s">
        <v>21</v>
      </c>
      <c r="E68" s="5">
        <v>9709</v>
      </c>
      <c r="F68" s="6">
        <v>30</v>
      </c>
    </row>
    <row r="69" spans="2:6" x14ac:dyDescent="0.3">
      <c r="B69" t="s">
        <v>35</v>
      </c>
      <c r="C69" t="s">
        <v>45</v>
      </c>
      <c r="D69" t="s">
        <v>37</v>
      </c>
      <c r="E69" s="5">
        <v>2205</v>
      </c>
      <c r="F69" s="6">
        <v>138</v>
      </c>
    </row>
    <row r="70" spans="2:6" x14ac:dyDescent="0.3">
      <c r="B70" t="s">
        <v>35</v>
      </c>
      <c r="C70" t="s">
        <v>8</v>
      </c>
      <c r="D70" t="s">
        <v>29</v>
      </c>
      <c r="E70" s="5">
        <v>4487</v>
      </c>
      <c r="F70" s="6">
        <v>111</v>
      </c>
    </row>
    <row r="71" spans="2:6" x14ac:dyDescent="0.3">
      <c r="B71" t="s">
        <v>38</v>
      </c>
      <c r="C71" t="s">
        <v>13</v>
      </c>
      <c r="D71" t="s">
        <v>20</v>
      </c>
      <c r="E71" s="5">
        <v>2415</v>
      </c>
      <c r="F71" s="6">
        <v>15</v>
      </c>
    </row>
    <row r="72" spans="2:6" x14ac:dyDescent="0.3">
      <c r="B72" t="s">
        <v>7</v>
      </c>
      <c r="C72" t="s">
        <v>45</v>
      </c>
      <c r="D72" t="s">
        <v>34</v>
      </c>
      <c r="E72" s="5">
        <v>4018</v>
      </c>
      <c r="F72" s="6">
        <v>162</v>
      </c>
    </row>
    <row r="73" spans="2:6" x14ac:dyDescent="0.3">
      <c r="B73" t="s">
        <v>38</v>
      </c>
      <c r="C73" t="s">
        <v>45</v>
      </c>
      <c r="D73" t="s">
        <v>34</v>
      </c>
      <c r="E73" s="5">
        <v>861</v>
      </c>
      <c r="F73" s="6">
        <v>195</v>
      </c>
    </row>
    <row r="74" spans="2:6" x14ac:dyDescent="0.3">
      <c r="B74" t="s">
        <v>50</v>
      </c>
      <c r="C74" t="s">
        <v>30</v>
      </c>
      <c r="D74" t="s">
        <v>15</v>
      </c>
      <c r="E74" s="5">
        <v>5586</v>
      </c>
      <c r="F74" s="6">
        <v>525</v>
      </c>
    </row>
    <row r="75" spans="2:6" x14ac:dyDescent="0.3">
      <c r="B75" t="s">
        <v>35</v>
      </c>
      <c r="C75" t="s">
        <v>45</v>
      </c>
      <c r="D75" t="s">
        <v>27</v>
      </c>
      <c r="E75" s="5">
        <v>2226</v>
      </c>
      <c r="F75" s="6">
        <v>48</v>
      </c>
    </row>
    <row r="76" spans="2:6" x14ac:dyDescent="0.3">
      <c r="B76" t="s">
        <v>16</v>
      </c>
      <c r="C76" t="s">
        <v>45</v>
      </c>
      <c r="D76" t="s">
        <v>49</v>
      </c>
      <c r="E76" s="5">
        <v>14329</v>
      </c>
      <c r="F76" s="6">
        <v>150</v>
      </c>
    </row>
    <row r="77" spans="2:6" x14ac:dyDescent="0.3">
      <c r="B77" t="s">
        <v>16</v>
      </c>
      <c r="C77" t="s">
        <v>45</v>
      </c>
      <c r="D77" t="s">
        <v>37</v>
      </c>
      <c r="E77" s="5">
        <v>8463</v>
      </c>
      <c r="F77" s="6">
        <v>492</v>
      </c>
    </row>
    <row r="78" spans="2:6" x14ac:dyDescent="0.3">
      <c r="B78" t="s">
        <v>38</v>
      </c>
      <c r="C78" t="s">
        <v>45</v>
      </c>
      <c r="D78" t="s">
        <v>47</v>
      </c>
      <c r="E78" s="5">
        <v>2891</v>
      </c>
      <c r="F78" s="6">
        <v>102</v>
      </c>
    </row>
    <row r="79" spans="2:6" x14ac:dyDescent="0.3">
      <c r="B79" t="s">
        <v>42</v>
      </c>
      <c r="C79" t="s">
        <v>19</v>
      </c>
      <c r="D79" t="s">
        <v>43</v>
      </c>
      <c r="E79" s="5">
        <v>3773</v>
      </c>
      <c r="F79" s="6">
        <v>165</v>
      </c>
    </row>
    <row r="80" spans="2:6" x14ac:dyDescent="0.3">
      <c r="B80" t="s">
        <v>18</v>
      </c>
      <c r="C80" t="s">
        <v>19</v>
      </c>
      <c r="D80" t="s">
        <v>49</v>
      </c>
      <c r="E80" s="5">
        <v>854</v>
      </c>
      <c r="F80" s="6">
        <v>309</v>
      </c>
    </row>
    <row r="81" spans="2:6" x14ac:dyDescent="0.3">
      <c r="B81" t="s">
        <v>22</v>
      </c>
      <c r="C81" t="s">
        <v>19</v>
      </c>
      <c r="D81" t="s">
        <v>29</v>
      </c>
      <c r="E81" s="5">
        <v>4970</v>
      </c>
      <c r="F81" s="6">
        <v>156</v>
      </c>
    </row>
    <row r="82" spans="2:6" x14ac:dyDescent="0.3">
      <c r="B82" t="s">
        <v>16</v>
      </c>
      <c r="C82" t="s">
        <v>13</v>
      </c>
      <c r="D82" t="s">
        <v>46</v>
      </c>
      <c r="E82" s="5">
        <v>98</v>
      </c>
      <c r="F82" s="6">
        <v>159</v>
      </c>
    </row>
    <row r="83" spans="2:6" x14ac:dyDescent="0.3">
      <c r="B83" t="s">
        <v>38</v>
      </c>
      <c r="C83" t="s">
        <v>13</v>
      </c>
      <c r="D83" t="s">
        <v>21</v>
      </c>
      <c r="E83" s="5">
        <v>13391</v>
      </c>
      <c r="F83" s="6">
        <v>201</v>
      </c>
    </row>
    <row r="84" spans="2:6" x14ac:dyDescent="0.3">
      <c r="B84" t="s">
        <v>12</v>
      </c>
      <c r="C84" t="s">
        <v>23</v>
      </c>
      <c r="D84" t="s">
        <v>31</v>
      </c>
      <c r="E84" s="5">
        <v>8890</v>
      </c>
      <c r="F84" s="6">
        <v>210</v>
      </c>
    </row>
    <row r="85" spans="2:6" x14ac:dyDescent="0.3">
      <c r="B85" t="s">
        <v>41</v>
      </c>
      <c r="C85" t="s">
        <v>30</v>
      </c>
      <c r="D85" t="s">
        <v>11</v>
      </c>
      <c r="E85" s="5">
        <v>56</v>
      </c>
      <c r="F85" s="6">
        <v>51</v>
      </c>
    </row>
    <row r="86" spans="2:6" x14ac:dyDescent="0.3">
      <c r="B86" t="s">
        <v>42</v>
      </c>
      <c r="C86" t="s">
        <v>19</v>
      </c>
      <c r="D86" t="s">
        <v>24</v>
      </c>
      <c r="E86" s="5">
        <v>3339</v>
      </c>
      <c r="F86" s="6">
        <v>39</v>
      </c>
    </row>
    <row r="87" spans="2:6" x14ac:dyDescent="0.3">
      <c r="B87" t="s">
        <v>50</v>
      </c>
      <c r="C87" t="s">
        <v>13</v>
      </c>
      <c r="D87" t="s">
        <v>20</v>
      </c>
      <c r="E87" s="5">
        <v>3808</v>
      </c>
      <c r="F87" s="6">
        <v>279</v>
      </c>
    </row>
    <row r="88" spans="2:6" x14ac:dyDescent="0.3">
      <c r="B88" t="s">
        <v>50</v>
      </c>
      <c r="C88" t="s">
        <v>30</v>
      </c>
      <c r="D88" t="s">
        <v>11</v>
      </c>
      <c r="E88" s="5">
        <v>63</v>
      </c>
      <c r="F88" s="6">
        <v>123</v>
      </c>
    </row>
    <row r="89" spans="2:6" x14ac:dyDescent="0.3">
      <c r="B89" t="s">
        <v>41</v>
      </c>
      <c r="C89" t="s">
        <v>23</v>
      </c>
      <c r="D89" t="s">
        <v>48</v>
      </c>
      <c r="E89" s="5">
        <v>7812</v>
      </c>
      <c r="F89" s="6">
        <v>81</v>
      </c>
    </row>
    <row r="90" spans="2:6" x14ac:dyDescent="0.3">
      <c r="B90" t="s">
        <v>7</v>
      </c>
      <c r="C90" t="s">
        <v>8</v>
      </c>
      <c r="D90" t="s">
        <v>34</v>
      </c>
      <c r="E90" s="5">
        <v>7693</v>
      </c>
      <c r="F90" s="6">
        <v>21</v>
      </c>
    </row>
    <row r="91" spans="2:6" x14ac:dyDescent="0.3">
      <c r="B91" t="s">
        <v>42</v>
      </c>
      <c r="C91" t="s">
        <v>19</v>
      </c>
      <c r="D91" t="s">
        <v>49</v>
      </c>
      <c r="E91" s="5">
        <v>973</v>
      </c>
      <c r="F91" s="6">
        <v>162</v>
      </c>
    </row>
    <row r="92" spans="2:6" x14ac:dyDescent="0.3">
      <c r="B92" t="s">
        <v>50</v>
      </c>
      <c r="C92" t="s">
        <v>13</v>
      </c>
      <c r="D92" t="s">
        <v>40</v>
      </c>
      <c r="E92" s="5">
        <v>567</v>
      </c>
      <c r="F92" s="6">
        <v>228</v>
      </c>
    </row>
    <row r="93" spans="2:6" x14ac:dyDescent="0.3">
      <c r="B93" t="s">
        <v>50</v>
      </c>
      <c r="C93" t="s">
        <v>19</v>
      </c>
      <c r="D93" t="s">
        <v>47</v>
      </c>
      <c r="E93" s="5">
        <v>2471</v>
      </c>
      <c r="F93" s="6">
        <v>342</v>
      </c>
    </row>
    <row r="94" spans="2:6" x14ac:dyDescent="0.3">
      <c r="B94" t="s">
        <v>38</v>
      </c>
      <c r="C94" t="s">
        <v>30</v>
      </c>
      <c r="D94" t="s">
        <v>11</v>
      </c>
      <c r="E94" s="5">
        <v>7189</v>
      </c>
      <c r="F94" s="6">
        <v>54</v>
      </c>
    </row>
    <row r="95" spans="2:6" x14ac:dyDescent="0.3">
      <c r="B95" t="s">
        <v>18</v>
      </c>
      <c r="C95" t="s">
        <v>13</v>
      </c>
      <c r="D95" t="s">
        <v>49</v>
      </c>
      <c r="E95" s="5">
        <v>7455</v>
      </c>
      <c r="F95" s="6">
        <v>216</v>
      </c>
    </row>
    <row r="96" spans="2:6" x14ac:dyDescent="0.3">
      <c r="B96" t="s">
        <v>42</v>
      </c>
      <c r="C96" t="s">
        <v>45</v>
      </c>
      <c r="D96" t="s">
        <v>46</v>
      </c>
      <c r="E96" s="5">
        <v>3108</v>
      </c>
      <c r="F96" s="6">
        <v>54</v>
      </c>
    </row>
    <row r="97" spans="2:6" x14ac:dyDescent="0.3">
      <c r="B97" t="s">
        <v>22</v>
      </c>
      <c r="C97" t="s">
        <v>30</v>
      </c>
      <c r="D97" t="s">
        <v>24</v>
      </c>
      <c r="E97" s="5">
        <v>469</v>
      </c>
      <c r="F97" s="6">
        <v>75</v>
      </c>
    </row>
    <row r="98" spans="2:6" x14ac:dyDescent="0.3">
      <c r="B98" t="s">
        <v>16</v>
      </c>
      <c r="C98" t="s">
        <v>8</v>
      </c>
      <c r="D98" t="s">
        <v>43</v>
      </c>
      <c r="E98" s="5">
        <v>2737</v>
      </c>
      <c r="F98" s="6">
        <v>93</v>
      </c>
    </row>
    <row r="99" spans="2:6" x14ac:dyDescent="0.3">
      <c r="B99" t="s">
        <v>16</v>
      </c>
      <c r="C99" t="s">
        <v>8</v>
      </c>
      <c r="D99" t="s">
        <v>24</v>
      </c>
      <c r="E99" s="5">
        <v>4305</v>
      </c>
      <c r="F99" s="6">
        <v>156</v>
      </c>
    </row>
    <row r="100" spans="2:6" x14ac:dyDescent="0.3">
      <c r="B100" t="s">
        <v>16</v>
      </c>
      <c r="C100" t="s">
        <v>30</v>
      </c>
      <c r="D100" t="s">
        <v>29</v>
      </c>
      <c r="E100" s="5">
        <v>2408</v>
      </c>
      <c r="F100" s="6">
        <v>9</v>
      </c>
    </row>
    <row r="101" spans="2:6" x14ac:dyDescent="0.3">
      <c r="B101" t="s">
        <v>42</v>
      </c>
      <c r="C101" t="s">
        <v>19</v>
      </c>
      <c r="D101" t="s">
        <v>34</v>
      </c>
      <c r="E101" s="5">
        <v>1281</v>
      </c>
      <c r="F101" s="6">
        <v>18</v>
      </c>
    </row>
    <row r="102" spans="2:6" x14ac:dyDescent="0.3">
      <c r="B102" t="s">
        <v>7</v>
      </c>
      <c r="C102" t="s">
        <v>13</v>
      </c>
      <c r="D102" t="s">
        <v>14</v>
      </c>
      <c r="E102" s="5">
        <v>12348</v>
      </c>
      <c r="F102" s="6">
        <v>234</v>
      </c>
    </row>
    <row r="103" spans="2:6" x14ac:dyDescent="0.3">
      <c r="B103" t="s">
        <v>42</v>
      </c>
      <c r="C103" t="s">
        <v>45</v>
      </c>
      <c r="D103" t="s">
        <v>49</v>
      </c>
      <c r="E103" s="5">
        <v>3689</v>
      </c>
      <c r="F103" s="6">
        <v>312</v>
      </c>
    </row>
    <row r="104" spans="2:6" x14ac:dyDescent="0.3">
      <c r="B104" t="s">
        <v>35</v>
      </c>
      <c r="C104" t="s">
        <v>19</v>
      </c>
      <c r="D104" t="s">
        <v>34</v>
      </c>
      <c r="E104" s="5">
        <v>2870</v>
      </c>
      <c r="F104" s="6">
        <v>300</v>
      </c>
    </row>
    <row r="105" spans="2:6" x14ac:dyDescent="0.3">
      <c r="B105" t="s">
        <v>41</v>
      </c>
      <c r="C105" t="s">
        <v>19</v>
      </c>
      <c r="D105" t="s">
        <v>48</v>
      </c>
      <c r="E105" s="5">
        <v>798</v>
      </c>
      <c r="F105" s="6">
        <v>519</v>
      </c>
    </row>
    <row r="106" spans="2:6" x14ac:dyDescent="0.3">
      <c r="B106" t="s">
        <v>18</v>
      </c>
      <c r="C106" t="s">
        <v>8</v>
      </c>
      <c r="D106" t="s">
        <v>40</v>
      </c>
      <c r="E106" s="5">
        <v>2933</v>
      </c>
      <c r="F106" s="6">
        <v>9</v>
      </c>
    </row>
    <row r="107" spans="2:6" x14ac:dyDescent="0.3">
      <c r="B107" t="s">
        <v>38</v>
      </c>
      <c r="C107" t="s">
        <v>13</v>
      </c>
      <c r="D107" t="s">
        <v>17</v>
      </c>
      <c r="E107" s="5">
        <v>2744</v>
      </c>
      <c r="F107" s="6">
        <v>9</v>
      </c>
    </row>
    <row r="108" spans="2:6" x14ac:dyDescent="0.3">
      <c r="B108" t="s">
        <v>7</v>
      </c>
      <c r="C108" t="s">
        <v>19</v>
      </c>
      <c r="D108" t="s">
        <v>27</v>
      </c>
      <c r="E108" s="5">
        <v>9772</v>
      </c>
      <c r="F108" s="6">
        <v>90</v>
      </c>
    </row>
    <row r="109" spans="2:6" x14ac:dyDescent="0.3">
      <c r="B109" t="s">
        <v>35</v>
      </c>
      <c r="C109" t="s">
        <v>45</v>
      </c>
      <c r="D109" t="s">
        <v>24</v>
      </c>
      <c r="E109" s="5">
        <v>1568</v>
      </c>
      <c r="F109" s="6">
        <v>96</v>
      </c>
    </row>
    <row r="110" spans="2:6" x14ac:dyDescent="0.3">
      <c r="B110" t="s">
        <v>41</v>
      </c>
      <c r="C110" t="s">
        <v>19</v>
      </c>
      <c r="D110" t="s">
        <v>26</v>
      </c>
      <c r="E110" s="5">
        <v>11417</v>
      </c>
      <c r="F110" s="6">
        <v>21</v>
      </c>
    </row>
    <row r="111" spans="2:6" x14ac:dyDescent="0.3">
      <c r="B111" t="s">
        <v>7</v>
      </c>
      <c r="C111" t="s">
        <v>45</v>
      </c>
      <c r="D111" t="s">
        <v>46</v>
      </c>
      <c r="E111" s="5">
        <v>6748</v>
      </c>
      <c r="F111" s="6">
        <v>48</v>
      </c>
    </row>
    <row r="112" spans="2:6" x14ac:dyDescent="0.3">
      <c r="B112" t="s">
        <v>50</v>
      </c>
      <c r="C112" t="s">
        <v>19</v>
      </c>
      <c r="D112" t="s">
        <v>48</v>
      </c>
      <c r="E112" s="5">
        <v>1407</v>
      </c>
      <c r="F112" s="6">
        <v>72</v>
      </c>
    </row>
    <row r="113" spans="2:6" x14ac:dyDescent="0.3">
      <c r="B113" t="s">
        <v>12</v>
      </c>
      <c r="C113" t="s">
        <v>13</v>
      </c>
      <c r="D113" t="s">
        <v>47</v>
      </c>
      <c r="E113" s="5">
        <v>2023</v>
      </c>
      <c r="F113" s="6">
        <v>168</v>
      </c>
    </row>
    <row r="114" spans="2:6" x14ac:dyDescent="0.3">
      <c r="B114" t="s">
        <v>38</v>
      </c>
      <c r="C114" t="s">
        <v>23</v>
      </c>
      <c r="D114" t="s">
        <v>46</v>
      </c>
      <c r="E114" s="5">
        <v>5236</v>
      </c>
      <c r="F114" s="6">
        <v>51</v>
      </c>
    </row>
    <row r="115" spans="2:6" x14ac:dyDescent="0.3">
      <c r="B115" t="s">
        <v>18</v>
      </c>
      <c r="C115" t="s">
        <v>19</v>
      </c>
      <c r="D115" t="s">
        <v>34</v>
      </c>
      <c r="E115" s="5">
        <v>1925</v>
      </c>
      <c r="F115" s="6">
        <v>192</v>
      </c>
    </row>
    <row r="116" spans="2:6" x14ac:dyDescent="0.3">
      <c r="B116" t="s">
        <v>35</v>
      </c>
      <c r="C116" t="s">
        <v>8</v>
      </c>
      <c r="D116" t="s">
        <v>15</v>
      </c>
      <c r="E116" s="5">
        <v>6608</v>
      </c>
      <c r="F116" s="6">
        <v>225</v>
      </c>
    </row>
    <row r="117" spans="2:6" x14ac:dyDescent="0.3">
      <c r="B117" t="s">
        <v>22</v>
      </c>
      <c r="C117" t="s">
        <v>45</v>
      </c>
      <c r="D117" t="s">
        <v>46</v>
      </c>
      <c r="E117" s="5">
        <v>8008</v>
      </c>
      <c r="F117" s="6">
        <v>456</v>
      </c>
    </row>
    <row r="118" spans="2:6" x14ac:dyDescent="0.3">
      <c r="B118" t="s">
        <v>50</v>
      </c>
      <c r="C118" t="s">
        <v>45</v>
      </c>
      <c r="D118" t="s">
        <v>24</v>
      </c>
      <c r="E118" s="5">
        <v>1428</v>
      </c>
      <c r="F118" s="6">
        <v>93</v>
      </c>
    </row>
    <row r="119" spans="2:6" x14ac:dyDescent="0.3">
      <c r="B119" t="s">
        <v>22</v>
      </c>
      <c r="C119" t="s">
        <v>45</v>
      </c>
      <c r="D119" t="s">
        <v>17</v>
      </c>
      <c r="E119" s="5">
        <v>525</v>
      </c>
      <c r="F119" s="6">
        <v>48</v>
      </c>
    </row>
    <row r="120" spans="2:6" x14ac:dyDescent="0.3">
      <c r="B120" t="s">
        <v>22</v>
      </c>
      <c r="C120" t="s">
        <v>8</v>
      </c>
      <c r="D120" t="s">
        <v>20</v>
      </c>
      <c r="E120" s="5">
        <v>1505</v>
      </c>
      <c r="F120" s="6">
        <v>102</v>
      </c>
    </row>
    <row r="121" spans="2:6" x14ac:dyDescent="0.3">
      <c r="B121" t="s">
        <v>35</v>
      </c>
      <c r="C121" t="s">
        <v>13</v>
      </c>
      <c r="D121" t="s">
        <v>9</v>
      </c>
      <c r="E121" s="5">
        <v>6755</v>
      </c>
      <c r="F121" s="6">
        <v>252</v>
      </c>
    </row>
    <row r="122" spans="2:6" x14ac:dyDescent="0.3">
      <c r="B122" t="s">
        <v>41</v>
      </c>
      <c r="C122" t="s">
        <v>8</v>
      </c>
      <c r="D122" t="s">
        <v>20</v>
      </c>
      <c r="E122" s="5">
        <v>11571</v>
      </c>
      <c r="F122" s="6">
        <v>138</v>
      </c>
    </row>
    <row r="123" spans="2:6" x14ac:dyDescent="0.3">
      <c r="B123" t="s">
        <v>7</v>
      </c>
      <c r="C123" t="s">
        <v>30</v>
      </c>
      <c r="D123" t="s">
        <v>24</v>
      </c>
      <c r="E123" s="5">
        <v>2541</v>
      </c>
      <c r="F123" s="6">
        <v>90</v>
      </c>
    </row>
    <row r="124" spans="2:6" x14ac:dyDescent="0.3">
      <c r="B124" t="s">
        <v>18</v>
      </c>
      <c r="C124" t="s">
        <v>8</v>
      </c>
      <c r="D124" t="s">
        <v>9</v>
      </c>
      <c r="E124" s="5">
        <v>1526</v>
      </c>
      <c r="F124" s="6">
        <v>240</v>
      </c>
    </row>
    <row r="125" spans="2:6" x14ac:dyDescent="0.3">
      <c r="B125" t="s">
        <v>7</v>
      </c>
      <c r="C125" t="s">
        <v>30</v>
      </c>
      <c r="D125" t="s">
        <v>17</v>
      </c>
      <c r="E125" s="5">
        <v>6125</v>
      </c>
      <c r="F125" s="6">
        <v>102</v>
      </c>
    </row>
    <row r="126" spans="2:6" x14ac:dyDescent="0.3">
      <c r="B126" t="s">
        <v>18</v>
      </c>
      <c r="C126" t="s">
        <v>13</v>
      </c>
      <c r="D126" t="s">
        <v>48</v>
      </c>
      <c r="E126" s="5">
        <v>847</v>
      </c>
      <c r="F126" s="6">
        <v>129</v>
      </c>
    </row>
    <row r="127" spans="2:6" x14ac:dyDescent="0.3">
      <c r="B127" t="s">
        <v>12</v>
      </c>
      <c r="C127" t="s">
        <v>13</v>
      </c>
      <c r="D127" t="s">
        <v>48</v>
      </c>
      <c r="E127" s="5">
        <v>4753</v>
      </c>
      <c r="F127" s="6">
        <v>300</v>
      </c>
    </row>
    <row r="128" spans="2:6" x14ac:dyDescent="0.3">
      <c r="B128" t="s">
        <v>22</v>
      </c>
      <c r="C128" t="s">
        <v>30</v>
      </c>
      <c r="D128" t="s">
        <v>27</v>
      </c>
      <c r="E128" s="5">
        <v>959</v>
      </c>
      <c r="F128" s="6">
        <v>135</v>
      </c>
    </row>
    <row r="129" spans="2:6" x14ac:dyDescent="0.3">
      <c r="B129" t="s">
        <v>35</v>
      </c>
      <c r="C129" t="s">
        <v>13</v>
      </c>
      <c r="D129" t="s">
        <v>44</v>
      </c>
      <c r="E129" s="5">
        <v>2793</v>
      </c>
      <c r="F129" s="6">
        <v>114</v>
      </c>
    </row>
    <row r="130" spans="2:6" x14ac:dyDescent="0.3">
      <c r="B130" t="s">
        <v>35</v>
      </c>
      <c r="C130" t="s">
        <v>13</v>
      </c>
      <c r="D130" t="s">
        <v>15</v>
      </c>
      <c r="E130" s="5">
        <v>4606</v>
      </c>
      <c r="F130" s="6">
        <v>63</v>
      </c>
    </row>
    <row r="131" spans="2:6" x14ac:dyDescent="0.3">
      <c r="B131" t="s">
        <v>35</v>
      </c>
      <c r="C131" t="s">
        <v>19</v>
      </c>
      <c r="D131" t="s">
        <v>47</v>
      </c>
      <c r="E131" s="5">
        <v>5551</v>
      </c>
      <c r="F131" s="6">
        <v>252</v>
      </c>
    </row>
    <row r="132" spans="2:6" x14ac:dyDescent="0.3">
      <c r="B132" t="s">
        <v>50</v>
      </c>
      <c r="C132" t="s">
        <v>19</v>
      </c>
      <c r="D132" t="s">
        <v>14</v>
      </c>
      <c r="E132" s="5">
        <v>6657</v>
      </c>
      <c r="F132" s="6">
        <v>303</v>
      </c>
    </row>
    <row r="133" spans="2:6" x14ac:dyDescent="0.3">
      <c r="B133" t="s">
        <v>35</v>
      </c>
      <c r="C133" t="s">
        <v>23</v>
      </c>
      <c r="D133" t="s">
        <v>29</v>
      </c>
      <c r="E133" s="5">
        <v>4438</v>
      </c>
      <c r="F133" s="6">
        <v>246</v>
      </c>
    </row>
    <row r="134" spans="2:6" x14ac:dyDescent="0.3">
      <c r="B134" t="s">
        <v>12</v>
      </c>
      <c r="C134" t="s">
        <v>30</v>
      </c>
      <c r="D134" t="s">
        <v>33</v>
      </c>
      <c r="E134" s="5">
        <v>168</v>
      </c>
      <c r="F134" s="6">
        <v>84</v>
      </c>
    </row>
    <row r="135" spans="2:6" x14ac:dyDescent="0.3">
      <c r="B135" t="s">
        <v>35</v>
      </c>
      <c r="C135" t="s">
        <v>45</v>
      </c>
      <c r="D135" t="s">
        <v>29</v>
      </c>
      <c r="E135" s="5">
        <v>7777</v>
      </c>
      <c r="F135" s="6">
        <v>39</v>
      </c>
    </row>
    <row r="136" spans="2:6" x14ac:dyDescent="0.3">
      <c r="B136" t="s">
        <v>38</v>
      </c>
      <c r="C136" t="s">
        <v>19</v>
      </c>
      <c r="D136" t="s">
        <v>29</v>
      </c>
      <c r="E136" s="5">
        <v>3339</v>
      </c>
      <c r="F136" s="6">
        <v>348</v>
      </c>
    </row>
    <row r="137" spans="2:6" x14ac:dyDescent="0.3">
      <c r="B137" t="s">
        <v>35</v>
      </c>
      <c r="C137" t="s">
        <v>8</v>
      </c>
      <c r="D137" t="s">
        <v>27</v>
      </c>
      <c r="E137" s="5">
        <v>6391</v>
      </c>
      <c r="F137" s="6">
        <v>48</v>
      </c>
    </row>
    <row r="138" spans="2:6" x14ac:dyDescent="0.3">
      <c r="B138" t="s">
        <v>38</v>
      </c>
      <c r="C138" t="s">
        <v>8</v>
      </c>
      <c r="D138" t="s">
        <v>33</v>
      </c>
      <c r="E138" s="5">
        <v>518</v>
      </c>
      <c r="F138" s="6">
        <v>75</v>
      </c>
    </row>
    <row r="139" spans="2:6" x14ac:dyDescent="0.3">
      <c r="B139" t="s">
        <v>35</v>
      </c>
      <c r="C139" t="s">
        <v>30</v>
      </c>
      <c r="D139" t="s">
        <v>49</v>
      </c>
      <c r="E139" s="5">
        <v>5677</v>
      </c>
      <c r="F139" s="6">
        <v>258</v>
      </c>
    </row>
    <row r="140" spans="2:6" x14ac:dyDescent="0.3">
      <c r="B140" t="s">
        <v>22</v>
      </c>
      <c r="C140" t="s">
        <v>23</v>
      </c>
      <c r="D140" t="s">
        <v>29</v>
      </c>
      <c r="E140" s="5">
        <v>6048</v>
      </c>
      <c r="F140" s="6">
        <v>27</v>
      </c>
    </row>
    <row r="141" spans="2:6" x14ac:dyDescent="0.3">
      <c r="B141" t="s">
        <v>12</v>
      </c>
      <c r="C141" t="s">
        <v>30</v>
      </c>
      <c r="D141" t="s">
        <v>14</v>
      </c>
      <c r="E141" s="5">
        <v>3752</v>
      </c>
      <c r="F141" s="6">
        <v>213</v>
      </c>
    </row>
    <row r="142" spans="2:6" x14ac:dyDescent="0.3">
      <c r="B142" t="s">
        <v>38</v>
      </c>
      <c r="C142" t="s">
        <v>13</v>
      </c>
      <c r="D142" t="s">
        <v>47</v>
      </c>
      <c r="E142" s="5">
        <v>4480</v>
      </c>
      <c r="F142" s="6">
        <v>357</v>
      </c>
    </row>
    <row r="143" spans="2:6" x14ac:dyDescent="0.3">
      <c r="B143" t="s">
        <v>16</v>
      </c>
      <c r="C143" t="s">
        <v>8</v>
      </c>
      <c r="D143" t="s">
        <v>17</v>
      </c>
      <c r="E143" s="5">
        <v>259</v>
      </c>
      <c r="F143" s="6">
        <v>207</v>
      </c>
    </row>
    <row r="144" spans="2:6" x14ac:dyDescent="0.3">
      <c r="B144" t="s">
        <v>12</v>
      </c>
      <c r="C144" t="s">
        <v>8</v>
      </c>
      <c r="D144" t="s">
        <v>9</v>
      </c>
      <c r="E144" s="5">
        <v>42</v>
      </c>
      <c r="F144" s="6">
        <v>150</v>
      </c>
    </row>
    <row r="145" spans="2:6" x14ac:dyDescent="0.3">
      <c r="B145" t="s">
        <v>18</v>
      </c>
      <c r="C145" t="s">
        <v>19</v>
      </c>
      <c r="D145" t="s">
        <v>46</v>
      </c>
      <c r="E145" s="5">
        <v>98</v>
      </c>
      <c r="F145" s="6">
        <v>204</v>
      </c>
    </row>
    <row r="146" spans="2:6" x14ac:dyDescent="0.3">
      <c r="B146" t="s">
        <v>35</v>
      </c>
      <c r="C146" t="s">
        <v>13</v>
      </c>
      <c r="D146" t="s">
        <v>48</v>
      </c>
      <c r="E146" s="5">
        <v>2478</v>
      </c>
      <c r="F146" s="6">
        <v>21</v>
      </c>
    </row>
    <row r="147" spans="2:6" x14ac:dyDescent="0.3">
      <c r="B147" t="s">
        <v>18</v>
      </c>
      <c r="C147" t="s">
        <v>45</v>
      </c>
      <c r="D147" t="s">
        <v>27</v>
      </c>
      <c r="E147" s="5">
        <v>7847</v>
      </c>
      <c r="F147" s="6">
        <v>174</v>
      </c>
    </row>
    <row r="148" spans="2:6" x14ac:dyDescent="0.3">
      <c r="B148" t="s">
        <v>41</v>
      </c>
      <c r="C148" t="s">
        <v>8</v>
      </c>
      <c r="D148" t="s">
        <v>29</v>
      </c>
      <c r="E148" s="5">
        <v>9926</v>
      </c>
      <c r="F148" s="6">
        <v>201</v>
      </c>
    </row>
    <row r="149" spans="2:6" x14ac:dyDescent="0.3">
      <c r="B149" t="s">
        <v>12</v>
      </c>
      <c r="C149" t="s">
        <v>30</v>
      </c>
      <c r="D149" t="s">
        <v>11</v>
      </c>
      <c r="E149" s="5">
        <v>819</v>
      </c>
      <c r="F149" s="6">
        <v>510</v>
      </c>
    </row>
    <row r="150" spans="2:6" x14ac:dyDescent="0.3">
      <c r="B150" t="s">
        <v>22</v>
      </c>
      <c r="C150" t="s">
        <v>23</v>
      </c>
      <c r="D150" t="s">
        <v>47</v>
      </c>
      <c r="E150" s="5">
        <v>3052</v>
      </c>
      <c r="F150" s="6">
        <v>378</v>
      </c>
    </row>
    <row r="151" spans="2:6" x14ac:dyDescent="0.3">
      <c r="B151" t="s">
        <v>16</v>
      </c>
      <c r="C151" t="s">
        <v>45</v>
      </c>
      <c r="D151" t="s">
        <v>40</v>
      </c>
      <c r="E151" s="5">
        <v>6832</v>
      </c>
      <c r="F151" s="6">
        <v>27</v>
      </c>
    </row>
    <row r="152" spans="2:6" x14ac:dyDescent="0.3">
      <c r="B152" t="s">
        <v>41</v>
      </c>
      <c r="C152" t="s">
        <v>23</v>
      </c>
      <c r="D152" t="s">
        <v>26</v>
      </c>
      <c r="E152" s="5">
        <v>2016</v>
      </c>
      <c r="F152" s="6">
        <v>117</v>
      </c>
    </row>
    <row r="153" spans="2:6" x14ac:dyDescent="0.3">
      <c r="B153" t="s">
        <v>22</v>
      </c>
      <c r="C153" t="s">
        <v>30</v>
      </c>
      <c r="D153" t="s">
        <v>40</v>
      </c>
      <c r="E153" s="5">
        <v>7322</v>
      </c>
      <c r="F153" s="6">
        <v>36</v>
      </c>
    </row>
    <row r="154" spans="2:6" x14ac:dyDescent="0.3">
      <c r="B154" t="s">
        <v>12</v>
      </c>
      <c r="C154" t="s">
        <v>13</v>
      </c>
      <c r="D154" t="s">
        <v>27</v>
      </c>
      <c r="E154" s="5">
        <v>357</v>
      </c>
      <c r="F154" s="6">
        <v>126</v>
      </c>
    </row>
    <row r="155" spans="2:6" x14ac:dyDescent="0.3">
      <c r="B155" t="s">
        <v>16</v>
      </c>
      <c r="C155" t="s">
        <v>23</v>
      </c>
      <c r="D155" t="s">
        <v>24</v>
      </c>
      <c r="E155" s="5">
        <v>3192</v>
      </c>
      <c r="F155" s="6">
        <v>72</v>
      </c>
    </row>
    <row r="156" spans="2:6" x14ac:dyDescent="0.3">
      <c r="B156" t="s">
        <v>35</v>
      </c>
      <c r="C156" t="s">
        <v>19</v>
      </c>
      <c r="D156" t="s">
        <v>33</v>
      </c>
      <c r="E156" s="5">
        <v>8435</v>
      </c>
      <c r="F156" s="6">
        <v>42</v>
      </c>
    </row>
    <row r="157" spans="2:6" x14ac:dyDescent="0.3">
      <c r="B157" t="s">
        <v>7</v>
      </c>
      <c r="C157" t="s">
        <v>23</v>
      </c>
      <c r="D157" t="s">
        <v>47</v>
      </c>
      <c r="E157" s="5">
        <v>0</v>
      </c>
      <c r="F157" s="6">
        <v>135</v>
      </c>
    </row>
    <row r="158" spans="2:6" x14ac:dyDescent="0.3">
      <c r="B158" t="s">
        <v>35</v>
      </c>
      <c r="C158" t="s">
        <v>45</v>
      </c>
      <c r="D158" t="s">
        <v>44</v>
      </c>
      <c r="E158" s="5">
        <v>8862</v>
      </c>
      <c r="F158" s="6">
        <v>189</v>
      </c>
    </row>
    <row r="159" spans="2:6" x14ac:dyDescent="0.3">
      <c r="B159" t="s">
        <v>22</v>
      </c>
      <c r="C159" t="s">
        <v>8</v>
      </c>
      <c r="D159" t="s">
        <v>49</v>
      </c>
      <c r="E159" s="5">
        <v>3556</v>
      </c>
      <c r="F159" s="6">
        <v>459</v>
      </c>
    </row>
    <row r="160" spans="2:6" x14ac:dyDescent="0.3">
      <c r="B160" t="s">
        <v>38</v>
      </c>
      <c r="C160" t="s">
        <v>45</v>
      </c>
      <c r="D160" t="s">
        <v>21</v>
      </c>
      <c r="E160" s="5">
        <v>7280</v>
      </c>
      <c r="F160" s="6">
        <v>201</v>
      </c>
    </row>
    <row r="161" spans="2:6" x14ac:dyDescent="0.3">
      <c r="B161" t="s">
        <v>22</v>
      </c>
      <c r="C161" t="s">
        <v>45</v>
      </c>
      <c r="D161" t="s">
        <v>9</v>
      </c>
      <c r="E161" s="5">
        <v>3402</v>
      </c>
      <c r="F161" s="6">
        <v>366</v>
      </c>
    </row>
    <row r="162" spans="2:6" x14ac:dyDescent="0.3">
      <c r="B162" t="s">
        <v>42</v>
      </c>
      <c r="C162" t="s">
        <v>8</v>
      </c>
      <c r="D162" t="s">
        <v>47</v>
      </c>
      <c r="E162" s="5">
        <v>4592</v>
      </c>
      <c r="F162" s="6">
        <v>324</v>
      </c>
    </row>
    <row r="163" spans="2:6" x14ac:dyDescent="0.3">
      <c r="B163" t="s">
        <v>16</v>
      </c>
      <c r="C163" t="s">
        <v>13</v>
      </c>
      <c r="D163" t="s">
        <v>21</v>
      </c>
      <c r="E163" s="5">
        <v>7833</v>
      </c>
      <c r="F163" s="6">
        <v>243</v>
      </c>
    </row>
    <row r="164" spans="2:6" x14ac:dyDescent="0.3">
      <c r="B164" t="s">
        <v>41</v>
      </c>
      <c r="C164" t="s">
        <v>23</v>
      </c>
      <c r="D164" t="s">
        <v>40</v>
      </c>
      <c r="E164" s="5">
        <v>7651</v>
      </c>
      <c r="F164" s="6">
        <v>213</v>
      </c>
    </row>
    <row r="165" spans="2:6" x14ac:dyDescent="0.3">
      <c r="B165" t="s">
        <v>7</v>
      </c>
      <c r="C165" t="s">
        <v>13</v>
      </c>
      <c r="D165" t="s">
        <v>9</v>
      </c>
      <c r="E165" s="5">
        <v>2275</v>
      </c>
      <c r="F165" s="6">
        <v>447</v>
      </c>
    </row>
    <row r="166" spans="2:6" x14ac:dyDescent="0.3">
      <c r="B166" t="s">
        <v>7</v>
      </c>
      <c r="C166" t="s">
        <v>30</v>
      </c>
      <c r="D166" t="s">
        <v>11</v>
      </c>
      <c r="E166" s="5">
        <v>5670</v>
      </c>
      <c r="F166" s="6">
        <v>297</v>
      </c>
    </row>
    <row r="167" spans="2:6" x14ac:dyDescent="0.3">
      <c r="B167" t="s">
        <v>35</v>
      </c>
      <c r="C167" t="s">
        <v>13</v>
      </c>
      <c r="D167" t="s">
        <v>26</v>
      </c>
      <c r="E167" s="5">
        <v>2135</v>
      </c>
      <c r="F167" s="6">
        <v>27</v>
      </c>
    </row>
    <row r="168" spans="2:6" x14ac:dyDescent="0.3">
      <c r="B168" t="s">
        <v>7</v>
      </c>
      <c r="C168" t="s">
        <v>45</v>
      </c>
      <c r="D168" t="s">
        <v>43</v>
      </c>
      <c r="E168" s="5">
        <v>2779</v>
      </c>
      <c r="F168" s="6">
        <v>75</v>
      </c>
    </row>
    <row r="169" spans="2:6" x14ac:dyDescent="0.3">
      <c r="B169" t="s">
        <v>50</v>
      </c>
      <c r="C169" t="s">
        <v>23</v>
      </c>
      <c r="D169" t="s">
        <v>27</v>
      </c>
      <c r="E169" s="5">
        <v>12950</v>
      </c>
      <c r="F169" s="6">
        <v>30</v>
      </c>
    </row>
    <row r="170" spans="2:6" x14ac:dyDescent="0.3">
      <c r="B170" t="s">
        <v>35</v>
      </c>
      <c r="C170" t="s">
        <v>19</v>
      </c>
      <c r="D170" t="s">
        <v>20</v>
      </c>
      <c r="E170" s="5">
        <v>2646</v>
      </c>
      <c r="F170" s="6">
        <v>177</v>
      </c>
    </row>
    <row r="171" spans="2:6" x14ac:dyDescent="0.3">
      <c r="B171" t="s">
        <v>7</v>
      </c>
      <c r="C171" t="s">
        <v>45</v>
      </c>
      <c r="D171" t="s">
        <v>27</v>
      </c>
      <c r="E171" s="5">
        <v>3794</v>
      </c>
      <c r="F171" s="6">
        <v>159</v>
      </c>
    </row>
    <row r="172" spans="2:6" x14ac:dyDescent="0.3">
      <c r="B172" t="s">
        <v>42</v>
      </c>
      <c r="C172" t="s">
        <v>13</v>
      </c>
      <c r="D172" t="s">
        <v>27</v>
      </c>
      <c r="E172" s="5">
        <v>819</v>
      </c>
      <c r="F172" s="6">
        <v>306</v>
      </c>
    </row>
    <row r="173" spans="2:6" x14ac:dyDescent="0.3">
      <c r="B173" t="s">
        <v>42</v>
      </c>
      <c r="C173" t="s">
        <v>45</v>
      </c>
      <c r="D173" t="s">
        <v>37</v>
      </c>
      <c r="E173" s="5">
        <v>2583</v>
      </c>
      <c r="F173" s="6">
        <v>18</v>
      </c>
    </row>
    <row r="174" spans="2:6" x14ac:dyDescent="0.3">
      <c r="B174" t="s">
        <v>35</v>
      </c>
      <c r="C174" t="s">
        <v>13</v>
      </c>
      <c r="D174" t="s">
        <v>34</v>
      </c>
      <c r="E174" s="5">
        <v>4585</v>
      </c>
      <c r="F174" s="6">
        <v>240</v>
      </c>
    </row>
    <row r="175" spans="2:6" x14ac:dyDescent="0.3">
      <c r="B175" t="s">
        <v>38</v>
      </c>
      <c r="C175" t="s">
        <v>45</v>
      </c>
      <c r="D175" t="s">
        <v>27</v>
      </c>
      <c r="E175" s="5">
        <v>1652</v>
      </c>
      <c r="F175" s="6">
        <v>93</v>
      </c>
    </row>
    <row r="176" spans="2:6" x14ac:dyDescent="0.3">
      <c r="B176" t="s">
        <v>50</v>
      </c>
      <c r="C176" t="s">
        <v>45</v>
      </c>
      <c r="D176" t="s">
        <v>46</v>
      </c>
      <c r="E176" s="5">
        <v>4991</v>
      </c>
      <c r="F176" s="6">
        <v>9</v>
      </c>
    </row>
    <row r="177" spans="2:6" x14ac:dyDescent="0.3">
      <c r="B177" t="s">
        <v>12</v>
      </c>
      <c r="C177" t="s">
        <v>45</v>
      </c>
      <c r="D177" t="s">
        <v>26</v>
      </c>
      <c r="E177" s="5">
        <v>2009</v>
      </c>
      <c r="F177" s="6">
        <v>219</v>
      </c>
    </row>
    <row r="178" spans="2:6" x14ac:dyDescent="0.3">
      <c r="B178" t="s">
        <v>41</v>
      </c>
      <c r="C178" t="s">
        <v>23</v>
      </c>
      <c r="D178" t="s">
        <v>33</v>
      </c>
      <c r="E178" s="5">
        <v>1568</v>
      </c>
      <c r="F178" s="6">
        <v>141</v>
      </c>
    </row>
    <row r="179" spans="2:6" x14ac:dyDescent="0.3">
      <c r="B179" t="s">
        <v>18</v>
      </c>
      <c r="C179" t="s">
        <v>8</v>
      </c>
      <c r="D179" t="s">
        <v>37</v>
      </c>
      <c r="E179" s="5">
        <v>3388</v>
      </c>
      <c r="F179" s="6">
        <v>123</v>
      </c>
    </row>
    <row r="180" spans="2:6" x14ac:dyDescent="0.3">
      <c r="B180" t="s">
        <v>7</v>
      </c>
      <c r="C180" t="s">
        <v>30</v>
      </c>
      <c r="D180" t="s">
        <v>44</v>
      </c>
      <c r="E180" s="5">
        <v>623</v>
      </c>
      <c r="F180" s="6">
        <v>51</v>
      </c>
    </row>
    <row r="181" spans="2:6" x14ac:dyDescent="0.3">
      <c r="B181" t="s">
        <v>22</v>
      </c>
      <c r="C181" t="s">
        <v>19</v>
      </c>
      <c r="D181" t="s">
        <v>17</v>
      </c>
      <c r="E181" s="5">
        <v>10073</v>
      </c>
      <c r="F181" s="6">
        <v>120</v>
      </c>
    </row>
    <row r="182" spans="2:6" x14ac:dyDescent="0.3">
      <c r="B182" t="s">
        <v>12</v>
      </c>
      <c r="C182" t="s">
        <v>23</v>
      </c>
      <c r="D182" t="s">
        <v>46</v>
      </c>
      <c r="E182" s="5">
        <v>1561</v>
      </c>
      <c r="F182" s="6">
        <v>27</v>
      </c>
    </row>
    <row r="183" spans="2:6" x14ac:dyDescent="0.3">
      <c r="B183" t="s">
        <v>16</v>
      </c>
      <c r="C183" t="s">
        <v>19</v>
      </c>
      <c r="D183" t="s">
        <v>48</v>
      </c>
      <c r="E183" s="5">
        <v>11522</v>
      </c>
      <c r="F183" s="6">
        <v>204</v>
      </c>
    </row>
    <row r="184" spans="2:6" x14ac:dyDescent="0.3">
      <c r="B184" t="s">
        <v>22</v>
      </c>
      <c r="C184" t="s">
        <v>30</v>
      </c>
      <c r="D184" t="s">
        <v>11</v>
      </c>
      <c r="E184" s="5">
        <v>2317</v>
      </c>
      <c r="F184" s="6">
        <v>123</v>
      </c>
    </row>
    <row r="185" spans="2:6" x14ac:dyDescent="0.3">
      <c r="B185" t="s">
        <v>50</v>
      </c>
      <c r="C185" t="s">
        <v>8</v>
      </c>
      <c r="D185" t="s">
        <v>49</v>
      </c>
      <c r="E185" s="5">
        <v>3059</v>
      </c>
      <c r="F185" s="6">
        <v>27</v>
      </c>
    </row>
    <row r="186" spans="2:6" x14ac:dyDescent="0.3">
      <c r="B186" t="s">
        <v>18</v>
      </c>
      <c r="C186" t="s">
        <v>8</v>
      </c>
      <c r="D186" t="s">
        <v>46</v>
      </c>
      <c r="E186" s="5">
        <v>2324</v>
      </c>
      <c r="F186" s="6">
        <v>177</v>
      </c>
    </row>
    <row r="187" spans="2:6" x14ac:dyDescent="0.3">
      <c r="B187" t="s">
        <v>42</v>
      </c>
      <c r="C187" t="s">
        <v>23</v>
      </c>
      <c r="D187" t="s">
        <v>46</v>
      </c>
      <c r="E187" s="5">
        <v>4956</v>
      </c>
      <c r="F187" s="6">
        <v>171</v>
      </c>
    </row>
    <row r="188" spans="2:6" x14ac:dyDescent="0.3">
      <c r="B188" t="s">
        <v>50</v>
      </c>
      <c r="C188" t="s">
        <v>45</v>
      </c>
      <c r="D188" t="s">
        <v>34</v>
      </c>
      <c r="E188" s="5">
        <v>5355</v>
      </c>
      <c r="F188" s="6">
        <v>204</v>
      </c>
    </row>
    <row r="189" spans="2:6" x14ac:dyDescent="0.3">
      <c r="B189" t="s">
        <v>42</v>
      </c>
      <c r="C189" t="s">
        <v>45</v>
      </c>
      <c r="D189" t="s">
        <v>15</v>
      </c>
      <c r="E189" s="5">
        <v>7259</v>
      </c>
      <c r="F189" s="6">
        <v>276</v>
      </c>
    </row>
    <row r="190" spans="2:6" x14ac:dyDescent="0.3">
      <c r="B190" t="s">
        <v>12</v>
      </c>
      <c r="C190" t="s">
        <v>8</v>
      </c>
      <c r="D190" t="s">
        <v>46</v>
      </c>
      <c r="E190" s="5">
        <v>6279</v>
      </c>
      <c r="F190" s="6">
        <v>45</v>
      </c>
    </row>
    <row r="191" spans="2:6" x14ac:dyDescent="0.3">
      <c r="B191" t="s">
        <v>7</v>
      </c>
      <c r="C191" t="s">
        <v>30</v>
      </c>
      <c r="D191" t="s">
        <v>47</v>
      </c>
      <c r="E191" s="5">
        <v>2541</v>
      </c>
      <c r="F191" s="6">
        <v>45</v>
      </c>
    </row>
    <row r="192" spans="2:6" x14ac:dyDescent="0.3">
      <c r="B192" t="s">
        <v>22</v>
      </c>
      <c r="C192" t="s">
        <v>13</v>
      </c>
      <c r="D192" t="s">
        <v>48</v>
      </c>
      <c r="E192" s="5">
        <v>3864</v>
      </c>
      <c r="F192" s="6">
        <v>177</v>
      </c>
    </row>
    <row r="193" spans="2:6" x14ac:dyDescent="0.3">
      <c r="B193" t="s">
        <v>38</v>
      </c>
      <c r="C193" t="s">
        <v>19</v>
      </c>
      <c r="D193" t="s">
        <v>11</v>
      </c>
      <c r="E193" s="5">
        <v>6146</v>
      </c>
      <c r="F193" s="6">
        <v>63</v>
      </c>
    </row>
    <row r="194" spans="2:6" x14ac:dyDescent="0.3">
      <c r="B194" t="s">
        <v>16</v>
      </c>
      <c r="C194" t="s">
        <v>23</v>
      </c>
      <c r="D194" t="s">
        <v>20</v>
      </c>
      <c r="E194" s="5">
        <v>2639</v>
      </c>
      <c r="F194" s="6">
        <v>204</v>
      </c>
    </row>
    <row r="195" spans="2:6" x14ac:dyDescent="0.3">
      <c r="B195" t="s">
        <v>12</v>
      </c>
      <c r="C195" t="s">
        <v>8</v>
      </c>
      <c r="D195" t="s">
        <v>33</v>
      </c>
      <c r="E195" s="5">
        <v>1890</v>
      </c>
      <c r="F195" s="6">
        <v>195</v>
      </c>
    </row>
    <row r="196" spans="2:6" x14ac:dyDescent="0.3">
      <c r="B196" t="s">
        <v>35</v>
      </c>
      <c r="C196" t="s">
        <v>45</v>
      </c>
      <c r="D196" t="s">
        <v>15</v>
      </c>
      <c r="E196" s="5">
        <v>1932</v>
      </c>
      <c r="F196" s="6">
        <v>369</v>
      </c>
    </row>
    <row r="197" spans="2:6" x14ac:dyDescent="0.3">
      <c r="B197" t="s">
        <v>42</v>
      </c>
      <c r="C197" t="s">
        <v>45</v>
      </c>
      <c r="D197" t="s">
        <v>24</v>
      </c>
      <c r="E197" s="5">
        <v>6300</v>
      </c>
      <c r="F197" s="6">
        <v>42</v>
      </c>
    </row>
    <row r="198" spans="2:6" x14ac:dyDescent="0.3">
      <c r="B198" t="s">
        <v>22</v>
      </c>
      <c r="C198" t="s">
        <v>8</v>
      </c>
      <c r="D198" t="s">
        <v>9</v>
      </c>
      <c r="E198" s="5">
        <v>560</v>
      </c>
      <c r="F198" s="6">
        <v>81</v>
      </c>
    </row>
    <row r="199" spans="2:6" x14ac:dyDescent="0.3">
      <c r="B199" t="s">
        <v>16</v>
      </c>
      <c r="C199" t="s">
        <v>8</v>
      </c>
      <c r="D199" t="s">
        <v>46</v>
      </c>
      <c r="E199" s="5">
        <v>2856</v>
      </c>
      <c r="F199" s="6">
        <v>246</v>
      </c>
    </row>
    <row r="200" spans="2:6" x14ac:dyDescent="0.3">
      <c r="B200" t="s">
        <v>16</v>
      </c>
      <c r="C200" t="s">
        <v>45</v>
      </c>
      <c r="D200" t="s">
        <v>29</v>
      </c>
      <c r="E200" s="5">
        <v>707</v>
      </c>
      <c r="F200" s="6">
        <v>174</v>
      </c>
    </row>
    <row r="201" spans="2:6" x14ac:dyDescent="0.3">
      <c r="B201" t="s">
        <v>12</v>
      </c>
      <c r="C201" t="s">
        <v>13</v>
      </c>
      <c r="D201" t="s">
        <v>9</v>
      </c>
      <c r="E201" s="5">
        <v>3598</v>
      </c>
      <c r="F201" s="6">
        <v>81</v>
      </c>
    </row>
    <row r="202" spans="2:6" x14ac:dyDescent="0.3">
      <c r="B202" t="s">
        <v>7</v>
      </c>
      <c r="C202" t="s">
        <v>13</v>
      </c>
      <c r="D202" t="s">
        <v>33</v>
      </c>
      <c r="E202" s="5">
        <v>6853</v>
      </c>
      <c r="F202" s="6">
        <v>372</v>
      </c>
    </row>
    <row r="203" spans="2:6" x14ac:dyDescent="0.3">
      <c r="B203" t="s">
        <v>7</v>
      </c>
      <c r="C203" t="s">
        <v>13</v>
      </c>
      <c r="D203" t="s">
        <v>26</v>
      </c>
      <c r="E203" s="5">
        <v>4725</v>
      </c>
      <c r="F203" s="6">
        <v>174</v>
      </c>
    </row>
    <row r="204" spans="2:6" x14ac:dyDescent="0.3">
      <c r="B204" t="s">
        <v>18</v>
      </c>
      <c r="C204" t="s">
        <v>19</v>
      </c>
      <c r="D204" t="s">
        <v>14</v>
      </c>
      <c r="E204" s="5">
        <v>10304</v>
      </c>
      <c r="F204" s="6">
        <v>84</v>
      </c>
    </row>
    <row r="205" spans="2:6" x14ac:dyDescent="0.3">
      <c r="B205" t="s">
        <v>18</v>
      </c>
      <c r="C205" t="s">
        <v>45</v>
      </c>
      <c r="D205" t="s">
        <v>26</v>
      </c>
      <c r="E205" s="5">
        <v>1274</v>
      </c>
      <c r="F205" s="6">
        <v>225</v>
      </c>
    </row>
    <row r="206" spans="2:6" x14ac:dyDescent="0.3">
      <c r="B206" t="s">
        <v>38</v>
      </c>
      <c r="C206" t="s">
        <v>19</v>
      </c>
      <c r="D206" t="s">
        <v>9</v>
      </c>
      <c r="E206" s="5">
        <v>1526</v>
      </c>
      <c r="F206" s="6">
        <v>105</v>
      </c>
    </row>
    <row r="207" spans="2:6" x14ac:dyDescent="0.3">
      <c r="B207" t="s">
        <v>7</v>
      </c>
      <c r="C207" t="s">
        <v>23</v>
      </c>
      <c r="D207" t="s">
        <v>49</v>
      </c>
      <c r="E207" s="5">
        <v>3101</v>
      </c>
      <c r="F207" s="6">
        <v>225</v>
      </c>
    </row>
    <row r="208" spans="2:6" x14ac:dyDescent="0.3">
      <c r="B208" t="s">
        <v>41</v>
      </c>
      <c r="C208" t="s">
        <v>8</v>
      </c>
      <c r="D208" t="s">
        <v>15</v>
      </c>
      <c r="E208" s="5">
        <v>1057</v>
      </c>
      <c r="F208" s="6">
        <v>54</v>
      </c>
    </row>
    <row r="209" spans="2:6" x14ac:dyDescent="0.3">
      <c r="B209" t="s">
        <v>35</v>
      </c>
      <c r="C209" t="s">
        <v>8</v>
      </c>
      <c r="D209" t="s">
        <v>46</v>
      </c>
      <c r="E209" s="5">
        <v>5306</v>
      </c>
      <c r="F209" s="6">
        <v>0</v>
      </c>
    </row>
    <row r="210" spans="2:6" x14ac:dyDescent="0.3">
      <c r="B210" t="s">
        <v>38</v>
      </c>
      <c r="C210" t="s">
        <v>23</v>
      </c>
      <c r="D210" t="s">
        <v>44</v>
      </c>
      <c r="E210" s="5">
        <v>4018</v>
      </c>
      <c r="F210" s="6">
        <v>171</v>
      </c>
    </row>
    <row r="211" spans="2:6" x14ac:dyDescent="0.3">
      <c r="B211" t="s">
        <v>16</v>
      </c>
      <c r="C211" t="s">
        <v>45</v>
      </c>
      <c r="D211" t="s">
        <v>26</v>
      </c>
      <c r="E211" s="5">
        <v>938</v>
      </c>
      <c r="F211" s="6">
        <v>189</v>
      </c>
    </row>
    <row r="212" spans="2:6" x14ac:dyDescent="0.3">
      <c r="B212" t="s">
        <v>35</v>
      </c>
      <c r="C212" t="s">
        <v>30</v>
      </c>
      <c r="D212" t="s">
        <v>20</v>
      </c>
      <c r="E212" s="5">
        <v>1778</v>
      </c>
      <c r="F212" s="6">
        <v>270</v>
      </c>
    </row>
    <row r="213" spans="2:6" x14ac:dyDescent="0.3">
      <c r="B213" t="s">
        <v>22</v>
      </c>
      <c r="C213" t="s">
        <v>23</v>
      </c>
      <c r="D213" t="s">
        <v>9</v>
      </c>
      <c r="E213" s="5">
        <v>1638</v>
      </c>
      <c r="F213" s="6">
        <v>63</v>
      </c>
    </row>
    <row r="214" spans="2:6" x14ac:dyDescent="0.3">
      <c r="B214" t="s">
        <v>18</v>
      </c>
      <c r="C214" t="s">
        <v>30</v>
      </c>
      <c r="D214" t="s">
        <v>24</v>
      </c>
      <c r="E214" s="5">
        <v>154</v>
      </c>
      <c r="F214" s="6">
        <v>21</v>
      </c>
    </row>
    <row r="215" spans="2:6" x14ac:dyDescent="0.3">
      <c r="B215" t="s">
        <v>35</v>
      </c>
      <c r="C215" t="s">
        <v>8</v>
      </c>
      <c r="D215" t="s">
        <v>33</v>
      </c>
      <c r="E215" s="5">
        <v>9835</v>
      </c>
      <c r="F215" s="6">
        <v>207</v>
      </c>
    </row>
    <row r="216" spans="2:6" x14ac:dyDescent="0.3">
      <c r="B216" t="s">
        <v>16</v>
      </c>
      <c r="C216" t="s">
        <v>8</v>
      </c>
      <c r="D216" t="s">
        <v>37</v>
      </c>
      <c r="E216" s="5">
        <v>7273</v>
      </c>
      <c r="F216" s="6">
        <v>96</v>
      </c>
    </row>
    <row r="217" spans="2:6" x14ac:dyDescent="0.3">
      <c r="B217" t="s">
        <v>38</v>
      </c>
      <c r="C217" t="s">
        <v>23</v>
      </c>
      <c r="D217" t="s">
        <v>33</v>
      </c>
      <c r="E217" s="5">
        <v>6909</v>
      </c>
      <c r="F217" s="6">
        <v>81</v>
      </c>
    </row>
    <row r="218" spans="2:6" x14ac:dyDescent="0.3">
      <c r="B218" t="s">
        <v>16</v>
      </c>
      <c r="C218" t="s">
        <v>23</v>
      </c>
      <c r="D218" t="s">
        <v>44</v>
      </c>
      <c r="E218" s="5">
        <v>3920</v>
      </c>
      <c r="F218" s="6">
        <v>306</v>
      </c>
    </row>
    <row r="219" spans="2:6" x14ac:dyDescent="0.3">
      <c r="B219" t="s">
        <v>50</v>
      </c>
      <c r="C219" t="s">
        <v>23</v>
      </c>
      <c r="D219" t="s">
        <v>40</v>
      </c>
      <c r="E219" s="5">
        <v>4858</v>
      </c>
      <c r="F219" s="6">
        <v>279</v>
      </c>
    </row>
    <row r="220" spans="2:6" x14ac:dyDescent="0.3">
      <c r="B220" t="s">
        <v>41</v>
      </c>
      <c r="C220" t="s">
        <v>30</v>
      </c>
      <c r="D220" t="s">
        <v>17</v>
      </c>
      <c r="E220" s="5">
        <v>3549</v>
      </c>
      <c r="F220" s="6">
        <v>3</v>
      </c>
    </row>
    <row r="221" spans="2:6" x14ac:dyDescent="0.3">
      <c r="B221" t="s">
        <v>35</v>
      </c>
      <c r="C221" t="s">
        <v>23</v>
      </c>
      <c r="D221" t="s">
        <v>48</v>
      </c>
      <c r="E221" s="5">
        <v>966</v>
      </c>
      <c r="F221" s="6">
        <v>198</v>
      </c>
    </row>
    <row r="222" spans="2:6" x14ac:dyDescent="0.3">
      <c r="B222" t="s">
        <v>38</v>
      </c>
      <c r="C222" t="s">
        <v>23</v>
      </c>
      <c r="D222" t="s">
        <v>20</v>
      </c>
      <c r="E222" s="5">
        <v>385</v>
      </c>
      <c r="F222" s="6">
        <v>249</v>
      </c>
    </row>
    <row r="223" spans="2:6" x14ac:dyDescent="0.3">
      <c r="B223" t="s">
        <v>22</v>
      </c>
      <c r="C223" t="s">
        <v>45</v>
      </c>
      <c r="D223" t="s">
        <v>26</v>
      </c>
      <c r="E223" s="5">
        <v>2219</v>
      </c>
      <c r="F223" s="6">
        <v>75</v>
      </c>
    </row>
    <row r="224" spans="2:6" x14ac:dyDescent="0.3">
      <c r="B224" t="s">
        <v>16</v>
      </c>
      <c r="C224" t="s">
        <v>19</v>
      </c>
      <c r="D224" t="s">
        <v>14</v>
      </c>
      <c r="E224" s="5">
        <v>2954</v>
      </c>
      <c r="F224" s="6">
        <v>189</v>
      </c>
    </row>
    <row r="225" spans="2:6" x14ac:dyDescent="0.3">
      <c r="B225" t="s">
        <v>35</v>
      </c>
      <c r="C225" t="s">
        <v>19</v>
      </c>
      <c r="D225" t="s">
        <v>14</v>
      </c>
      <c r="E225" s="5">
        <v>280</v>
      </c>
      <c r="F225" s="6">
        <v>87</v>
      </c>
    </row>
    <row r="226" spans="2:6" x14ac:dyDescent="0.3">
      <c r="B226" t="s">
        <v>18</v>
      </c>
      <c r="C226" t="s">
        <v>19</v>
      </c>
      <c r="D226" t="s">
        <v>9</v>
      </c>
      <c r="E226" s="5">
        <v>6118</v>
      </c>
      <c r="F226" s="6">
        <v>174</v>
      </c>
    </row>
    <row r="227" spans="2:6" x14ac:dyDescent="0.3">
      <c r="B227" t="s">
        <v>41</v>
      </c>
      <c r="C227" t="s">
        <v>23</v>
      </c>
      <c r="D227" t="s">
        <v>21</v>
      </c>
      <c r="E227" s="5">
        <v>4802</v>
      </c>
      <c r="F227" s="6">
        <v>36</v>
      </c>
    </row>
    <row r="228" spans="2:6" x14ac:dyDescent="0.3">
      <c r="B228" t="s">
        <v>16</v>
      </c>
      <c r="C228" t="s">
        <v>30</v>
      </c>
      <c r="D228" t="s">
        <v>44</v>
      </c>
      <c r="E228" s="5">
        <v>4137</v>
      </c>
      <c r="F228" s="6">
        <v>60</v>
      </c>
    </row>
    <row r="229" spans="2:6" x14ac:dyDescent="0.3">
      <c r="B229" t="s">
        <v>42</v>
      </c>
      <c r="C229" t="s">
        <v>13</v>
      </c>
      <c r="D229" t="s">
        <v>43</v>
      </c>
      <c r="E229" s="5">
        <v>2023</v>
      </c>
      <c r="F229" s="6">
        <v>78</v>
      </c>
    </row>
    <row r="230" spans="2:6" x14ac:dyDescent="0.3">
      <c r="B230" t="s">
        <v>16</v>
      </c>
      <c r="C230" t="s">
        <v>19</v>
      </c>
      <c r="D230" t="s">
        <v>9</v>
      </c>
      <c r="E230" s="5">
        <v>9051</v>
      </c>
      <c r="F230" s="6">
        <v>57</v>
      </c>
    </row>
    <row r="231" spans="2:6" x14ac:dyDescent="0.3">
      <c r="B231" t="s">
        <v>16</v>
      </c>
      <c r="C231" t="s">
        <v>8</v>
      </c>
      <c r="D231" t="s">
        <v>49</v>
      </c>
      <c r="E231" s="5">
        <v>2919</v>
      </c>
      <c r="F231" s="6">
        <v>45</v>
      </c>
    </row>
    <row r="232" spans="2:6" x14ac:dyDescent="0.3">
      <c r="B232" t="s">
        <v>18</v>
      </c>
      <c r="C232" t="s">
        <v>30</v>
      </c>
      <c r="D232" t="s">
        <v>33</v>
      </c>
      <c r="E232" s="5">
        <v>5915</v>
      </c>
      <c r="F232" s="6">
        <v>3</v>
      </c>
    </row>
    <row r="233" spans="2:6" x14ac:dyDescent="0.3">
      <c r="B233" t="s">
        <v>50</v>
      </c>
      <c r="C233" t="s">
        <v>13</v>
      </c>
      <c r="D233" t="s">
        <v>21</v>
      </c>
      <c r="E233" s="5">
        <v>2562</v>
      </c>
      <c r="F233" s="6">
        <v>6</v>
      </c>
    </row>
    <row r="234" spans="2:6" x14ac:dyDescent="0.3">
      <c r="B234" t="s">
        <v>38</v>
      </c>
      <c r="C234" t="s">
        <v>8</v>
      </c>
      <c r="D234" t="s">
        <v>24</v>
      </c>
      <c r="E234" s="5">
        <v>8813</v>
      </c>
      <c r="F234" s="6">
        <v>21</v>
      </c>
    </row>
    <row r="235" spans="2:6" x14ac:dyDescent="0.3">
      <c r="B235" t="s">
        <v>38</v>
      </c>
      <c r="C235" t="s">
        <v>19</v>
      </c>
      <c r="D235" t="s">
        <v>20</v>
      </c>
      <c r="E235" s="5">
        <v>6111</v>
      </c>
      <c r="F235" s="6">
        <v>3</v>
      </c>
    </row>
    <row r="236" spans="2:6" x14ac:dyDescent="0.3">
      <c r="B236" t="s">
        <v>12</v>
      </c>
      <c r="C236" t="s">
        <v>45</v>
      </c>
      <c r="D236" t="s">
        <v>31</v>
      </c>
      <c r="E236" s="5">
        <v>3507</v>
      </c>
      <c r="F236" s="6">
        <v>288</v>
      </c>
    </row>
    <row r="237" spans="2:6" x14ac:dyDescent="0.3">
      <c r="B237" t="s">
        <v>22</v>
      </c>
      <c r="C237" t="s">
        <v>19</v>
      </c>
      <c r="D237" t="s">
        <v>11</v>
      </c>
      <c r="E237" s="5">
        <v>4319</v>
      </c>
      <c r="F237" s="6">
        <v>30</v>
      </c>
    </row>
    <row r="238" spans="2:6" x14ac:dyDescent="0.3">
      <c r="B238" t="s">
        <v>7</v>
      </c>
      <c r="C238" t="s">
        <v>30</v>
      </c>
      <c r="D238" t="s">
        <v>46</v>
      </c>
      <c r="E238" s="5">
        <v>609</v>
      </c>
      <c r="F238" s="6">
        <v>87</v>
      </c>
    </row>
    <row r="239" spans="2:6" x14ac:dyDescent="0.3">
      <c r="B239" t="s">
        <v>7</v>
      </c>
      <c r="C239" t="s">
        <v>23</v>
      </c>
      <c r="D239" t="s">
        <v>48</v>
      </c>
      <c r="E239" s="5">
        <v>6370</v>
      </c>
      <c r="F239" s="6">
        <v>30</v>
      </c>
    </row>
    <row r="240" spans="2:6" x14ac:dyDescent="0.3">
      <c r="B240" t="s">
        <v>38</v>
      </c>
      <c r="C240" t="s">
        <v>30</v>
      </c>
      <c r="D240" t="s">
        <v>34</v>
      </c>
      <c r="E240" s="5">
        <v>5474</v>
      </c>
      <c r="F240" s="6">
        <v>168</v>
      </c>
    </row>
    <row r="241" spans="2:6" x14ac:dyDescent="0.3">
      <c r="B241" t="s">
        <v>7</v>
      </c>
      <c r="C241" t="s">
        <v>19</v>
      </c>
      <c r="D241" t="s">
        <v>48</v>
      </c>
      <c r="E241" s="5">
        <v>3164</v>
      </c>
      <c r="F241" s="6">
        <v>306</v>
      </c>
    </row>
    <row r="242" spans="2:6" x14ac:dyDescent="0.3">
      <c r="B242" t="s">
        <v>22</v>
      </c>
      <c r="C242" t="s">
        <v>13</v>
      </c>
      <c r="D242" t="s">
        <v>17</v>
      </c>
      <c r="E242" s="5">
        <v>1302</v>
      </c>
      <c r="F242" s="6">
        <v>402</v>
      </c>
    </row>
    <row r="243" spans="2:6" x14ac:dyDescent="0.3">
      <c r="B243" t="s">
        <v>42</v>
      </c>
      <c r="C243" t="s">
        <v>8</v>
      </c>
      <c r="D243" t="s">
        <v>49</v>
      </c>
      <c r="E243" s="5">
        <v>7308</v>
      </c>
      <c r="F243" s="6">
        <v>327</v>
      </c>
    </row>
    <row r="244" spans="2:6" x14ac:dyDescent="0.3">
      <c r="B244" t="s">
        <v>7</v>
      </c>
      <c r="C244" t="s">
        <v>8</v>
      </c>
      <c r="D244" t="s">
        <v>48</v>
      </c>
      <c r="E244" s="5">
        <v>6132</v>
      </c>
      <c r="F244" s="6">
        <v>93</v>
      </c>
    </row>
    <row r="245" spans="2:6" x14ac:dyDescent="0.3">
      <c r="B245" t="s">
        <v>50</v>
      </c>
      <c r="C245" t="s">
        <v>13</v>
      </c>
      <c r="D245" t="s">
        <v>15</v>
      </c>
      <c r="E245" s="5">
        <v>3472</v>
      </c>
      <c r="F245" s="6">
        <v>96</v>
      </c>
    </row>
    <row r="246" spans="2:6" x14ac:dyDescent="0.3">
      <c r="B246" t="s">
        <v>12</v>
      </c>
      <c r="C246" t="s">
        <v>23</v>
      </c>
      <c r="D246" t="s">
        <v>20</v>
      </c>
      <c r="E246" s="5">
        <v>9660</v>
      </c>
      <c r="F246" s="6">
        <v>27</v>
      </c>
    </row>
    <row r="247" spans="2:6" x14ac:dyDescent="0.3">
      <c r="B247" t="s">
        <v>16</v>
      </c>
      <c r="C247" t="s">
        <v>30</v>
      </c>
      <c r="D247" t="s">
        <v>46</v>
      </c>
      <c r="E247" s="5">
        <v>2436</v>
      </c>
      <c r="F247" s="6">
        <v>99</v>
      </c>
    </row>
    <row r="248" spans="2:6" x14ac:dyDescent="0.3">
      <c r="B248" t="s">
        <v>16</v>
      </c>
      <c r="C248" t="s">
        <v>30</v>
      </c>
      <c r="D248" t="s">
        <v>27</v>
      </c>
      <c r="E248" s="5">
        <v>9506</v>
      </c>
      <c r="F248" s="6">
        <v>87</v>
      </c>
    </row>
    <row r="249" spans="2:6" x14ac:dyDescent="0.3">
      <c r="B249" t="s">
        <v>50</v>
      </c>
      <c r="C249" t="s">
        <v>8</v>
      </c>
      <c r="D249" t="s">
        <v>40</v>
      </c>
      <c r="E249" s="5">
        <v>245</v>
      </c>
      <c r="F249" s="6">
        <v>288</v>
      </c>
    </row>
    <row r="250" spans="2:6" x14ac:dyDescent="0.3">
      <c r="B250" t="s">
        <v>12</v>
      </c>
      <c r="C250" t="s">
        <v>13</v>
      </c>
      <c r="D250" t="s">
        <v>37</v>
      </c>
      <c r="E250" s="5">
        <v>2702</v>
      </c>
      <c r="F250" s="6">
        <v>363</v>
      </c>
    </row>
    <row r="251" spans="2:6" x14ac:dyDescent="0.3">
      <c r="B251" t="s">
        <v>50</v>
      </c>
      <c r="C251" t="s">
        <v>45</v>
      </c>
      <c r="D251" t="s">
        <v>29</v>
      </c>
      <c r="E251" s="5">
        <v>700</v>
      </c>
      <c r="F251" s="6">
        <v>87</v>
      </c>
    </row>
    <row r="252" spans="2:6" x14ac:dyDescent="0.3">
      <c r="B252" t="s">
        <v>22</v>
      </c>
      <c r="C252" t="s">
        <v>45</v>
      </c>
      <c r="D252" t="s">
        <v>29</v>
      </c>
      <c r="E252" s="5">
        <v>3759</v>
      </c>
      <c r="F252" s="6">
        <v>150</v>
      </c>
    </row>
    <row r="253" spans="2:6" x14ac:dyDescent="0.3">
      <c r="B253" t="s">
        <v>41</v>
      </c>
      <c r="C253" t="s">
        <v>13</v>
      </c>
      <c r="D253" t="s">
        <v>29</v>
      </c>
      <c r="E253" s="5">
        <v>1589</v>
      </c>
      <c r="F253" s="6">
        <v>303</v>
      </c>
    </row>
    <row r="254" spans="2:6" x14ac:dyDescent="0.3">
      <c r="B254" t="s">
        <v>35</v>
      </c>
      <c r="C254" t="s">
        <v>13</v>
      </c>
      <c r="D254" t="s">
        <v>49</v>
      </c>
      <c r="E254" s="5">
        <v>5194</v>
      </c>
      <c r="F254" s="6">
        <v>288</v>
      </c>
    </row>
    <row r="255" spans="2:6" x14ac:dyDescent="0.3">
      <c r="B255" t="s">
        <v>50</v>
      </c>
      <c r="C255" t="s">
        <v>19</v>
      </c>
      <c r="D255" t="s">
        <v>11</v>
      </c>
      <c r="E255" s="5">
        <v>945</v>
      </c>
      <c r="F255" s="6">
        <v>75</v>
      </c>
    </row>
    <row r="256" spans="2:6" x14ac:dyDescent="0.3">
      <c r="B256" t="s">
        <v>7</v>
      </c>
      <c r="C256" t="s">
        <v>30</v>
      </c>
      <c r="D256" t="s">
        <v>31</v>
      </c>
      <c r="E256" s="5">
        <v>1988</v>
      </c>
      <c r="F256" s="6">
        <v>39</v>
      </c>
    </row>
    <row r="257" spans="2:6" x14ac:dyDescent="0.3">
      <c r="B257" t="s">
        <v>22</v>
      </c>
      <c r="C257" t="s">
        <v>45</v>
      </c>
      <c r="D257" t="s">
        <v>14</v>
      </c>
      <c r="E257" s="5">
        <v>6734</v>
      </c>
      <c r="F257" s="6">
        <v>123</v>
      </c>
    </row>
    <row r="258" spans="2:6" x14ac:dyDescent="0.3">
      <c r="B258" t="s">
        <v>7</v>
      </c>
      <c r="C258" t="s">
        <v>19</v>
      </c>
      <c r="D258" t="s">
        <v>17</v>
      </c>
      <c r="E258" s="5">
        <v>217</v>
      </c>
      <c r="F258" s="6">
        <v>36</v>
      </c>
    </row>
    <row r="259" spans="2:6" x14ac:dyDescent="0.3">
      <c r="B259" t="s">
        <v>38</v>
      </c>
      <c r="C259" t="s">
        <v>45</v>
      </c>
      <c r="D259" t="s">
        <v>33</v>
      </c>
      <c r="E259" s="5">
        <v>6279</v>
      </c>
      <c r="F259" s="6">
        <v>237</v>
      </c>
    </row>
    <row r="260" spans="2:6" x14ac:dyDescent="0.3">
      <c r="B260" t="s">
        <v>7</v>
      </c>
      <c r="C260" t="s">
        <v>19</v>
      </c>
      <c r="D260" t="s">
        <v>11</v>
      </c>
      <c r="E260" s="5">
        <v>4424</v>
      </c>
      <c r="F260" s="6">
        <v>201</v>
      </c>
    </row>
    <row r="261" spans="2:6" x14ac:dyDescent="0.3">
      <c r="B261" t="s">
        <v>41</v>
      </c>
      <c r="C261" t="s">
        <v>19</v>
      </c>
      <c r="D261" t="s">
        <v>29</v>
      </c>
      <c r="E261" s="5">
        <v>189</v>
      </c>
      <c r="F261" s="6">
        <v>48</v>
      </c>
    </row>
    <row r="262" spans="2:6" x14ac:dyDescent="0.3">
      <c r="B262" t="s">
        <v>38</v>
      </c>
      <c r="C262" t="s">
        <v>13</v>
      </c>
      <c r="D262" t="s">
        <v>33</v>
      </c>
      <c r="E262" s="5">
        <v>490</v>
      </c>
      <c r="F262" s="6">
        <v>84</v>
      </c>
    </row>
    <row r="263" spans="2:6" x14ac:dyDescent="0.3">
      <c r="B263" t="s">
        <v>12</v>
      </c>
      <c r="C263" t="s">
        <v>8</v>
      </c>
      <c r="D263" t="s">
        <v>40</v>
      </c>
      <c r="E263" s="5">
        <v>434</v>
      </c>
      <c r="F263" s="6">
        <v>87</v>
      </c>
    </row>
    <row r="264" spans="2:6" x14ac:dyDescent="0.3">
      <c r="B264" t="s">
        <v>35</v>
      </c>
      <c r="C264" t="s">
        <v>30</v>
      </c>
      <c r="D264" t="s">
        <v>9</v>
      </c>
      <c r="E264" s="5">
        <v>10129</v>
      </c>
      <c r="F264" s="6">
        <v>312</v>
      </c>
    </row>
    <row r="265" spans="2:6" x14ac:dyDescent="0.3">
      <c r="B265" t="s">
        <v>42</v>
      </c>
      <c r="C265" t="s">
        <v>23</v>
      </c>
      <c r="D265" t="s">
        <v>49</v>
      </c>
      <c r="E265" s="5">
        <v>1652</v>
      </c>
      <c r="F265" s="6">
        <v>102</v>
      </c>
    </row>
    <row r="266" spans="2:6" x14ac:dyDescent="0.3">
      <c r="B266" t="s">
        <v>12</v>
      </c>
      <c r="C266" t="s">
        <v>30</v>
      </c>
      <c r="D266" t="s">
        <v>40</v>
      </c>
      <c r="E266" s="5">
        <v>6433</v>
      </c>
      <c r="F266" s="6">
        <v>78</v>
      </c>
    </row>
    <row r="267" spans="2:6" x14ac:dyDescent="0.3">
      <c r="B267" t="s">
        <v>42</v>
      </c>
      <c r="C267" t="s">
        <v>45</v>
      </c>
      <c r="D267" t="s">
        <v>43</v>
      </c>
      <c r="E267" s="5">
        <v>2212</v>
      </c>
      <c r="F267" s="6">
        <v>117</v>
      </c>
    </row>
    <row r="268" spans="2:6" x14ac:dyDescent="0.3">
      <c r="B268" t="s">
        <v>18</v>
      </c>
      <c r="C268" t="s">
        <v>13</v>
      </c>
      <c r="D268" t="s">
        <v>34</v>
      </c>
      <c r="E268" s="5">
        <v>609</v>
      </c>
      <c r="F268" s="6">
        <v>99</v>
      </c>
    </row>
    <row r="269" spans="2:6" x14ac:dyDescent="0.3">
      <c r="B269" t="s">
        <v>7</v>
      </c>
      <c r="C269" t="s">
        <v>13</v>
      </c>
      <c r="D269" t="s">
        <v>44</v>
      </c>
      <c r="E269" s="5">
        <v>1638</v>
      </c>
      <c r="F269" s="6">
        <v>48</v>
      </c>
    </row>
    <row r="270" spans="2:6" x14ac:dyDescent="0.3">
      <c r="B270" t="s">
        <v>35</v>
      </c>
      <c r="C270" t="s">
        <v>45</v>
      </c>
      <c r="D270" t="s">
        <v>21</v>
      </c>
      <c r="E270" s="5">
        <v>3829</v>
      </c>
      <c r="F270" s="6">
        <v>24</v>
      </c>
    </row>
    <row r="271" spans="2:6" x14ac:dyDescent="0.3">
      <c r="B271" t="s">
        <v>7</v>
      </c>
      <c r="C271" t="s">
        <v>23</v>
      </c>
      <c r="D271" t="s">
        <v>21</v>
      </c>
      <c r="E271" s="5">
        <v>5775</v>
      </c>
      <c r="F271" s="6">
        <v>42</v>
      </c>
    </row>
    <row r="272" spans="2:6" x14ac:dyDescent="0.3">
      <c r="B272" t="s">
        <v>22</v>
      </c>
      <c r="C272" t="s">
        <v>13</v>
      </c>
      <c r="D272" t="s">
        <v>37</v>
      </c>
      <c r="E272" s="5">
        <v>1071</v>
      </c>
      <c r="F272" s="6">
        <v>270</v>
      </c>
    </row>
    <row r="273" spans="2:6" x14ac:dyDescent="0.3">
      <c r="B273" t="s">
        <v>12</v>
      </c>
      <c r="C273" t="s">
        <v>19</v>
      </c>
      <c r="D273" t="s">
        <v>43</v>
      </c>
      <c r="E273" s="5">
        <v>5019</v>
      </c>
      <c r="F273" s="6">
        <v>150</v>
      </c>
    </row>
    <row r="274" spans="2:6" x14ac:dyDescent="0.3">
      <c r="B274" t="s">
        <v>41</v>
      </c>
      <c r="C274" t="s">
        <v>8</v>
      </c>
      <c r="D274" t="s">
        <v>21</v>
      </c>
      <c r="E274" s="5">
        <v>2863</v>
      </c>
      <c r="F274" s="6">
        <v>42</v>
      </c>
    </row>
    <row r="275" spans="2:6" x14ac:dyDescent="0.3">
      <c r="B275" t="s">
        <v>7</v>
      </c>
      <c r="C275" t="s">
        <v>13</v>
      </c>
      <c r="D275" t="s">
        <v>47</v>
      </c>
      <c r="E275" s="5">
        <v>1617</v>
      </c>
      <c r="F275" s="6">
        <v>126</v>
      </c>
    </row>
    <row r="276" spans="2:6" x14ac:dyDescent="0.3">
      <c r="B276" t="s">
        <v>22</v>
      </c>
      <c r="C276" t="s">
        <v>8</v>
      </c>
      <c r="D276" t="s">
        <v>46</v>
      </c>
      <c r="E276" s="5">
        <v>6818</v>
      </c>
      <c r="F276" s="6">
        <v>6</v>
      </c>
    </row>
    <row r="277" spans="2:6" x14ac:dyDescent="0.3">
      <c r="B277" t="s">
        <v>42</v>
      </c>
      <c r="C277" t="s">
        <v>13</v>
      </c>
      <c r="D277" t="s">
        <v>21</v>
      </c>
      <c r="E277" s="5">
        <v>6657</v>
      </c>
      <c r="F277" s="6">
        <v>276</v>
      </c>
    </row>
    <row r="278" spans="2:6" x14ac:dyDescent="0.3">
      <c r="B278" t="s">
        <v>42</v>
      </c>
      <c r="C278" t="s">
        <v>45</v>
      </c>
      <c r="D278" t="s">
        <v>29</v>
      </c>
      <c r="E278" s="5">
        <v>2919</v>
      </c>
      <c r="F278" s="6">
        <v>93</v>
      </c>
    </row>
    <row r="279" spans="2:6" x14ac:dyDescent="0.3">
      <c r="B279" t="s">
        <v>41</v>
      </c>
      <c r="C279" t="s">
        <v>19</v>
      </c>
      <c r="D279" t="s">
        <v>31</v>
      </c>
      <c r="E279" s="5">
        <v>3094</v>
      </c>
      <c r="F279" s="6">
        <v>246</v>
      </c>
    </row>
    <row r="280" spans="2:6" x14ac:dyDescent="0.3">
      <c r="B280" t="s">
        <v>22</v>
      </c>
      <c r="C280" t="s">
        <v>23</v>
      </c>
      <c r="D280" t="s">
        <v>44</v>
      </c>
      <c r="E280" s="5">
        <v>2989</v>
      </c>
      <c r="F280" s="6">
        <v>3</v>
      </c>
    </row>
    <row r="281" spans="2:6" x14ac:dyDescent="0.3">
      <c r="B281" t="s">
        <v>12</v>
      </c>
      <c r="C281" t="s">
        <v>30</v>
      </c>
      <c r="D281" t="s">
        <v>48</v>
      </c>
      <c r="E281" s="5">
        <v>2268</v>
      </c>
      <c r="F281" s="6">
        <v>63</v>
      </c>
    </row>
    <row r="282" spans="2:6" x14ac:dyDescent="0.3">
      <c r="B282" t="s">
        <v>38</v>
      </c>
      <c r="C282" t="s">
        <v>13</v>
      </c>
      <c r="D282" t="s">
        <v>31</v>
      </c>
      <c r="E282" s="5">
        <v>4753</v>
      </c>
      <c r="F282" s="6">
        <v>246</v>
      </c>
    </row>
    <row r="283" spans="2:6" x14ac:dyDescent="0.3">
      <c r="B283" t="s">
        <v>41</v>
      </c>
      <c r="C283" t="s">
        <v>45</v>
      </c>
      <c r="D283" t="s">
        <v>34</v>
      </c>
      <c r="E283" s="5">
        <v>7511</v>
      </c>
      <c r="F283" s="6">
        <v>120</v>
      </c>
    </row>
    <row r="284" spans="2:6" x14ac:dyDescent="0.3">
      <c r="B284" t="s">
        <v>41</v>
      </c>
      <c r="C284" t="s">
        <v>30</v>
      </c>
      <c r="D284" t="s">
        <v>31</v>
      </c>
      <c r="E284" s="5">
        <v>4326</v>
      </c>
      <c r="F284" s="6">
        <v>348</v>
      </c>
    </row>
    <row r="285" spans="2:6" x14ac:dyDescent="0.3">
      <c r="B285" t="s">
        <v>18</v>
      </c>
      <c r="C285" t="s">
        <v>45</v>
      </c>
      <c r="D285" t="s">
        <v>43</v>
      </c>
      <c r="E285" s="5">
        <v>4935</v>
      </c>
      <c r="F285" s="6">
        <v>126</v>
      </c>
    </row>
    <row r="286" spans="2:6" x14ac:dyDescent="0.3">
      <c r="B286" t="s">
        <v>22</v>
      </c>
      <c r="C286" t="s">
        <v>13</v>
      </c>
      <c r="D286" t="s">
        <v>9</v>
      </c>
      <c r="E286" s="5">
        <v>4781</v>
      </c>
      <c r="F286" s="6">
        <v>123</v>
      </c>
    </row>
    <row r="287" spans="2:6" x14ac:dyDescent="0.3">
      <c r="B287" t="s">
        <v>38</v>
      </c>
      <c r="C287" t="s">
        <v>30</v>
      </c>
      <c r="D287" t="s">
        <v>24</v>
      </c>
      <c r="E287" s="5">
        <v>7483</v>
      </c>
      <c r="F287" s="6">
        <v>45</v>
      </c>
    </row>
    <row r="288" spans="2:6" x14ac:dyDescent="0.3">
      <c r="B288" t="s">
        <v>50</v>
      </c>
      <c r="C288" t="s">
        <v>30</v>
      </c>
      <c r="D288" t="s">
        <v>17</v>
      </c>
      <c r="E288" s="5">
        <v>6860</v>
      </c>
      <c r="F288" s="6">
        <v>126</v>
      </c>
    </row>
    <row r="289" spans="2:6" x14ac:dyDescent="0.3">
      <c r="B289" t="s">
        <v>7</v>
      </c>
      <c r="C289" t="s">
        <v>8</v>
      </c>
      <c r="D289" t="s">
        <v>47</v>
      </c>
      <c r="E289" s="5">
        <v>9002</v>
      </c>
      <c r="F289" s="6">
        <v>72</v>
      </c>
    </row>
    <row r="290" spans="2:6" x14ac:dyDescent="0.3">
      <c r="B290" t="s">
        <v>22</v>
      </c>
      <c r="C290" t="s">
        <v>19</v>
      </c>
      <c r="D290" t="s">
        <v>47</v>
      </c>
      <c r="E290" s="5">
        <v>1400</v>
      </c>
      <c r="F290" s="6">
        <v>135</v>
      </c>
    </row>
    <row r="291" spans="2:6" x14ac:dyDescent="0.3">
      <c r="B291" t="s">
        <v>50</v>
      </c>
      <c r="C291" t="s">
        <v>45</v>
      </c>
      <c r="D291" t="s">
        <v>33</v>
      </c>
      <c r="E291" s="5">
        <v>4053</v>
      </c>
      <c r="F291" s="6">
        <v>24</v>
      </c>
    </row>
    <row r="292" spans="2:6" x14ac:dyDescent="0.3">
      <c r="B292" t="s">
        <v>35</v>
      </c>
      <c r="C292" t="s">
        <v>19</v>
      </c>
      <c r="D292" t="s">
        <v>31</v>
      </c>
      <c r="E292" s="5">
        <v>2149</v>
      </c>
      <c r="F292" s="6">
        <v>117</v>
      </c>
    </row>
    <row r="293" spans="2:6" x14ac:dyDescent="0.3">
      <c r="B293" t="s">
        <v>42</v>
      </c>
      <c r="C293" t="s">
        <v>23</v>
      </c>
      <c r="D293" t="s">
        <v>47</v>
      </c>
      <c r="E293" s="5">
        <v>3640</v>
      </c>
      <c r="F293" s="6">
        <v>51</v>
      </c>
    </row>
    <row r="294" spans="2:6" x14ac:dyDescent="0.3">
      <c r="B294" t="s">
        <v>41</v>
      </c>
      <c r="C294" t="s">
        <v>23</v>
      </c>
      <c r="D294" t="s">
        <v>43</v>
      </c>
      <c r="E294" s="5">
        <v>630</v>
      </c>
      <c r="F294" s="6">
        <v>36</v>
      </c>
    </row>
    <row r="295" spans="2:6" x14ac:dyDescent="0.3">
      <c r="B295" t="s">
        <v>16</v>
      </c>
      <c r="C295" t="s">
        <v>13</v>
      </c>
      <c r="D295" t="s">
        <v>48</v>
      </c>
      <c r="E295" s="5">
        <v>2429</v>
      </c>
      <c r="F295" s="6">
        <v>144</v>
      </c>
    </row>
    <row r="296" spans="2:6" x14ac:dyDescent="0.3">
      <c r="B296" t="s">
        <v>16</v>
      </c>
      <c r="C296" t="s">
        <v>19</v>
      </c>
      <c r="D296" t="s">
        <v>24</v>
      </c>
      <c r="E296" s="5">
        <v>2142</v>
      </c>
      <c r="F296" s="6">
        <v>114</v>
      </c>
    </row>
    <row r="297" spans="2:6" x14ac:dyDescent="0.3">
      <c r="B297" t="s">
        <v>35</v>
      </c>
      <c r="C297" t="s">
        <v>8</v>
      </c>
      <c r="D297" t="s">
        <v>9</v>
      </c>
      <c r="E297" s="5">
        <v>6454</v>
      </c>
      <c r="F297" s="6">
        <v>54</v>
      </c>
    </row>
    <row r="298" spans="2:6" x14ac:dyDescent="0.3">
      <c r="B298" t="s">
        <v>35</v>
      </c>
      <c r="C298" t="s">
        <v>8</v>
      </c>
      <c r="D298" t="s">
        <v>26</v>
      </c>
      <c r="E298" s="5">
        <v>4487</v>
      </c>
      <c r="F298" s="6">
        <v>333</v>
      </c>
    </row>
    <row r="299" spans="2:6" x14ac:dyDescent="0.3">
      <c r="B299" t="s">
        <v>42</v>
      </c>
      <c r="C299" t="s">
        <v>8</v>
      </c>
      <c r="D299" t="s">
        <v>17</v>
      </c>
      <c r="E299" s="5">
        <v>938</v>
      </c>
      <c r="F299" s="6">
        <v>366</v>
      </c>
    </row>
    <row r="300" spans="2:6" x14ac:dyDescent="0.3">
      <c r="B300" t="s">
        <v>42</v>
      </c>
      <c r="C300" t="s">
        <v>30</v>
      </c>
      <c r="D300" t="s">
        <v>46</v>
      </c>
      <c r="E300" s="5">
        <v>8841</v>
      </c>
      <c r="F300" s="6">
        <v>303</v>
      </c>
    </row>
    <row r="301" spans="2:6" x14ac:dyDescent="0.3">
      <c r="B301" t="s">
        <v>41</v>
      </c>
      <c r="C301" t="s">
        <v>23</v>
      </c>
      <c r="D301" t="s">
        <v>27</v>
      </c>
      <c r="E301" s="5">
        <v>4018</v>
      </c>
      <c r="F301" s="6">
        <v>126</v>
      </c>
    </row>
    <row r="302" spans="2:6" x14ac:dyDescent="0.3">
      <c r="B302" t="s">
        <v>18</v>
      </c>
      <c r="C302" t="s">
        <v>8</v>
      </c>
      <c r="D302" t="s">
        <v>21</v>
      </c>
      <c r="E302" s="5">
        <v>714</v>
      </c>
      <c r="F302" s="6">
        <v>231</v>
      </c>
    </row>
    <row r="303" spans="2:6" x14ac:dyDescent="0.3">
      <c r="B303" t="s">
        <v>16</v>
      </c>
      <c r="C303" t="s">
        <v>30</v>
      </c>
      <c r="D303" t="s">
        <v>24</v>
      </c>
      <c r="E303" s="5">
        <v>3850</v>
      </c>
      <c r="F303" s="6">
        <v>102</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A5C4C-E5AD-4FA8-8770-1AF2B5D952A2}">
  <dimension ref="A1:Z16"/>
  <sheetViews>
    <sheetView workbookViewId="0">
      <selection activeCell="K8" sqref="K8"/>
    </sheetView>
  </sheetViews>
  <sheetFormatPr defaultRowHeight="14.4" x14ac:dyDescent="0.3"/>
  <cols>
    <col min="1" max="1" width="2.21875" customWidth="1"/>
    <col min="2" max="2" width="18" bestFit="1" customWidth="1"/>
    <col min="3" max="3" width="17.33203125" bestFit="1" customWidth="1"/>
    <col min="6" max="6" width="17.5546875" bestFit="1" customWidth="1"/>
    <col min="7" max="7" width="17.33203125" bestFit="1" customWidth="1"/>
  </cols>
  <sheetData>
    <row r="1" spans="1:26" ht="39.6" x14ac:dyDescent="0.3">
      <c r="A1" s="1"/>
      <c r="B1" s="2"/>
      <c r="C1" s="13" t="s">
        <v>80</v>
      </c>
      <c r="D1" s="2"/>
      <c r="E1" s="2"/>
      <c r="F1" s="2"/>
      <c r="G1" s="2"/>
      <c r="H1" s="2"/>
      <c r="I1" s="2"/>
      <c r="J1" s="2"/>
      <c r="K1" s="2"/>
      <c r="L1" s="2"/>
      <c r="M1" s="2"/>
      <c r="N1" s="2"/>
      <c r="O1" s="2"/>
      <c r="P1" s="2"/>
      <c r="Q1" s="2"/>
      <c r="R1" s="2"/>
      <c r="S1" s="2"/>
      <c r="T1" s="2"/>
      <c r="U1" s="2"/>
      <c r="V1" s="2"/>
      <c r="W1" s="2"/>
      <c r="X1" s="2"/>
      <c r="Y1" s="2"/>
      <c r="Z1" s="2"/>
    </row>
    <row r="2" spans="1:26" ht="18" x14ac:dyDescent="0.35">
      <c r="B2" s="31" t="s">
        <v>81</v>
      </c>
      <c r="C2" s="33"/>
      <c r="D2" s="33"/>
      <c r="E2" s="33"/>
      <c r="F2" s="31" t="s">
        <v>82</v>
      </c>
      <c r="G2" s="33"/>
    </row>
    <row r="3" spans="1:26" ht="18" x14ac:dyDescent="0.35">
      <c r="B3" s="60" t="s">
        <v>68</v>
      </c>
      <c r="C3" s="33" t="s">
        <v>70</v>
      </c>
      <c r="D3" s="33"/>
      <c r="E3" s="33"/>
      <c r="F3" s="60" t="s">
        <v>68</v>
      </c>
      <c r="G3" s="33" t="s">
        <v>70</v>
      </c>
    </row>
    <row r="4" spans="1:26" ht="18" x14ac:dyDescent="0.35">
      <c r="B4" s="61" t="s">
        <v>30</v>
      </c>
      <c r="C4" s="62"/>
      <c r="D4" s="33"/>
      <c r="E4" s="33"/>
      <c r="F4" s="61" t="s">
        <v>30</v>
      </c>
      <c r="G4" s="62"/>
    </row>
    <row r="5" spans="1:26" ht="18" x14ac:dyDescent="0.35">
      <c r="B5" s="63" t="s">
        <v>38</v>
      </c>
      <c r="C5" s="62">
        <v>25221</v>
      </c>
      <c r="D5" s="33"/>
      <c r="E5" s="33"/>
      <c r="F5" s="63" t="s">
        <v>18</v>
      </c>
      <c r="G5" s="62">
        <v>6069</v>
      </c>
    </row>
    <row r="6" spans="1:26" ht="18" x14ac:dyDescent="0.35">
      <c r="B6" s="61" t="s">
        <v>19</v>
      </c>
      <c r="C6" s="62"/>
      <c r="D6" s="33"/>
      <c r="E6" s="33"/>
      <c r="F6" s="61" t="s">
        <v>19</v>
      </c>
      <c r="G6" s="62"/>
    </row>
    <row r="7" spans="1:26" ht="18" x14ac:dyDescent="0.35">
      <c r="B7" s="63" t="s">
        <v>38</v>
      </c>
      <c r="C7" s="62">
        <v>39620</v>
      </c>
      <c r="D7" s="33"/>
      <c r="E7" s="33"/>
      <c r="F7" s="63" t="s">
        <v>12</v>
      </c>
      <c r="G7" s="62">
        <v>5019</v>
      </c>
    </row>
    <row r="8" spans="1:26" ht="18" x14ac:dyDescent="0.35">
      <c r="B8" s="61" t="s">
        <v>45</v>
      </c>
      <c r="C8" s="62"/>
      <c r="D8" s="33"/>
      <c r="E8" s="33"/>
      <c r="F8" s="61" t="s">
        <v>45</v>
      </c>
      <c r="G8" s="62"/>
    </row>
    <row r="9" spans="1:26" ht="18" x14ac:dyDescent="0.35">
      <c r="B9" s="63" t="s">
        <v>38</v>
      </c>
      <c r="C9" s="62">
        <v>41559</v>
      </c>
      <c r="D9" s="33"/>
      <c r="E9" s="33"/>
      <c r="F9" s="63" t="s">
        <v>12</v>
      </c>
      <c r="G9" s="62">
        <v>5516</v>
      </c>
    </row>
    <row r="10" spans="1:26" ht="18" x14ac:dyDescent="0.35">
      <c r="B10" s="61" t="s">
        <v>8</v>
      </c>
      <c r="C10" s="62"/>
      <c r="D10" s="33"/>
      <c r="E10" s="33"/>
      <c r="F10" s="61" t="s">
        <v>8</v>
      </c>
      <c r="G10" s="62"/>
    </row>
    <row r="11" spans="1:26" ht="18" x14ac:dyDescent="0.35">
      <c r="B11" s="63" t="s">
        <v>35</v>
      </c>
      <c r="C11" s="62">
        <v>43568</v>
      </c>
      <c r="D11" s="33"/>
      <c r="E11" s="33"/>
      <c r="F11" s="63" t="s">
        <v>50</v>
      </c>
      <c r="G11" s="62">
        <v>7987</v>
      </c>
    </row>
    <row r="12" spans="1:26" ht="18" x14ac:dyDescent="0.35">
      <c r="B12" s="61" t="s">
        <v>23</v>
      </c>
      <c r="C12" s="62"/>
      <c r="D12" s="33"/>
      <c r="E12" s="33"/>
      <c r="F12" s="61" t="s">
        <v>23</v>
      </c>
      <c r="G12" s="62"/>
    </row>
    <row r="13" spans="1:26" ht="18" x14ac:dyDescent="0.35">
      <c r="B13" s="63" t="s">
        <v>41</v>
      </c>
      <c r="C13" s="62">
        <v>45752</v>
      </c>
      <c r="D13" s="33"/>
      <c r="E13" s="33"/>
      <c r="F13" s="63" t="s">
        <v>18</v>
      </c>
      <c r="G13" s="62">
        <v>3976</v>
      </c>
    </row>
    <row r="14" spans="1:26" ht="18" x14ac:dyDescent="0.35">
      <c r="B14" s="61" t="s">
        <v>13</v>
      </c>
      <c r="C14" s="62"/>
      <c r="D14" s="33"/>
      <c r="E14" s="33"/>
      <c r="F14" s="61" t="s">
        <v>13</v>
      </c>
      <c r="G14" s="62"/>
    </row>
    <row r="15" spans="1:26" ht="18" x14ac:dyDescent="0.35">
      <c r="B15" s="63" t="s">
        <v>7</v>
      </c>
      <c r="C15" s="62">
        <v>38325</v>
      </c>
      <c r="D15" s="33"/>
      <c r="E15" s="33"/>
      <c r="F15" s="63" t="s">
        <v>41</v>
      </c>
      <c r="G15" s="62">
        <v>2142</v>
      </c>
    </row>
    <row r="16" spans="1:26" ht="18" x14ac:dyDescent="0.35">
      <c r="B16" s="61" t="s">
        <v>69</v>
      </c>
      <c r="C16" s="62">
        <v>234045</v>
      </c>
      <c r="D16" s="33"/>
      <c r="E16" s="33"/>
      <c r="F16" s="61" t="s">
        <v>69</v>
      </c>
      <c r="G16" s="62">
        <v>30709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E4B6B-D69B-4377-8BFF-2A19AE2F7469}">
  <dimension ref="A1:Z26"/>
  <sheetViews>
    <sheetView workbookViewId="0">
      <selection activeCell="J9" sqref="J9"/>
    </sheetView>
  </sheetViews>
  <sheetFormatPr defaultRowHeight="14.4" x14ac:dyDescent="0.3"/>
  <cols>
    <col min="1" max="1" width="2.33203125" customWidth="1"/>
    <col min="3" max="3" width="25.88671875" bestFit="1" customWidth="1"/>
    <col min="4" max="4" width="11.6640625" bestFit="1" customWidth="1"/>
    <col min="5" max="6" width="9.109375" bestFit="1" customWidth="1"/>
  </cols>
  <sheetData>
    <row r="1" spans="1:26" ht="39.6" x14ac:dyDescent="0.3">
      <c r="A1" s="1"/>
      <c r="B1" s="2"/>
      <c r="C1" s="13" t="s">
        <v>83</v>
      </c>
      <c r="D1" s="2"/>
      <c r="E1" s="2"/>
      <c r="F1" s="2"/>
      <c r="G1" s="2"/>
      <c r="H1" s="2"/>
      <c r="I1" s="2"/>
      <c r="J1" s="2"/>
      <c r="K1" s="2"/>
      <c r="L1" s="2"/>
      <c r="M1" s="2"/>
      <c r="N1" s="2"/>
      <c r="O1" s="2"/>
      <c r="P1" s="2"/>
      <c r="Q1" s="2"/>
      <c r="R1" s="2"/>
      <c r="S1" s="2"/>
      <c r="T1" s="2"/>
      <c r="U1" s="2"/>
      <c r="V1" s="2"/>
      <c r="W1" s="2"/>
      <c r="X1" s="2"/>
      <c r="Y1" s="2"/>
      <c r="Z1" s="2"/>
    </row>
    <row r="3" spans="1:26" ht="18" x14ac:dyDescent="0.35">
      <c r="C3" s="56" t="s">
        <v>68</v>
      </c>
      <c r="D3" s="57" t="s">
        <v>87</v>
      </c>
    </row>
    <row r="4" spans="1:26" ht="18" x14ac:dyDescent="0.35">
      <c r="C4" s="58" t="s">
        <v>15</v>
      </c>
      <c r="D4" s="59">
        <v>19525.600000000002</v>
      </c>
    </row>
    <row r="5" spans="1:26" ht="18" x14ac:dyDescent="0.35">
      <c r="C5" s="58" t="s">
        <v>9</v>
      </c>
      <c r="D5" s="59">
        <v>25899.020000000011</v>
      </c>
    </row>
    <row r="6" spans="1:26" ht="18" x14ac:dyDescent="0.35">
      <c r="C6" s="58" t="s">
        <v>44</v>
      </c>
      <c r="D6" s="59">
        <v>30189.32</v>
      </c>
    </row>
    <row r="7" spans="1:26" ht="18" x14ac:dyDescent="0.35">
      <c r="C7" s="58" t="s">
        <v>34</v>
      </c>
      <c r="D7" s="59">
        <v>29800.160000000003</v>
      </c>
    </row>
    <row r="8" spans="1:26" ht="18" x14ac:dyDescent="0.35">
      <c r="C8" s="58" t="s">
        <v>33</v>
      </c>
      <c r="D8" s="59">
        <v>46234.960000000006</v>
      </c>
    </row>
    <row r="9" spans="1:26" ht="18" x14ac:dyDescent="0.35">
      <c r="C9" s="58" t="s">
        <v>17</v>
      </c>
      <c r="D9" s="59">
        <v>14946.919999999998</v>
      </c>
    </row>
    <row r="10" spans="1:26" ht="18" x14ac:dyDescent="0.35">
      <c r="C10" s="58" t="s">
        <v>46</v>
      </c>
      <c r="D10" s="59">
        <v>58277.8</v>
      </c>
    </row>
    <row r="11" spans="1:26" ht="18" x14ac:dyDescent="0.35">
      <c r="C11" s="58" t="s">
        <v>49</v>
      </c>
      <c r="D11" s="59">
        <v>39084.340000000004</v>
      </c>
    </row>
    <row r="12" spans="1:26" ht="18" x14ac:dyDescent="0.35">
      <c r="C12" s="58" t="s">
        <v>14</v>
      </c>
      <c r="D12" s="59">
        <v>52063.35</v>
      </c>
    </row>
    <row r="13" spans="1:26" ht="18" x14ac:dyDescent="0.35">
      <c r="C13" s="58" t="s">
        <v>20</v>
      </c>
      <c r="D13" s="59">
        <v>40814.559999999998</v>
      </c>
    </row>
    <row r="14" spans="1:26" ht="18" x14ac:dyDescent="0.35">
      <c r="C14" s="58" t="s">
        <v>29</v>
      </c>
      <c r="D14" s="59">
        <v>56471.590000000004</v>
      </c>
    </row>
    <row r="15" spans="1:26" ht="18" x14ac:dyDescent="0.35">
      <c r="C15" s="58" t="s">
        <v>43</v>
      </c>
      <c r="D15" s="59">
        <v>44884.12</v>
      </c>
    </row>
    <row r="16" spans="1:26" ht="18" x14ac:dyDescent="0.35">
      <c r="C16" s="58" t="s">
        <v>47</v>
      </c>
      <c r="D16" s="59">
        <v>36700.840000000004</v>
      </c>
    </row>
    <row r="17" spans="3:4" ht="18" x14ac:dyDescent="0.35">
      <c r="C17" s="58" t="s">
        <v>11</v>
      </c>
      <c r="D17" s="59">
        <v>29721.27</v>
      </c>
    </row>
    <row r="18" spans="3:4" ht="18" x14ac:dyDescent="0.35">
      <c r="C18" s="58" t="s">
        <v>26</v>
      </c>
      <c r="D18" s="59">
        <v>43177.340000000004</v>
      </c>
    </row>
    <row r="19" spans="3:4" ht="18" x14ac:dyDescent="0.35">
      <c r="C19" s="58" t="s">
        <v>37</v>
      </c>
      <c r="D19" s="59">
        <v>31390.480000000003</v>
      </c>
    </row>
    <row r="20" spans="3:4" ht="18" x14ac:dyDescent="0.35">
      <c r="C20" s="58" t="s">
        <v>48</v>
      </c>
      <c r="D20" s="59">
        <v>19572.14</v>
      </c>
    </row>
    <row r="21" spans="3:4" ht="18" x14ac:dyDescent="0.35">
      <c r="C21" s="58" t="s">
        <v>27</v>
      </c>
      <c r="D21" s="59">
        <v>46226.020000000004</v>
      </c>
    </row>
    <row r="22" spans="3:4" ht="18" x14ac:dyDescent="0.35">
      <c r="C22" s="58" t="s">
        <v>21</v>
      </c>
      <c r="D22" s="59">
        <v>50988.91</v>
      </c>
    </row>
    <row r="23" spans="3:4" ht="18" x14ac:dyDescent="0.35">
      <c r="C23" s="58" t="s">
        <v>31</v>
      </c>
      <c r="D23" s="59">
        <v>29518.43</v>
      </c>
    </row>
    <row r="24" spans="3:4" ht="18" x14ac:dyDescent="0.35">
      <c r="C24" s="58" t="s">
        <v>40</v>
      </c>
      <c r="D24" s="59">
        <v>26000</v>
      </c>
    </row>
    <row r="25" spans="3:4" ht="18" x14ac:dyDescent="0.35">
      <c r="C25" s="58" t="s">
        <v>24</v>
      </c>
      <c r="D25" s="59">
        <v>29678.099999999995</v>
      </c>
    </row>
    <row r="26" spans="3:4" ht="18" x14ac:dyDescent="0.35">
      <c r="C26" s="58" t="s">
        <v>69</v>
      </c>
      <c r="D26" s="59">
        <v>801165.2699999999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2D6D0-0E19-4A37-9E6C-65DD265A4630}">
  <dimension ref="A1:Z17"/>
  <sheetViews>
    <sheetView workbookViewId="0">
      <selection activeCell="E11" sqref="E11"/>
    </sheetView>
  </sheetViews>
  <sheetFormatPr defaultRowHeight="14.4" x14ac:dyDescent="0.3"/>
  <cols>
    <col min="1" max="1" width="4.109375" customWidth="1"/>
    <col min="2" max="2" width="17.5546875" customWidth="1"/>
    <col min="3" max="3" width="17.44140625" customWidth="1"/>
    <col min="4" max="4" width="12.77734375" customWidth="1"/>
    <col min="7" max="7" width="15" bestFit="1" customWidth="1"/>
    <col min="8" max="9" width="12" customWidth="1"/>
    <col min="10" max="10" width="17.77734375" customWidth="1"/>
  </cols>
  <sheetData>
    <row r="1" spans="1:26" ht="39.6" x14ac:dyDescent="0.3">
      <c r="A1" s="1"/>
      <c r="B1" s="2"/>
      <c r="C1" s="13" t="s">
        <v>88</v>
      </c>
      <c r="D1" s="2"/>
      <c r="E1" s="2"/>
      <c r="F1" s="2"/>
      <c r="G1" s="2"/>
      <c r="H1" s="2"/>
      <c r="I1" s="2"/>
      <c r="J1" s="2"/>
      <c r="K1" s="2"/>
      <c r="L1" s="2"/>
      <c r="M1" s="2"/>
      <c r="N1" s="2"/>
      <c r="O1" s="2"/>
      <c r="P1" s="2"/>
      <c r="Q1" s="2"/>
      <c r="R1" s="2"/>
      <c r="S1" s="2"/>
      <c r="T1" s="2"/>
      <c r="U1" s="2"/>
      <c r="V1" s="2"/>
      <c r="W1" s="2"/>
      <c r="X1" s="2"/>
      <c r="Y1" s="2"/>
      <c r="Z1" s="2"/>
    </row>
    <row r="3" spans="1:26" ht="21" x14ac:dyDescent="0.4">
      <c r="B3" s="32" t="s">
        <v>91</v>
      </c>
      <c r="C3" s="30" t="s">
        <v>13</v>
      </c>
      <c r="U3" t="s">
        <v>67</v>
      </c>
    </row>
    <row r="4" spans="1:26" x14ac:dyDescent="0.3">
      <c r="U4" s="28" t="s">
        <v>8</v>
      </c>
    </row>
    <row r="5" spans="1:26" ht="18" x14ac:dyDescent="0.35">
      <c r="B5" s="36" t="s">
        <v>89</v>
      </c>
      <c r="C5" s="37"/>
      <c r="D5" s="37"/>
      <c r="E5" s="37"/>
      <c r="G5" s="36" t="s">
        <v>95</v>
      </c>
      <c r="H5" s="37"/>
      <c r="I5" s="37"/>
      <c r="J5" s="37"/>
      <c r="K5" s="64"/>
      <c r="U5" s="29" t="s">
        <v>13</v>
      </c>
    </row>
    <row r="6" spans="1:26" x14ac:dyDescent="0.3">
      <c r="U6" s="29" t="s">
        <v>19</v>
      </c>
    </row>
    <row r="7" spans="1:26" ht="18" x14ac:dyDescent="0.35">
      <c r="B7" s="38" t="s">
        <v>90</v>
      </c>
      <c r="C7" s="39"/>
      <c r="D7" s="38">
        <f>COUNTIFS(main[Geography],C3)</f>
        <v>53</v>
      </c>
      <c r="G7" s="74"/>
      <c r="H7" s="75" t="s">
        <v>3</v>
      </c>
      <c r="I7" s="75" t="s">
        <v>4</v>
      </c>
      <c r="J7" s="35" t="s">
        <v>96</v>
      </c>
      <c r="U7" s="28" t="s">
        <v>23</v>
      </c>
    </row>
    <row r="8" spans="1:26" ht="18" x14ac:dyDescent="0.35">
      <c r="G8" s="67" t="s">
        <v>41</v>
      </c>
      <c r="H8" s="68">
        <f>SUMIFS(main[Amount],main[Geography],C3,main[Sales Person],G8)</f>
        <v>2142</v>
      </c>
      <c r="I8" s="78">
        <f>SUMIFS(main[Units],main[Geography],C3,main[Sales Person],G8)</f>
        <v>318</v>
      </c>
      <c r="J8" s="76">
        <f>IF(H8&gt;12000,1,-1)</f>
        <v>-1</v>
      </c>
      <c r="U8" s="28" t="s">
        <v>30</v>
      </c>
    </row>
    <row r="9" spans="1:26" ht="18" x14ac:dyDescent="0.35">
      <c r="G9" s="69" t="s">
        <v>12</v>
      </c>
      <c r="H9" s="68">
        <f>SUMIFS(main[Amount],main[Geography],C3,main[Sales Person],G9)</f>
        <v>25151</v>
      </c>
      <c r="I9" s="78">
        <f>SUMIFS(main[Units],main[Geography],C3,main[Sales Person],G9)</f>
        <v>1707</v>
      </c>
      <c r="J9" s="76">
        <f t="shared" ref="J9:J17" si="0">IF(H9&gt;12000,1,-1)</f>
        <v>1</v>
      </c>
      <c r="U9" s="29" t="s">
        <v>45</v>
      </c>
    </row>
    <row r="10" spans="1:26" ht="18" x14ac:dyDescent="0.35">
      <c r="B10" s="70"/>
      <c r="C10" s="71" t="s">
        <v>92</v>
      </c>
      <c r="D10" s="71" t="s">
        <v>52</v>
      </c>
      <c r="F10" s="65"/>
      <c r="G10" s="69" t="s">
        <v>18</v>
      </c>
      <c r="H10" s="68">
        <f>SUMIFS(main[Amount],main[Geography],C3,main[Sales Person],G10)</f>
        <v>15785</v>
      </c>
      <c r="I10" s="78">
        <f>SUMIFS(main[Units],main[Geography],C3,main[Sales Person],G10)</f>
        <v>699</v>
      </c>
      <c r="J10" s="76">
        <f t="shared" si="0"/>
        <v>1</v>
      </c>
    </row>
    <row r="11" spans="1:26" ht="18" x14ac:dyDescent="0.35">
      <c r="B11" s="72" t="s">
        <v>93</v>
      </c>
      <c r="C11" s="73">
        <f>SUMIFS(main[Amount],main[Geography],C3)</f>
        <v>189434</v>
      </c>
      <c r="D11" s="73">
        <f>AVERAGEIFS(main[Amount],main[Geography],C3)</f>
        <v>3574.2264150943397</v>
      </c>
      <c r="G11" s="67" t="s">
        <v>35</v>
      </c>
      <c r="H11" s="68">
        <f>SUMIFS(main[Amount],main[Geography],C3,main[Sales Person],G11)</f>
        <v>28546</v>
      </c>
      <c r="I11" s="78">
        <f>SUMIFS(main[Units],main[Geography],C3,main[Sales Person],G11)</f>
        <v>1005</v>
      </c>
      <c r="J11" s="76">
        <f t="shared" si="0"/>
        <v>1</v>
      </c>
    </row>
    <row r="12" spans="1:26" ht="18" x14ac:dyDescent="0.35">
      <c r="B12" s="72" t="s">
        <v>85</v>
      </c>
      <c r="C12" s="73">
        <f>SUMIFS(main[Cost],main[Geography],C3)</f>
        <v>107216.28</v>
      </c>
      <c r="D12" s="73">
        <f>AVERAGEIFS(main[Cost],main[Geography],C3)</f>
        <v>2022.9486792452831</v>
      </c>
      <c r="G12" s="67" t="s">
        <v>22</v>
      </c>
      <c r="H12" s="68">
        <f>SUMIFS(main[Amount],main[Geography],C3,main[Sales Person],G12)</f>
        <v>11018</v>
      </c>
      <c r="I12" s="78">
        <f>SUMIFS(main[Units],main[Geography],C3,main[Sales Person],G12)</f>
        <v>972</v>
      </c>
      <c r="J12" s="76">
        <f t="shared" si="0"/>
        <v>-1</v>
      </c>
    </row>
    <row r="13" spans="1:26" ht="18" x14ac:dyDescent="0.35">
      <c r="B13" s="72" t="s">
        <v>87</v>
      </c>
      <c r="C13" s="73">
        <f>C11-C12</f>
        <v>82217.72</v>
      </c>
      <c r="D13" s="73">
        <f>D11-D12</f>
        <v>1551.2777358490566</v>
      </c>
      <c r="G13" s="69" t="s">
        <v>38</v>
      </c>
      <c r="H13" s="68">
        <f>SUMIFS(main[Amount],main[Geography],C3,main[Sales Person],G13)</f>
        <v>28273</v>
      </c>
      <c r="I13" s="78">
        <f>SUMIFS(main[Units],main[Geography],C3,main[Sales Person],G13)</f>
        <v>912</v>
      </c>
      <c r="J13" s="76">
        <f t="shared" si="0"/>
        <v>1</v>
      </c>
    </row>
    <row r="14" spans="1:26" ht="18" x14ac:dyDescent="0.35">
      <c r="B14" s="72" t="s">
        <v>94</v>
      </c>
      <c r="C14" s="77">
        <f>SUMIFS(main[Units],main[Geography],C3)</f>
        <v>10158</v>
      </c>
      <c r="D14" s="77">
        <f>AVERAGEIFS(main[Units],main[Geography],C3)</f>
        <v>191.66037735849056</v>
      </c>
      <c r="G14" s="69" t="s">
        <v>42</v>
      </c>
      <c r="H14" s="68">
        <f>SUMIFS(main[Amount],main[Geography],C3,main[Sales Person],G14)</f>
        <v>16492</v>
      </c>
      <c r="I14" s="78">
        <f>SUMIFS(main[Units],main[Geography],C3,main[Sales Person],G14)</f>
        <v>1215</v>
      </c>
      <c r="J14" s="76">
        <f t="shared" si="0"/>
        <v>1</v>
      </c>
    </row>
    <row r="15" spans="1:26" ht="18" x14ac:dyDescent="0.35">
      <c r="C15" s="24"/>
      <c r="D15" s="24"/>
      <c r="G15" s="67" t="s">
        <v>16</v>
      </c>
      <c r="H15" s="68">
        <f>SUMIFS(main[Amount],main[Geography],C3,main[Sales Person],G15)</f>
        <v>11319</v>
      </c>
      <c r="I15" s="78">
        <f>SUMIFS(main[Units],main[Geography],C3,main[Sales Person],G15)</f>
        <v>693</v>
      </c>
      <c r="J15" s="76">
        <f t="shared" si="0"/>
        <v>-1</v>
      </c>
    </row>
    <row r="16" spans="1:26" ht="18" x14ac:dyDescent="0.35">
      <c r="G16" s="67" t="s">
        <v>50</v>
      </c>
      <c r="H16" s="68">
        <f>SUMIFS(main[Amount],main[Geography],C3,main[Sales Person],G16)</f>
        <v>12383</v>
      </c>
      <c r="I16" s="78">
        <f>SUMIFS(main[Units],main[Geography],C3,main[Sales Person],G16)</f>
        <v>804</v>
      </c>
      <c r="J16" s="76">
        <f t="shared" si="0"/>
        <v>1</v>
      </c>
    </row>
    <row r="17" spans="7:10" ht="18" x14ac:dyDescent="0.35">
      <c r="G17" s="67" t="s">
        <v>7</v>
      </c>
      <c r="H17" s="68">
        <f>SUMIFS(main[Amount],main[Geography],C3,main[Sales Person],G17)</f>
        <v>38325</v>
      </c>
      <c r="I17" s="78">
        <f>SUMIFS(main[Units],main[Geography],C3,main[Sales Person],G17)</f>
        <v>1833</v>
      </c>
      <c r="J17" s="76">
        <f t="shared" si="0"/>
        <v>1</v>
      </c>
    </row>
  </sheetData>
  <sortState xmlns:xlrd2="http://schemas.microsoft.com/office/spreadsheetml/2017/richdata2" ref="G8:G17">
    <sortCondition ref="G8:G17"/>
  </sortState>
  <conditionalFormatting sqref="H8:H17">
    <cfRule type="dataBar" priority="2">
      <dataBar>
        <cfvo type="min"/>
        <cfvo type="max"/>
        <color rgb="FF008AEF"/>
      </dataBar>
      <extLst>
        <ext xmlns:x14="http://schemas.microsoft.com/office/spreadsheetml/2009/9/main" uri="{B025F937-C7B1-47D3-B67F-A62EFF666E3E}">
          <x14:id>{5B0B7582-1526-4BE7-884A-C85A1750AB8A}</x14:id>
        </ext>
      </extLst>
    </cfRule>
  </conditionalFormatting>
  <dataValidations count="1">
    <dataValidation type="list" allowBlank="1" showInputMessage="1" showErrorMessage="1" sqref="C3" xr:uid="{C42C5F9F-9D0C-4403-8B87-D3D09132D0C6}">
      <formula1>$U$4:$U$9</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5B0B7582-1526-4BE7-884A-C85A1750AB8A}">
            <x14:dataBar minLength="0" maxLength="100" border="1" negativeBarBorderColorSameAsPositive="0">
              <x14:cfvo type="autoMin"/>
              <x14:cfvo type="autoMax"/>
              <x14:borderColor rgb="FF008AEF"/>
              <x14:negativeFillColor rgb="FFFF0000"/>
              <x14:negativeBorderColor rgb="FFFF0000"/>
              <x14:axisColor rgb="FF000000"/>
            </x14:dataBar>
          </x14:cfRule>
          <xm:sqref>H8:H17</xm:sqref>
        </x14:conditionalFormatting>
        <x14:conditionalFormatting xmlns:xm="http://schemas.microsoft.com/office/excel/2006/main">
          <x14:cfRule type="iconSet" priority="1" id="{90CB7250-085F-4B49-958E-7C6F7C8D2E2D}">
            <x14:iconSet iconSet="3Symbols" showValue="0" custom="1">
              <x14:cfvo type="percent">
                <xm:f>0</xm:f>
              </x14:cfvo>
              <x14:cfvo type="num">
                <xm:f>0</xm:f>
              </x14:cfvo>
              <x14:cfvo type="num">
                <xm:f>1</xm:f>
              </x14:cfvo>
              <x14:cfIcon iconSet="3Symbols" iconId="0"/>
              <x14:cfIcon iconSet="NoIcons" iconId="0"/>
              <x14:cfIcon iconSet="3Symbols" iconId="2"/>
            </x14:iconSet>
          </x14:cfRule>
          <xm:sqref>J8:J17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vt:lpstr>
      <vt:lpstr>1</vt:lpstr>
      <vt:lpstr>2</vt:lpstr>
      <vt:lpstr>3</vt:lpstr>
      <vt:lpstr>4</vt:lpstr>
      <vt:lpstr>5</vt:lpstr>
      <vt:lpstr>6</vt:lpstr>
      <vt:lpstr>7</vt:lpstr>
      <vt:lpstr>8</vt:lpstr>
      <vt:lpstr>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Srinath .</dc:creator>
  <cp:lastModifiedBy>Srinath .</cp:lastModifiedBy>
  <dcterms:created xsi:type="dcterms:W3CDTF">2025-01-27T05:48:36Z</dcterms:created>
  <dcterms:modified xsi:type="dcterms:W3CDTF">2025-01-27T10:53:54Z</dcterms:modified>
</cp:coreProperties>
</file>