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chengwu/Desktop/LBS/Data Viz/GroupProject/"/>
    </mc:Choice>
  </mc:AlternateContent>
  <xr:revisionPtr revIDLastSave="0" documentId="13_ncr:1_{ED4A4E16-73F8-F543-80AA-8780BFE03FD9}" xr6:coauthVersionLast="47" xr6:coauthVersionMax="47" xr10:uidLastSave="{00000000-0000-0000-0000-000000000000}"/>
  <bookViews>
    <workbookView xWindow="15120" yWindow="760" windowWidth="15120" windowHeight="17780" xr2:uid="{138279D6-43EB-584B-95D8-10C4447CB982}"/>
  </bookViews>
  <sheets>
    <sheet name="Sheet2" sheetId="4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4" l="1"/>
  <c r="D4" i="4"/>
  <c r="D3" i="4"/>
  <c r="H13" i="4"/>
  <c r="O13" i="4" s="1"/>
  <c r="G13" i="4"/>
  <c r="C12" i="4"/>
  <c r="H12" i="4" s="1"/>
  <c r="O12" i="4" s="1"/>
  <c r="H11" i="4"/>
  <c r="O11" i="4" s="1"/>
  <c r="G11" i="4"/>
  <c r="H10" i="4"/>
  <c r="O10" i="4" s="1"/>
  <c r="G10" i="4"/>
  <c r="C9" i="4"/>
  <c r="H9" i="4" s="1"/>
  <c r="O9" i="4" s="1"/>
  <c r="H8" i="4"/>
  <c r="O8" i="4" s="1"/>
  <c r="G8" i="4"/>
  <c r="H7" i="4"/>
  <c r="O7" i="4" s="1"/>
  <c r="G7" i="4"/>
  <c r="H6" i="4"/>
  <c r="M6" i="4" s="1"/>
  <c r="G6" i="4"/>
  <c r="H5" i="4"/>
  <c r="O5" i="4" s="1"/>
  <c r="G5" i="4"/>
  <c r="C4" i="4"/>
  <c r="H4" i="4" s="1"/>
  <c r="O4" i="4" s="1"/>
  <c r="C3" i="4"/>
  <c r="C2" i="4"/>
  <c r="G2" i="4" s="1"/>
  <c r="D3" i="2"/>
  <c r="D4" i="2"/>
  <c r="I4" i="2"/>
  <c r="I15" i="2"/>
  <c r="H15" i="2"/>
  <c r="G15" i="2"/>
  <c r="I14" i="2"/>
  <c r="C14" i="2"/>
  <c r="H14" i="2" s="1"/>
  <c r="I13" i="2"/>
  <c r="H13" i="2"/>
  <c r="G13" i="2"/>
  <c r="I12" i="2"/>
  <c r="H12" i="2"/>
  <c r="G12" i="2"/>
  <c r="I11" i="2"/>
  <c r="C11" i="2"/>
  <c r="G11" i="2" s="1"/>
  <c r="I10" i="2"/>
  <c r="H10" i="2"/>
  <c r="G10" i="2"/>
  <c r="I9" i="2"/>
  <c r="C9" i="2"/>
  <c r="H9" i="2" s="1"/>
  <c r="I8" i="2"/>
  <c r="H8" i="2"/>
  <c r="G8" i="2"/>
  <c r="I7" i="2"/>
  <c r="H7" i="2"/>
  <c r="G7" i="2"/>
  <c r="I6" i="2"/>
  <c r="H6" i="2"/>
  <c r="G6" i="2"/>
  <c r="I5" i="2"/>
  <c r="H5" i="2"/>
  <c r="G5" i="2"/>
  <c r="C4" i="2"/>
  <c r="H4" i="2" s="1"/>
  <c r="I3" i="2"/>
  <c r="C3" i="2"/>
  <c r="H3" i="2" s="1"/>
  <c r="I2" i="2"/>
  <c r="C2" i="2"/>
  <c r="G2" i="2" s="1"/>
  <c r="M4" i="4" l="1"/>
  <c r="M7" i="4"/>
  <c r="M8" i="4"/>
  <c r="M10" i="4"/>
  <c r="M11" i="4"/>
  <c r="M12" i="4"/>
  <c r="M9" i="4"/>
  <c r="M13" i="4"/>
  <c r="O6" i="4"/>
  <c r="H2" i="4"/>
  <c r="G3" i="4"/>
  <c r="G4" i="4"/>
  <c r="G9" i="4"/>
  <c r="H3" i="4"/>
  <c r="G12" i="4"/>
  <c r="H11" i="2"/>
  <c r="H2" i="2"/>
  <c r="G4" i="2"/>
  <c r="G9" i="2"/>
  <c r="G14" i="2"/>
  <c r="G3" i="2"/>
  <c r="P6" i="4" l="1"/>
  <c r="N13" i="4"/>
  <c r="N7" i="4"/>
  <c r="N9" i="4"/>
  <c r="M2" i="4"/>
  <c r="N10" i="4" s="1"/>
  <c r="O2" i="4"/>
  <c r="O3" i="4"/>
  <c r="P3" i="4" s="1"/>
  <c r="M3" i="4"/>
  <c r="N3" i="4" s="1"/>
  <c r="P2" i="4" l="1"/>
  <c r="P4" i="4"/>
  <c r="P8" i="4"/>
  <c r="P11" i="4"/>
  <c r="P9" i="4"/>
  <c r="P5" i="4"/>
  <c r="P7" i="4"/>
  <c r="P12" i="4"/>
  <c r="P13" i="4"/>
  <c r="P10" i="4"/>
  <c r="N4" i="4"/>
  <c r="N8" i="4"/>
  <c r="N2" i="4"/>
  <c r="N6" i="4"/>
  <c r="N5" i="4"/>
  <c r="N12" i="4"/>
  <c r="N11" i="4"/>
</calcChain>
</file>

<file path=xl/sharedStrings.xml><?xml version="1.0" encoding="utf-8"?>
<sst xmlns="http://schemas.openxmlformats.org/spreadsheetml/2006/main" count="48" uniqueCount="28">
  <si>
    <t>New York</t>
  </si>
  <si>
    <t>San Francisco</t>
  </si>
  <si>
    <t>London</t>
  </si>
  <si>
    <t>Berlin</t>
  </si>
  <si>
    <t>Paris</t>
  </si>
  <si>
    <t>Copenhagen</t>
  </si>
  <si>
    <t>Dubai</t>
  </si>
  <si>
    <t>Singapore</t>
  </si>
  <si>
    <t>Mumbai</t>
  </si>
  <si>
    <t>Sydney</t>
  </si>
  <si>
    <t>Cities</t>
  </si>
  <si>
    <t>Cost Per Ticket (USD)</t>
  </si>
  <si>
    <t>Population</t>
  </si>
  <si>
    <t>Metro System Ridership</t>
  </si>
  <si>
    <t>Metro System Stations</t>
  </si>
  <si>
    <t>Intensity = Ridership/Stations</t>
  </si>
  <si>
    <t>Popularity = Ridership/Population</t>
  </si>
  <si>
    <t>Affordability = Stations / Cost Per Ticket</t>
  </si>
  <si>
    <t>Shanghai (2022)</t>
  </si>
  <si>
    <t>Tokyo (Only Metro)</t>
  </si>
  <si>
    <t>Shanghai (2021)</t>
  </si>
  <si>
    <t>Tokyo (All Rail)</t>
  </si>
  <si>
    <t>Area (km2)</t>
  </si>
  <si>
    <t>Accessibility = Stations / Cost Per Ticket / Area * 100</t>
  </si>
  <si>
    <t>Weighted Score</t>
  </si>
  <si>
    <t>Weighted Score Ranking</t>
  </si>
  <si>
    <t>Sum Score Ranking</t>
  </si>
  <si>
    <t>Sum Score, All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</si>
</sst>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8CE7F"/>
        <bgColor rgb="FF000000"/>
      </patternFill>
    </fill>
    <fill>
      <patternFill patternType="solid">
        <fgColor rgb="FFF86E6C"/>
        <bgColor rgb="FF000000"/>
      </patternFill>
    </fill>
    <fill>
      <patternFill patternType="solid">
        <fgColor rgb="FFFAEA84"/>
        <bgColor rgb="FF000000"/>
      </patternFill>
    </fill>
    <fill>
      <patternFill patternType="solid">
        <fgColor rgb="FFFEE382"/>
        <bgColor rgb="FF000000"/>
      </patternFill>
    </fill>
    <fill>
      <patternFill patternType="solid">
        <fgColor rgb="FFFDCF7E"/>
        <bgColor rgb="FF000000"/>
      </patternFill>
    </fill>
    <fill>
      <patternFill patternType="solid">
        <fgColor rgb="FFA0D07F"/>
        <bgColor rgb="FF000000"/>
      </patternFill>
    </fill>
    <fill>
      <patternFill patternType="solid">
        <fgColor rgb="FFF98E72"/>
        <bgColor rgb="FF000000"/>
      </patternFill>
    </fill>
    <fill>
      <patternFill patternType="solid">
        <fgColor rgb="FFA2D07F"/>
        <bgColor rgb="FF000000"/>
      </patternFill>
    </fill>
    <fill>
      <patternFill patternType="solid">
        <fgColor rgb="FFFBA175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AAD380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/>
    <xf numFmtId="4" fontId="3" fillId="0" borderId="0" xfId="0" applyNumberFormat="1" applyFont="1" applyAlignment="1">
      <alignment horizontal="center" vertical="center" wrapText="1"/>
    </xf>
    <xf numFmtId="4" fontId="4" fillId="2" borderId="0" xfId="0" applyNumberFormat="1" applyFont="1" applyFill="1" applyAlignment="1">
      <alignment horizontal="center" vertical="center"/>
    </xf>
    <xf numFmtId="4" fontId="4" fillId="3" borderId="0" xfId="0" applyNumberFormat="1" applyFont="1" applyFill="1" applyAlignment="1">
      <alignment horizontal="center" vertical="center"/>
    </xf>
    <xf numFmtId="4" fontId="4" fillId="4" borderId="0" xfId="0" applyNumberFormat="1" applyFont="1" applyFill="1" applyAlignment="1">
      <alignment horizontal="center" vertical="center"/>
    </xf>
    <xf numFmtId="4" fontId="4" fillId="5" borderId="0" xfId="0" applyNumberFormat="1" applyFont="1" applyFill="1" applyAlignment="1">
      <alignment horizontal="center" vertical="center"/>
    </xf>
    <xf numFmtId="4" fontId="4" fillId="6" borderId="0" xfId="0" applyNumberFormat="1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4" fontId="4" fillId="8" borderId="0" xfId="0" applyNumberFormat="1" applyFont="1" applyFill="1" applyAlignment="1">
      <alignment horizontal="center" vertical="center"/>
    </xf>
    <xf numFmtId="4" fontId="4" fillId="9" borderId="0" xfId="0" applyNumberFormat="1" applyFont="1" applyFill="1" applyAlignment="1">
      <alignment horizontal="center" vertical="center"/>
    </xf>
    <xf numFmtId="4" fontId="4" fillId="10" borderId="0" xfId="0" applyNumberFormat="1" applyFont="1" applyFill="1" applyAlignment="1">
      <alignment horizontal="center" vertical="center"/>
    </xf>
    <xf numFmtId="4" fontId="4" fillId="11" borderId="0" xfId="0" applyNumberFormat="1" applyFont="1" applyFill="1" applyAlignment="1">
      <alignment horizontal="center" vertical="center"/>
    </xf>
    <xf numFmtId="4" fontId="4" fillId="12" borderId="0" xfId="0" applyNumberFormat="1" applyFont="1" applyFill="1" applyAlignment="1">
      <alignment horizontal="center" vertical="center"/>
    </xf>
    <xf numFmtId="4" fontId="4" fillId="13" borderId="0" xfId="0" applyNumberFormat="1" applyFont="1" applyFill="1" applyAlignment="1">
      <alignment horizontal="center" vertical="center"/>
    </xf>
    <xf numFmtId="3" fontId="1" fillId="14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45D2-9F54-C749-8ACB-8D538E90A480}">
  <dimension ref="A1:P13"/>
  <sheetViews>
    <sheetView tabSelected="1" zoomScale="117" workbookViewId="0">
      <selection activeCell="E22" sqref="E22"/>
    </sheetView>
  </sheetViews>
  <sheetFormatPr baseColWidth="10" defaultRowHeight="16" x14ac:dyDescent="0.2"/>
  <cols>
    <col min="1" max="1" width="18.83203125" customWidth="1"/>
    <col min="3" max="3" width="19.83203125" customWidth="1"/>
    <col min="5" max="6" width="14.33203125" customWidth="1"/>
    <col min="7" max="7" width="29.33203125" style="7" customWidth="1"/>
    <col min="8" max="8" width="23.83203125" style="7" customWidth="1"/>
    <col min="9" max="9" width="19.33203125" style="7" customWidth="1"/>
    <col min="10" max="12" width="0" hidden="1" customWidth="1"/>
  </cols>
  <sheetData>
    <row r="1" spans="1:16" ht="51" x14ac:dyDescent="0.2">
      <c r="A1" s="4" t="s">
        <v>10</v>
      </c>
      <c r="B1" s="4" t="s">
        <v>11</v>
      </c>
      <c r="C1" s="4" t="s">
        <v>13</v>
      </c>
      <c r="D1" s="4" t="s">
        <v>14</v>
      </c>
      <c r="E1" s="4" t="s">
        <v>12</v>
      </c>
      <c r="F1" s="4" t="s">
        <v>22</v>
      </c>
      <c r="G1" s="5" t="s">
        <v>15</v>
      </c>
      <c r="H1" s="5" t="s">
        <v>16</v>
      </c>
      <c r="I1" s="8" t="s">
        <v>23</v>
      </c>
      <c r="M1" s="5" t="s">
        <v>27</v>
      </c>
      <c r="N1" s="23" t="s">
        <v>26</v>
      </c>
      <c r="O1" s="5" t="s">
        <v>24</v>
      </c>
      <c r="P1" s="5" t="s">
        <v>25</v>
      </c>
    </row>
    <row r="2" spans="1:16" x14ac:dyDescent="0.2">
      <c r="A2" s="1" t="s">
        <v>0</v>
      </c>
      <c r="B2" s="2">
        <v>2.9</v>
      </c>
      <c r="C2" s="3">
        <f>(1793.1+3.8+45.5) * 1000000</f>
        <v>1842399999.9999998</v>
      </c>
      <c r="D2" s="3">
        <v>458</v>
      </c>
      <c r="E2" s="3">
        <v>8468000</v>
      </c>
      <c r="F2" s="6">
        <v>1223.5899999999999</v>
      </c>
      <c r="G2" s="6">
        <f t="shared" ref="G2:G13" si="0">C2/D2</f>
        <v>4022707.4235807853</v>
      </c>
      <c r="H2" s="6">
        <f t="shared" ref="H2:H13" si="1">C2/E2</f>
        <v>217.57203589985826</v>
      </c>
      <c r="I2" s="9">
        <v>12.91</v>
      </c>
      <c r="J2" s="3"/>
      <c r="K2" s="3"/>
      <c r="L2" s="3"/>
      <c r="M2" s="3">
        <f>SUM(H2+J2+L2)</f>
        <v>217.57203589985826</v>
      </c>
      <c r="N2" s="22">
        <f>RANK(M2,$M$2:$M$13)</f>
        <v>2</v>
      </c>
      <c r="O2" s="6">
        <f>0.4*L2+0.4*J2+0.2*H2</f>
        <v>43.514407179971656</v>
      </c>
      <c r="P2" s="21">
        <f>RANK(O2,$O$2:$O$13)</f>
        <v>2</v>
      </c>
    </row>
    <row r="3" spans="1:16" x14ac:dyDescent="0.2">
      <c r="A3" s="1" t="s">
        <v>1</v>
      </c>
      <c r="B3" s="2">
        <v>3</v>
      </c>
      <c r="C3" s="3">
        <f>17734900+41286400</f>
        <v>59021300</v>
      </c>
      <c r="D3" s="1">
        <f>47+117</f>
        <v>164</v>
      </c>
      <c r="E3" s="3">
        <v>7753000</v>
      </c>
      <c r="F3" s="6">
        <v>18040</v>
      </c>
      <c r="G3" s="6">
        <f t="shared" si="0"/>
        <v>359885.97560975607</v>
      </c>
      <c r="H3" s="6">
        <f t="shared" si="1"/>
        <v>7.612704759447956</v>
      </c>
      <c r="I3" s="10">
        <v>0.3</v>
      </c>
      <c r="J3" s="3"/>
      <c r="K3" s="3"/>
      <c r="L3" s="3"/>
      <c r="M3" s="3">
        <f>SUM(H3+J3+L3)</f>
        <v>7.612704759447956</v>
      </c>
      <c r="N3" s="22">
        <f t="shared" ref="N3:N13" si="2">RANK(M3,$M$2:$M$13)</f>
        <v>10</v>
      </c>
      <c r="O3" s="6">
        <f>0.4*L3+0.4*J3+0.2*H3</f>
        <v>1.5225409518895914</v>
      </c>
      <c r="P3" s="3">
        <f t="shared" ref="P3:P13" si="3">RANK(O3,$O$2:$O$13)</f>
        <v>10</v>
      </c>
    </row>
    <row r="4" spans="1:16" x14ac:dyDescent="0.2">
      <c r="A4" s="1" t="s">
        <v>2</v>
      </c>
      <c r="B4" s="2">
        <v>3.61</v>
      </c>
      <c r="C4" s="3">
        <f>(204.296+1026+77.2)*1000000</f>
        <v>1307496000</v>
      </c>
      <c r="D4" s="3">
        <f>272+45+41</f>
        <v>358</v>
      </c>
      <c r="E4" s="3">
        <v>8982000</v>
      </c>
      <c r="F4" s="6">
        <v>1572.03</v>
      </c>
      <c r="G4" s="6">
        <f t="shared" si="0"/>
        <v>3652223.4636871507</v>
      </c>
      <c r="H4" s="6">
        <f t="shared" si="1"/>
        <v>145.5684702738811</v>
      </c>
      <c r="I4" s="11">
        <v>6.31</v>
      </c>
      <c r="J4" s="3"/>
      <c r="K4" s="3"/>
      <c r="L4" s="3"/>
      <c r="M4" s="3">
        <f>SUM(H4+J4+L4)</f>
        <v>145.5684702738811</v>
      </c>
      <c r="N4" s="22">
        <f t="shared" si="2"/>
        <v>5</v>
      </c>
      <c r="O4" s="6">
        <f>0.4*L4+0.4*J4+0.2*H4</f>
        <v>29.113694054776222</v>
      </c>
      <c r="P4" s="21">
        <f t="shared" si="3"/>
        <v>5</v>
      </c>
    </row>
    <row r="5" spans="1:16" x14ac:dyDescent="0.2">
      <c r="A5" s="1" t="s">
        <v>3</v>
      </c>
      <c r="B5" s="2">
        <v>3.49</v>
      </c>
      <c r="C5" s="3">
        <v>492100000</v>
      </c>
      <c r="D5" s="3">
        <v>175</v>
      </c>
      <c r="E5" s="3">
        <v>3850809</v>
      </c>
      <c r="F5" s="6">
        <v>891.3</v>
      </c>
      <c r="G5" s="6">
        <f t="shared" si="0"/>
        <v>2812000</v>
      </c>
      <c r="H5" s="6">
        <f t="shared" si="1"/>
        <v>127.79132904280632</v>
      </c>
      <c r="I5" s="12">
        <v>5.63</v>
      </c>
      <c r="J5" s="3"/>
      <c r="K5" s="3"/>
      <c r="L5" s="3"/>
      <c r="M5" s="3">
        <f>SUM(H5+J5+L5)</f>
        <v>127.79132904280632</v>
      </c>
      <c r="N5" s="22">
        <f t="shared" si="2"/>
        <v>7</v>
      </c>
      <c r="O5" s="6">
        <f>0.4*L5+0.4*J5+0.2*H5</f>
        <v>25.558265808561266</v>
      </c>
      <c r="P5" s="3">
        <f t="shared" si="3"/>
        <v>7</v>
      </c>
    </row>
    <row r="6" spans="1:16" x14ac:dyDescent="0.2">
      <c r="A6" s="1" t="s">
        <v>4</v>
      </c>
      <c r="B6" s="2">
        <v>2.29</v>
      </c>
      <c r="C6" s="3">
        <v>1339000000</v>
      </c>
      <c r="D6" s="3">
        <v>308</v>
      </c>
      <c r="E6" s="3">
        <v>10858852</v>
      </c>
      <c r="F6" s="6">
        <v>2853.5</v>
      </c>
      <c r="G6" s="6">
        <f t="shared" si="0"/>
        <v>4347402.5974025978</v>
      </c>
      <c r="H6" s="6">
        <f t="shared" si="1"/>
        <v>123.30953585148779</v>
      </c>
      <c r="I6" s="13">
        <v>4.71</v>
      </c>
      <c r="J6" s="3"/>
      <c r="K6" s="3"/>
      <c r="L6" s="3"/>
      <c r="M6" s="3">
        <f>SUM(H6+J6+L6)</f>
        <v>123.30953585148779</v>
      </c>
      <c r="N6" s="22">
        <f t="shared" si="2"/>
        <v>8</v>
      </c>
      <c r="O6" s="6">
        <f>0.4*L6+0.4*J6+0.2*H6</f>
        <v>24.66190717029756</v>
      </c>
      <c r="P6" s="3">
        <f t="shared" si="3"/>
        <v>8</v>
      </c>
    </row>
    <row r="7" spans="1:16" x14ac:dyDescent="0.2">
      <c r="A7" s="1" t="s">
        <v>5</v>
      </c>
      <c r="B7" s="2">
        <v>3.5</v>
      </c>
      <c r="C7" s="3">
        <v>107000000</v>
      </c>
      <c r="D7" s="3">
        <v>39</v>
      </c>
      <c r="E7" s="3">
        <v>660842</v>
      </c>
      <c r="F7" s="6">
        <v>90.01</v>
      </c>
      <c r="G7" s="6">
        <f t="shared" si="0"/>
        <v>2743589.7435897435</v>
      </c>
      <c r="H7" s="6">
        <f t="shared" si="1"/>
        <v>161.91464828204019</v>
      </c>
      <c r="I7" s="14">
        <v>12.38</v>
      </c>
      <c r="J7" s="3"/>
      <c r="K7" s="3"/>
      <c r="L7" s="3"/>
      <c r="M7" s="3">
        <f>SUM(H7+J7+L7)</f>
        <v>161.91464828204019</v>
      </c>
      <c r="N7" s="22">
        <f t="shared" si="2"/>
        <v>4</v>
      </c>
      <c r="O7" s="6">
        <f>0.4*L7+0.4*J7+0.2*H7</f>
        <v>32.382929656408038</v>
      </c>
      <c r="P7" s="21">
        <f t="shared" si="3"/>
        <v>4</v>
      </c>
    </row>
    <row r="8" spans="1:16" x14ac:dyDescent="0.2">
      <c r="A8" s="1" t="s">
        <v>6</v>
      </c>
      <c r="B8" s="2">
        <v>1.91</v>
      </c>
      <c r="C8" s="3">
        <v>113600000</v>
      </c>
      <c r="D8" s="3">
        <v>53</v>
      </c>
      <c r="E8" s="3">
        <v>3564931</v>
      </c>
      <c r="F8" s="6">
        <v>1610</v>
      </c>
      <c r="G8" s="6">
        <f t="shared" si="0"/>
        <v>2143396.2264150945</v>
      </c>
      <c r="H8" s="6">
        <f t="shared" si="1"/>
        <v>31.865974404553693</v>
      </c>
      <c r="I8" s="15">
        <v>1.72</v>
      </c>
      <c r="J8" s="3"/>
      <c r="K8" s="3"/>
      <c r="L8" s="3"/>
      <c r="M8" s="3">
        <f>SUM(H8+J8+L8)</f>
        <v>31.865974404553693</v>
      </c>
      <c r="N8" s="22">
        <f t="shared" si="2"/>
        <v>9</v>
      </c>
      <c r="O8" s="6">
        <f>0.4*L8+0.4*J8+0.2*H8</f>
        <v>6.3731948809107388</v>
      </c>
      <c r="P8" s="3">
        <f t="shared" si="3"/>
        <v>9</v>
      </c>
    </row>
    <row r="9" spans="1:16" x14ac:dyDescent="0.2">
      <c r="A9" s="1" t="s">
        <v>7</v>
      </c>
      <c r="B9" s="2">
        <v>1.49</v>
      </c>
      <c r="C9" s="3">
        <f>1001.9 * 1000000</f>
        <v>1001900000</v>
      </c>
      <c r="D9" s="3">
        <v>134</v>
      </c>
      <c r="E9" s="3">
        <v>5637000</v>
      </c>
      <c r="F9" s="6">
        <v>734.3</v>
      </c>
      <c r="G9" s="6">
        <f t="shared" si="0"/>
        <v>7476865.6716417912</v>
      </c>
      <c r="H9" s="6">
        <f t="shared" si="1"/>
        <v>177.73638460173851</v>
      </c>
      <c r="I9" s="16">
        <v>12.25</v>
      </c>
      <c r="J9" s="3"/>
      <c r="K9" s="3"/>
      <c r="L9" s="3"/>
      <c r="M9" s="3">
        <f>SUM(H9+J9+L9)</f>
        <v>177.73638460173851</v>
      </c>
      <c r="N9" s="22">
        <f t="shared" si="2"/>
        <v>3</v>
      </c>
      <c r="O9" s="6">
        <f>0.4*L9+0.4*J9+0.2*H9</f>
        <v>35.547276920347706</v>
      </c>
      <c r="P9" s="21">
        <f t="shared" si="3"/>
        <v>3</v>
      </c>
    </row>
    <row r="10" spans="1:16" x14ac:dyDescent="0.2">
      <c r="A10" s="1" t="s">
        <v>8</v>
      </c>
      <c r="B10" s="2">
        <v>0.24</v>
      </c>
      <c r="C10" s="3">
        <v>126000000</v>
      </c>
      <c r="D10" s="3">
        <v>40</v>
      </c>
      <c r="E10" s="3">
        <v>22885000</v>
      </c>
      <c r="F10" s="6">
        <v>6328</v>
      </c>
      <c r="G10" s="6">
        <f t="shared" si="0"/>
        <v>3150000</v>
      </c>
      <c r="H10" s="6">
        <f t="shared" si="1"/>
        <v>5.5057898186585099</v>
      </c>
      <c r="I10" s="17">
        <v>2.63</v>
      </c>
      <c r="J10" s="3"/>
      <c r="K10" s="3"/>
      <c r="L10" s="3"/>
      <c r="M10" s="3">
        <f>SUM(H10+J10+L10)</f>
        <v>5.5057898186585099</v>
      </c>
      <c r="N10" s="22">
        <f t="shared" si="2"/>
        <v>11</v>
      </c>
      <c r="O10" s="6">
        <f>0.4*L10+0.4*J10+0.2*H10</f>
        <v>1.1011579637317019</v>
      </c>
      <c r="P10" s="3">
        <f t="shared" si="3"/>
        <v>11</v>
      </c>
    </row>
    <row r="11" spans="1:16" x14ac:dyDescent="0.2">
      <c r="A11" s="1" t="s">
        <v>9</v>
      </c>
      <c r="B11" s="2">
        <v>3.23</v>
      </c>
      <c r="C11" s="3">
        <v>19700000</v>
      </c>
      <c r="D11" s="3">
        <v>13</v>
      </c>
      <c r="E11" s="3">
        <v>5297000</v>
      </c>
      <c r="F11" s="6">
        <v>12367.7</v>
      </c>
      <c r="G11" s="6">
        <f t="shared" si="0"/>
        <v>1515384.6153846155</v>
      </c>
      <c r="H11" s="6">
        <f t="shared" si="1"/>
        <v>3.7190862752501417</v>
      </c>
      <c r="I11" s="18">
        <v>0.03</v>
      </c>
      <c r="J11" s="3"/>
      <c r="K11" s="3"/>
      <c r="L11" s="3"/>
      <c r="M11" s="3">
        <f>SUM(H11+J11+L11)</f>
        <v>3.7190862752501417</v>
      </c>
      <c r="N11" s="22">
        <f t="shared" si="2"/>
        <v>12</v>
      </c>
      <c r="O11" s="6">
        <f>0.4*L11+0.4*J11+0.2*H11</f>
        <v>0.74381725505002838</v>
      </c>
      <c r="P11" s="3">
        <f t="shared" si="3"/>
        <v>12</v>
      </c>
    </row>
    <row r="12" spans="1:16" x14ac:dyDescent="0.2">
      <c r="A12" s="1" t="s">
        <v>20</v>
      </c>
      <c r="B12" s="2">
        <v>0.55000000000000004</v>
      </c>
      <c r="C12" s="3">
        <f>356.97 * 10000000</f>
        <v>3569700000.0000005</v>
      </c>
      <c r="D12" s="3">
        <v>407</v>
      </c>
      <c r="E12" s="3">
        <v>26875000</v>
      </c>
      <c r="F12" s="6">
        <v>6341</v>
      </c>
      <c r="G12" s="6">
        <f t="shared" si="0"/>
        <v>8770761.6707616728</v>
      </c>
      <c r="H12" s="6">
        <f t="shared" si="1"/>
        <v>132.82604651162794</v>
      </c>
      <c r="I12" s="19">
        <v>11.67</v>
      </c>
      <c r="M12" s="3">
        <f>SUM(H12+J12+L12)</f>
        <v>132.82604651162794</v>
      </c>
      <c r="N12" s="22">
        <f t="shared" si="2"/>
        <v>6</v>
      </c>
      <c r="O12" s="6">
        <f>0.4*L12+0.4*J12+0.2*H12</f>
        <v>26.565209302325588</v>
      </c>
      <c r="P12" s="3">
        <f t="shared" si="3"/>
        <v>6</v>
      </c>
    </row>
    <row r="13" spans="1:16" x14ac:dyDescent="0.2">
      <c r="A13" s="1" t="s">
        <v>21</v>
      </c>
      <c r="B13" s="2">
        <v>1</v>
      </c>
      <c r="C13" s="3">
        <v>14989539315</v>
      </c>
      <c r="D13" s="3">
        <v>2210</v>
      </c>
      <c r="E13" s="3">
        <v>40800000</v>
      </c>
      <c r="F13" s="6">
        <v>13452</v>
      </c>
      <c r="G13" s="6">
        <f t="shared" si="0"/>
        <v>6782596.9751131218</v>
      </c>
      <c r="H13" s="6">
        <f t="shared" si="1"/>
        <v>367.3906694852941</v>
      </c>
      <c r="I13" s="20">
        <v>16.43</v>
      </c>
      <c r="M13" s="3">
        <f>SUM(H13+J13+L13)</f>
        <v>367.3906694852941</v>
      </c>
      <c r="N13" s="22">
        <f t="shared" si="2"/>
        <v>1</v>
      </c>
      <c r="O13" s="6">
        <f>0.4*L13+0.4*J13+0.2*H13</f>
        <v>73.478133897058825</v>
      </c>
      <c r="P13" s="21">
        <f t="shared" si="3"/>
        <v>1</v>
      </c>
    </row>
  </sheetData>
  <conditionalFormatting sqref="G2:G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1DD3-D32B-284F-9FA9-DD7041E327FC}">
  <dimension ref="A1:L15"/>
  <sheetViews>
    <sheetView zoomScale="117" workbookViewId="0">
      <selection activeCell="C22" sqref="C22"/>
    </sheetView>
  </sheetViews>
  <sheetFormatPr baseColWidth="10" defaultRowHeight="16" x14ac:dyDescent="0.2"/>
  <cols>
    <col min="1" max="1" width="18.83203125" customWidth="1"/>
    <col min="3" max="3" width="19.83203125" customWidth="1"/>
    <col min="5" max="6" width="14.33203125" customWidth="1"/>
    <col min="7" max="7" width="29.33203125" style="7" customWidth="1"/>
    <col min="8" max="8" width="23.83203125" style="7" customWidth="1"/>
    <col min="9" max="9" width="19.33203125" style="7" customWidth="1"/>
  </cols>
  <sheetData>
    <row r="1" spans="1:12" ht="51" x14ac:dyDescent="0.2">
      <c r="A1" s="4" t="s">
        <v>10</v>
      </c>
      <c r="B1" s="4" t="s">
        <v>11</v>
      </c>
      <c r="C1" s="4" t="s">
        <v>13</v>
      </c>
      <c r="D1" s="4" t="s">
        <v>14</v>
      </c>
      <c r="E1" s="4" t="s">
        <v>12</v>
      </c>
      <c r="F1" s="4" t="s">
        <v>22</v>
      </c>
      <c r="G1" s="5" t="s">
        <v>15</v>
      </c>
      <c r="H1" s="5" t="s">
        <v>16</v>
      </c>
      <c r="I1" s="5" t="s">
        <v>17</v>
      </c>
    </row>
    <row r="2" spans="1:12" x14ac:dyDescent="0.2">
      <c r="A2" s="1" t="s">
        <v>0</v>
      </c>
      <c r="B2" s="2">
        <v>2.9</v>
      </c>
      <c r="C2" s="3">
        <f>(1793.1+3.8+45.5) * 1000000</f>
        <v>1842399999.9999998</v>
      </c>
      <c r="D2" s="3">
        <v>458</v>
      </c>
      <c r="E2" s="3">
        <v>8468000</v>
      </c>
      <c r="F2" s="3"/>
      <c r="G2" s="6">
        <f t="shared" ref="G2:G15" si="0">C2/D2</f>
        <v>4022707.4235807853</v>
      </c>
      <c r="H2" s="6">
        <f t="shared" ref="H2:H15" si="1">C2/E2</f>
        <v>217.57203589985826</v>
      </c>
      <c r="I2" s="6">
        <f t="shared" ref="I2:I15" si="2">D2/B2</f>
        <v>157.93103448275863</v>
      </c>
      <c r="J2" s="3"/>
      <c r="K2" s="3"/>
      <c r="L2" s="3"/>
    </row>
    <row r="3" spans="1:12" x14ac:dyDescent="0.2">
      <c r="A3" s="1" t="s">
        <v>1</v>
      </c>
      <c r="B3" s="2">
        <v>3</v>
      </c>
      <c r="C3" s="3">
        <f>17734900+41286400</f>
        <v>59021300</v>
      </c>
      <c r="D3" s="1">
        <f>47+117</f>
        <v>164</v>
      </c>
      <c r="E3" s="3">
        <v>7753000</v>
      </c>
      <c r="F3" s="3"/>
      <c r="G3" s="6">
        <f t="shared" si="0"/>
        <v>359885.97560975607</v>
      </c>
      <c r="H3" s="6">
        <f t="shared" si="1"/>
        <v>7.612704759447956</v>
      </c>
      <c r="I3" s="6">
        <f t="shared" si="2"/>
        <v>54.666666666666664</v>
      </c>
      <c r="J3" s="3"/>
      <c r="K3" s="3"/>
      <c r="L3" s="3"/>
    </row>
    <row r="4" spans="1:12" x14ac:dyDescent="0.2">
      <c r="A4" s="1" t="s">
        <v>2</v>
      </c>
      <c r="B4" s="2">
        <v>3.61</v>
      </c>
      <c r="C4" s="3">
        <f>(204.296+1026+77.2)*1000000</f>
        <v>1307496000</v>
      </c>
      <c r="D4" s="3">
        <f>272+45+41</f>
        <v>358</v>
      </c>
      <c r="E4" s="3">
        <v>8982000</v>
      </c>
      <c r="F4" s="3"/>
      <c r="G4" s="6">
        <f t="shared" si="0"/>
        <v>3652223.4636871507</v>
      </c>
      <c r="H4" s="6">
        <f t="shared" si="1"/>
        <v>145.5684702738811</v>
      </c>
      <c r="I4" s="6">
        <f t="shared" si="2"/>
        <v>99.168975069252085</v>
      </c>
      <c r="J4" s="3"/>
      <c r="K4" s="3"/>
      <c r="L4" s="3"/>
    </row>
    <row r="5" spans="1:12" x14ac:dyDescent="0.2">
      <c r="A5" s="1" t="s">
        <v>3</v>
      </c>
      <c r="B5" s="2">
        <v>3.49</v>
      </c>
      <c r="C5" s="3">
        <v>492100000</v>
      </c>
      <c r="D5" s="3">
        <v>175</v>
      </c>
      <c r="E5" s="3">
        <v>3645000</v>
      </c>
      <c r="F5" s="3"/>
      <c r="G5" s="6">
        <f t="shared" si="0"/>
        <v>2812000</v>
      </c>
      <c r="H5" s="6">
        <f t="shared" si="1"/>
        <v>135.00685871056243</v>
      </c>
      <c r="I5" s="6">
        <f t="shared" si="2"/>
        <v>50.143266475644694</v>
      </c>
      <c r="J5" s="3"/>
      <c r="K5" s="3"/>
      <c r="L5" s="3"/>
    </row>
    <row r="6" spans="1:12" x14ac:dyDescent="0.2">
      <c r="A6" s="1" t="s">
        <v>4</v>
      </c>
      <c r="B6" s="2">
        <v>2.29</v>
      </c>
      <c r="C6" s="3">
        <v>1339000000</v>
      </c>
      <c r="D6" s="3">
        <v>308</v>
      </c>
      <c r="E6" s="3">
        <v>13064617</v>
      </c>
      <c r="F6" s="3"/>
      <c r="G6" s="6">
        <f t="shared" si="0"/>
        <v>4347402.5974025978</v>
      </c>
      <c r="H6" s="6">
        <f t="shared" si="1"/>
        <v>102.49056669629121</v>
      </c>
      <c r="I6" s="6">
        <f t="shared" si="2"/>
        <v>134.49781659388645</v>
      </c>
      <c r="J6" s="3"/>
      <c r="K6" s="3"/>
      <c r="L6" s="3"/>
    </row>
    <row r="7" spans="1:12" x14ac:dyDescent="0.2">
      <c r="A7" s="1" t="s">
        <v>5</v>
      </c>
      <c r="B7" s="2">
        <v>3.5</v>
      </c>
      <c r="C7" s="3">
        <v>107000000</v>
      </c>
      <c r="D7" s="3">
        <v>39</v>
      </c>
      <c r="E7" s="3">
        <v>660842</v>
      </c>
      <c r="F7" s="3"/>
      <c r="G7" s="6">
        <f t="shared" si="0"/>
        <v>2743589.7435897435</v>
      </c>
      <c r="H7" s="6">
        <f t="shared" si="1"/>
        <v>161.91464828204019</v>
      </c>
      <c r="I7" s="6">
        <f t="shared" si="2"/>
        <v>11.142857142857142</v>
      </c>
      <c r="J7" s="3"/>
      <c r="K7" s="3"/>
      <c r="L7" s="3"/>
    </row>
    <row r="8" spans="1:12" x14ac:dyDescent="0.2">
      <c r="A8" s="1" t="s">
        <v>6</v>
      </c>
      <c r="B8" s="2">
        <v>1.91</v>
      </c>
      <c r="C8" s="3">
        <v>113600000</v>
      </c>
      <c r="D8" s="3">
        <v>53</v>
      </c>
      <c r="E8" s="3">
        <v>3331000</v>
      </c>
      <c r="F8" s="3"/>
      <c r="G8" s="6">
        <f t="shared" si="0"/>
        <v>2143396.2264150945</v>
      </c>
      <c r="H8" s="6">
        <f t="shared" si="1"/>
        <v>34.103872710897626</v>
      </c>
      <c r="I8" s="6">
        <f t="shared" si="2"/>
        <v>27.748691099476442</v>
      </c>
      <c r="J8" s="3"/>
      <c r="K8" s="3"/>
      <c r="L8" s="3"/>
    </row>
    <row r="9" spans="1:12" x14ac:dyDescent="0.2">
      <c r="A9" s="1" t="s">
        <v>7</v>
      </c>
      <c r="B9" s="2">
        <v>1.49</v>
      </c>
      <c r="C9" s="3">
        <f>1001.9 * 1000000</f>
        <v>1001900000</v>
      </c>
      <c r="D9" s="3">
        <v>134</v>
      </c>
      <c r="E9" s="3">
        <v>5454000</v>
      </c>
      <c r="F9" s="3"/>
      <c r="G9" s="6">
        <f t="shared" si="0"/>
        <v>7476865.6716417912</v>
      </c>
      <c r="H9" s="6">
        <f t="shared" si="1"/>
        <v>183.7000366703337</v>
      </c>
      <c r="I9" s="6">
        <f t="shared" si="2"/>
        <v>89.932885906040269</v>
      </c>
      <c r="J9" s="3"/>
      <c r="K9" s="3"/>
      <c r="L9" s="3"/>
    </row>
    <row r="10" spans="1:12" x14ac:dyDescent="0.2">
      <c r="A10" s="1" t="s">
        <v>18</v>
      </c>
      <c r="B10" s="2">
        <v>0.55000000000000004</v>
      </c>
      <c r="C10" s="3">
        <v>2279261000</v>
      </c>
      <c r="D10" s="3">
        <v>407</v>
      </c>
      <c r="E10" s="3">
        <v>26320000</v>
      </c>
      <c r="F10" s="3"/>
      <c r="G10" s="6">
        <f t="shared" si="0"/>
        <v>5600149.8771498771</v>
      </c>
      <c r="H10" s="6">
        <f t="shared" si="1"/>
        <v>86.5980623100304</v>
      </c>
      <c r="I10" s="6">
        <f t="shared" si="2"/>
        <v>739.99999999999989</v>
      </c>
      <c r="J10" s="3"/>
      <c r="K10" s="3"/>
      <c r="L10" s="3"/>
    </row>
    <row r="11" spans="1:12" x14ac:dyDescent="0.2">
      <c r="A11" s="1" t="s">
        <v>19</v>
      </c>
      <c r="B11" s="2">
        <v>1</v>
      </c>
      <c r="C11" s="3">
        <f>(1174.9+2757.4+95)*1000000</f>
        <v>4027300000</v>
      </c>
      <c r="D11" s="3">
        <v>294</v>
      </c>
      <c r="E11" s="3">
        <v>37200000</v>
      </c>
      <c r="F11" s="3"/>
      <c r="G11" s="6">
        <f t="shared" si="0"/>
        <v>13698299.319727892</v>
      </c>
      <c r="H11" s="6">
        <f t="shared" si="1"/>
        <v>108.26075268817205</v>
      </c>
      <c r="I11" s="6">
        <f t="shared" si="2"/>
        <v>294</v>
      </c>
      <c r="J11" s="3"/>
      <c r="K11" s="3"/>
      <c r="L11" s="3"/>
    </row>
    <row r="12" spans="1:12" x14ac:dyDescent="0.2">
      <c r="A12" s="1" t="s">
        <v>8</v>
      </c>
      <c r="B12" s="2">
        <v>0.24</v>
      </c>
      <c r="C12" s="3">
        <v>126000000</v>
      </c>
      <c r="D12" s="3">
        <v>40</v>
      </c>
      <c r="E12" s="3">
        <v>22880000</v>
      </c>
      <c r="F12" s="3"/>
      <c r="G12" s="6">
        <f t="shared" si="0"/>
        <v>3150000</v>
      </c>
      <c r="H12" s="6">
        <f t="shared" si="1"/>
        <v>5.5069930069930066</v>
      </c>
      <c r="I12" s="6">
        <f t="shared" si="2"/>
        <v>166.66666666666669</v>
      </c>
      <c r="J12" s="3"/>
      <c r="K12" s="3"/>
      <c r="L12" s="3"/>
    </row>
    <row r="13" spans="1:12" x14ac:dyDescent="0.2">
      <c r="A13" s="1" t="s">
        <v>9</v>
      </c>
      <c r="B13" s="2">
        <v>3.23</v>
      </c>
      <c r="C13" s="3">
        <v>19700000</v>
      </c>
      <c r="D13" s="3">
        <v>13</v>
      </c>
      <c r="E13" s="3">
        <v>5312000</v>
      </c>
      <c r="F13" s="3"/>
      <c r="G13" s="6">
        <f t="shared" si="0"/>
        <v>1515384.6153846155</v>
      </c>
      <c r="H13" s="6">
        <f t="shared" si="1"/>
        <v>3.7085843373493974</v>
      </c>
      <c r="I13" s="6">
        <f t="shared" si="2"/>
        <v>4.0247678018575854</v>
      </c>
      <c r="J13" s="3"/>
      <c r="K13" s="3"/>
      <c r="L13" s="3"/>
    </row>
    <row r="14" spans="1:12" x14ac:dyDescent="0.2">
      <c r="A14" s="1" t="s">
        <v>20</v>
      </c>
      <c r="B14" s="2">
        <v>0.55000000000000004</v>
      </c>
      <c r="C14" s="3">
        <f>356.97 * 10000000</f>
        <v>3569700000.0000005</v>
      </c>
      <c r="D14" s="3">
        <v>407</v>
      </c>
      <c r="E14" s="3">
        <v>26320000</v>
      </c>
      <c r="F14" s="3"/>
      <c r="G14" s="6">
        <f t="shared" si="0"/>
        <v>8770761.6707616728</v>
      </c>
      <c r="H14" s="6">
        <f t="shared" si="1"/>
        <v>135.62689969604864</v>
      </c>
      <c r="I14" s="6">
        <f t="shared" si="2"/>
        <v>739.99999999999989</v>
      </c>
    </row>
    <row r="15" spans="1:12" x14ac:dyDescent="0.2">
      <c r="A15" s="1" t="s">
        <v>21</v>
      </c>
      <c r="B15" s="2">
        <v>1</v>
      </c>
      <c r="C15" s="3">
        <v>14989539315</v>
      </c>
      <c r="D15" s="3">
        <v>882</v>
      </c>
      <c r="E15" s="3">
        <v>37200000</v>
      </c>
      <c r="F15" s="3"/>
      <c r="G15" s="6">
        <f t="shared" si="0"/>
        <v>16994942.534013607</v>
      </c>
      <c r="H15" s="6">
        <f t="shared" si="1"/>
        <v>402.94460524193551</v>
      </c>
      <c r="I15" s="6">
        <f t="shared" si="2"/>
        <v>882</v>
      </c>
    </row>
  </sheetData>
  <conditionalFormatting sqref="G2:G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2023-11-19T14:12:24Z</dcterms:created>
  <dcterms:modified xsi:type="dcterms:W3CDTF">2023-11-20T20:21:35Z</dcterms:modified>
</cp:coreProperties>
</file>