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DieseArbeitsmappe" defaultThemeVersion="166925"/>
  <mc:AlternateContent xmlns:mc="http://schemas.openxmlformats.org/markup-compatibility/2006">
    <mc:Choice Requires="x15">
      <x15ac:absPath xmlns:x15ac="http://schemas.microsoft.com/office/spreadsheetml/2010/11/ac" url="https://dxcportal-my.sharepoint.com/personal/srinivasarao_sanaka_dxc_com/Documents/Desktop/Cariad/"/>
    </mc:Choice>
  </mc:AlternateContent>
  <xr:revisionPtr revIDLastSave="938" documentId="8_{FFBE3F84-8CF0-4387-811F-9ED4E443BBAC}" xr6:coauthVersionLast="47" xr6:coauthVersionMax="47" xr10:uidLastSave="{D04ACBDD-99B8-47C1-9A5B-7264D91DBFC5}"/>
  <bookViews>
    <workbookView xWindow="-110" yWindow="-110" windowWidth="19420" windowHeight="10420" tabRatio="518" activeTab="1" xr2:uid="{3014D192-8E17-417E-B7D7-AE5130CE1B13}"/>
  </bookViews>
  <sheets>
    <sheet name="APPS overview - original" sheetId="1" r:id="rId1"/>
    <sheet name="APPS overview - work" sheetId="4" r:id="rId2"/>
    <sheet name="Sheet2" sheetId="2" r:id="rId3"/>
    <sheet name="Sheet1" sheetId="5" r:id="rId4"/>
    <sheet name="Effort-estimation for KT" sheetId="6" r:id="rId5"/>
    <sheet name="WAVE-v2" sheetId="27" r:id="rId6"/>
    <sheet name="Wave Summary" sheetId="25" r:id="rId7"/>
    <sheet name="topdown calc" sheetId="26" r:id="rId8"/>
    <sheet name="Sheet4" sheetId="28" r:id="rId9"/>
    <sheet name="Transformed Data" sheetId="29" r:id="rId10"/>
    <sheet name="Sheet3" sheetId="30" r:id="rId11"/>
    <sheet name="Recommendation1" sheetId="31" r:id="rId12"/>
  </sheets>
  <definedNames>
    <definedName name="___" localSheetId="4" hidden="1">'Effort-estimation for KT'!$A$16:$R$92</definedName>
    <definedName name="_xlnm._FilterDatabase" localSheetId="0" hidden="1">'APPS overview - original'!$A$1:$BJ$77</definedName>
    <definedName name="_xlnm._FilterDatabase" localSheetId="1" hidden="1">'APPS overview - work'!$A$3:$BJ$82</definedName>
    <definedName name="_xlnm._FilterDatabase" localSheetId="4" hidden="1">'Effort-estimation for KT'!$A$16:$R$92</definedName>
    <definedName name="ccc" localSheetId="4" hidden="1">'Effort-estimation for KT'!$A$16:$R$92</definedName>
    <definedName name="ExtArtifactsWithHeader">#REF!</definedName>
  </definedNames>
  <calcPr calcId="191028"/>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 i="6" l="1"/>
  <c r="E17" i="6"/>
  <c r="I9" i="6"/>
  <c r="Q30" i="26"/>
  <c r="Q28" i="26"/>
  <c r="Q26" i="26"/>
  <c r="K14" i="26"/>
  <c r="M14" i="26" s="1"/>
  <c r="L14" i="26"/>
  <c r="K18" i="26"/>
  <c r="L18" i="26"/>
  <c r="M18" i="26"/>
  <c r="N18" i="26"/>
  <c r="O18" i="26"/>
  <c r="L10" i="26"/>
  <c r="Q10" i="26" s="1"/>
  <c r="M10" i="26"/>
  <c r="N10" i="26"/>
  <c r="O10" i="26"/>
  <c r="E10" i="26"/>
  <c r="G10" i="26"/>
  <c r="H10" i="26"/>
  <c r="K16" i="26" s="1"/>
  <c r="F6" i="26"/>
  <c r="F10" i="26" s="1"/>
  <c r="K12" i="26" s="1"/>
  <c r="M7" i="26"/>
  <c r="H55" i="25"/>
  <c r="H57" i="25"/>
  <c r="X49" i="25"/>
  <c r="X50" i="25"/>
  <c r="S10" i="26" l="1"/>
  <c r="L12" i="26"/>
  <c r="M12" i="26"/>
  <c r="N12" i="26"/>
  <c r="O12" i="26"/>
  <c r="Q12" i="26"/>
  <c r="S12" i="26" s="1"/>
  <c r="N16" i="26"/>
  <c r="O16" i="26"/>
  <c r="L16" i="26"/>
  <c r="Q16" i="26" s="1"/>
  <c r="S16" i="26" s="1"/>
  <c r="M16" i="26"/>
  <c r="O14" i="26"/>
  <c r="Q18" i="26"/>
  <c r="S18" i="26" s="1"/>
  <c r="N14" i="26"/>
  <c r="Q14" i="26" s="1"/>
  <c r="S14" i="26" s="1"/>
  <c r="Q21" i="26" l="1"/>
  <c r="Q22" i="26" s="1"/>
  <c r="AA42" i="25" l="1"/>
  <c r="AC42" i="25" s="1"/>
  <c r="AC43" i="25" s="1"/>
  <c r="F42" i="25" s="1"/>
  <c r="G42" i="25" s="1"/>
  <c r="AA35" i="25"/>
  <c r="AC35" i="25" s="1"/>
  <c r="AC37" i="25" s="1"/>
  <c r="F35" i="25" s="1"/>
  <c r="G35" i="25" s="1"/>
  <c r="Z58" i="25"/>
  <c r="P31" i="25"/>
  <c r="P29" i="25"/>
  <c r="N4" i="6"/>
  <c r="M4" i="6"/>
  <c r="L4" i="6"/>
  <c r="G53" i="25" l="1"/>
  <c r="I23" i="25"/>
  <c r="F53" i="25"/>
  <c r="S47" i="25"/>
  <c r="T47" i="25"/>
  <c r="U47" i="25"/>
  <c r="V47" i="25"/>
  <c r="W47" i="25"/>
  <c r="I11" i="25"/>
  <c r="H11" i="25"/>
  <c r="G11" i="25"/>
  <c r="F11" i="25"/>
  <c r="E11" i="25"/>
  <c r="J10" i="25"/>
  <c r="K10" i="25" s="1"/>
  <c r="J9" i="25"/>
  <c r="K9" i="25" s="1"/>
  <c r="J8" i="25"/>
  <c r="K8" i="25" s="1"/>
  <c r="J7" i="25"/>
  <c r="K7" i="25" s="1"/>
  <c r="J6" i="25"/>
  <c r="K6" i="25" s="1"/>
  <c r="J5" i="25"/>
  <c r="K5" i="25" s="1"/>
  <c r="D11" i="25"/>
  <c r="R20" i="6"/>
  <c r="R21" i="6"/>
  <c r="R22" i="6"/>
  <c r="R23" i="6"/>
  <c r="R24" i="6"/>
  <c r="R25" i="6"/>
  <c r="R63" i="6"/>
  <c r="R64" i="6"/>
  <c r="R65" i="6"/>
  <c r="R66" i="6"/>
  <c r="R73" i="6"/>
  <c r="R74" i="6"/>
  <c r="R75" i="6"/>
  <c r="R78" i="6"/>
  <c r="R79" i="6"/>
  <c r="W20" i="6"/>
  <c r="W21" i="6"/>
  <c r="W22" i="6"/>
  <c r="W23" i="6"/>
  <c r="W24" i="6"/>
  <c r="W25" i="6"/>
  <c r="W63" i="6"/>
  <c r="W64" i="6"/>
  <c r="W65" i="6"/>
  <c r="W66" i="6"/>
  <c r="W73" i="6"/>
  <c r="W74" i="6"/>
  <c r="W75" i="6"/>
  <c r="W78" i="6"/>
  <c r="W79" i="6"/>
  <c r="W17" i="6"/>
  <c r="W18" i="6"/>
  <c r="W19"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7" i="6"/>
  <c r="W68" i="6"/>
  <c r="W69" i="6"/>
  <c r="W70" i="6"/>
  <c r="W71" i="6"/>
  <c r="W72" i="6"/>
  <c r="W76" i="6"/>
  <c r="W77" i="6"/>
  <c r="W80" i="6"/>
  <c r="W81" i="6"/>
  <c r="W82" i="6"/>
  <c r="W83" i="6"/>
  <c r="W84" i="6"/>
  <c r="W85" i="6"/>
  <c r="W86" i="6"/>
  <c r="W87" i="6"/>
  <c r="W88" i="6"/>
  <c r="W89" i="6"/>
  <c r="W90" i="6"/>
  <c r="W91" i="6"/>
  <c r="W92" i="6"/>
  <c r="R72" i="6"/>
  <c r="S72" i="6"/>
  <c r="T72" i="6"/>
  <c r="R77" i="6"/>
  <c r="R80" i="6"/>
  <c r="R26" i="6"/>
  <c r="S26" i="6"/>
  <c r="R27" i="6"/>
  <c r="S27" i="6"/>
  <c r="R28" i="6"/>
  <c r="S28" i="6"/>
  <c r="R29" i="6"/>
  <c r="S29" i="6"/>
  <c r="R30" i="6"/>
  <c r="S30" i="6"/>
  <c r="R31" i="6"/>
  <c r="S31" i="6"/>
  <c r="R32" i="6"/>
  <c r="S32" i="6"/>
  <c r="R33" i="6"/>
  <c r="S33" i="6"/>
  <c r="R34" i="6"/>
  <c r="S34" i="6"/>
  <c r="R35" i="6"/>
  <c r="S35" i="6"/>
  <c r="R36" i="6"/>
  <c r="S36" i="6"/>
  <c r="R37" i="6"/>
  <c r="S37" i="6"/>
  <c r="R38" i="6"/>
  <c r="S38" i="6"/>
  <c r="R39" i="6"/>
  <c r="S39" i="6"/>
  <c r="R40" i="6"/>
  <c r="S40" i="6"/>
  <c r="R41" i="6"/>
  <c r="S41" i="6"/>
  <c r="R42" i="6"/>
  <c r="S42" i="6"/>
  <c r="T42" i="6"/>
  <c r="R43" i="6"/>
  <c r="S43" i="6"/>
  <c r="T43" i="6"/>
  <c r="R44" i="6"/>
  <c r="S44" i="6"/>
  <c r="T44" i="6"/>
  <c r="U44" i="6"/>
  <c r="V44" i="6"/>
  <c r="R45" i="6"/>
  <c r="S45" i="6"/>
  <c r="T45" i="6"/>
  <c r="U45" i="6"/>
  <c r="V45" i="6"/>
  <c r="R46" i="6"/>
  <c r="S46" i="6"/>
  <c r="T46" i="6"/>
  <c r="U46" i="6"/>
  <c r="V46" i="6"/>
  <c r="R67" i="6"/>
  <c r="S67" i="6"/>
  <c r="R68" i="6"/>
  <c r="S68" i="6"/>
  <c r="R69" i="6"/>
  <c r="S69" i="6"/>
  <c r="R70" i="6"/>
  <c r="S70" i="6"/>
  <c r="R71" i="6"/>
  <c r="S71" i="6"/>
  <c r="U72" i="6"/>
  <c r="V72" i="6"/>
  <c r="S73" i="6"/>
  <c r="T73" i="6"/>
  <c r="U73" i="6"/>
  <c r="V73" i="6"/>
  <c r="S74" i="6"/>
  <c r="T74" i="6"/>
  <c r="U74" i="6"/>
  <c r="V74" i="6"/>
  <c r="S75" i="6"/>
  <c r="T75" i="6"/>
  <c r="U75" i="6"/>
  <c r="V75" i="6"/>
  <c r="R76" i="6"/>
  <c r="S76" i="6"/>
  <c r="T76" i="6"/>
  <c r="S77" i="6"/>
  <c r="T77" i="6"/>
  <c r="U77" i="6"/>
  <c r="V77" i="6"/>
  <c r="S78" i="6"/>
  <c r="T78" i="6"/>
  <c r="U78" i="6"/>
  <c r="V78" i="6"/>
  <c r="S79" i="6"/>
  <c r="T79" i="6"/>
  <c r="U79" i="6"/>
  <c r="V79" i="6"/>
  <c r="S80" i="6"/>
  <c r="T80" i="6"/>
  <c r="U80" i="6"/>
  <c r="V80" i="6"/>
  <c r="R81" i="6"/>
  <c r="S81" i="6"/>
  <c r="T81" i="6"/>
  <c r="U81" i="6"/>
  <c r="V81" i="6"/>
  <c r="R82" i="6"/>
  <c r="S82" i="6"/>
  <c r="T82" i="6"/>
  <c r="U82" i="6"/>
  <c r="V82" i="6"/>
  <c r="R83" i="6"/>
  <c r="S83" i="6"/>
  <c r="T83" i="6"/>
  <c r="U83" i="6"/>
  <c r="V83" i="6"/>
  <c r="R84" i="6"/>
  <c r="S84" i="6"/>
  <c r="T84" i="6"/>
  <c r="U84" i="6"/>
  <c r="V84" i="6"/>
  <c r="V85" i="6"/>
  <c r="V86" i="6"/>
  <c r="V87" i="6"/>
  <c r="V88" i="6"/>
  <c r="S89" i="6"/>
  <c r="T89" i="6"/>
  <c r="U89" i="6"/>
  <c r="V89" i="6"/>
  <c r="S90" i="6"/>
  <c r="T90" i="6"/>
  <c r="U90" i="6"/>
  <c r="V90" i="6"/>
  <c r="U91" i="6"/>
  <c r="V91" i="6"/>
  <c r="R92" i="6"/>
  <c r="S92" i="6"/>
  <c r="T92" i="6"/>
  <c r="U92" i="6"/>
  <c r="V92" i="6"/>
  <c r="T50" i="25" l="1"/>
  <c r="T49" i="25"/>
  <c r="S49" i="25"/>
  <c r="S50" i="25"/>
  <c r="W49" i="25"/>
  <c r="W50" i="25"/>
  <c r="U50" i="25"/>
  <c r="U49" i="25"/>
  <c r="O49" i="25" s="1"/>
  <c r="V49" i="25"/>
  <c r="V50" i="25"/>
  <c r="J23" i="25"/>
  <c r="O50" i="25"/>
  <c r="P50" i="25" s="1"/>
  <c r="H50" i="25" s="1"/>
  <c r="I50" i="25" s="1"/>
  <c r="J50" i="25" s="1"/>
  <c r="K50" i="25" s="1"/>
  <c r="L50" i="25" s="1"/>
  <c r="M50" i="25" s="1"/>
  <c r="C44" i="6"/>
  <c r="C45" i="6"/>
  <c r="C46" i="6"/>
  <c r="N16" i="6"/>
  <c r="W16" i="6" s="1"/>
  <c r="M16" i="6"/>
  <c r="V16" i="6" s="1"/>
  <c r="L16" i="6"/>
  <c r="U16" i="6" s="1"/>
  <c r="K16" i="6"/>
  <c r="T16" i="6" s="1"/>
  <c r="J16" i="6"/>
  <c r="S16" i="6" s="1"/>
  <c r="I16" i="6"/>
  <c r="R16" i="6" s="1"/>
  <c r="R4" i="4"/>
  <c r="N9" i="6"/>
  <c r="N12" i="6" s="1"/>
  <c r="M9" i="6"/>
  <c r="M12" i="6" s="1"/>
  <c r="L9" i="6"/>
  <c r="L12" i="6" s="1"/>
  <c r="K9" i="6"/>
  <c r="K12" i="6" s="1"/>
  <c r="J9" i="6"/>
  <c r="I12" i="6"/>
  <c r="A86" i="6"/>
  <c r="B86" i="6"/>
  <c r="A87" i="6"/>
  <c r="B87" i="6"/>
  <c r="A88" i="6"/>
  <c r="B88" i="6"/>
  <c r="A89" i="6"/>
  <c r="B89" i="6"/>
  <c r="A90" i="6"/>
  <c r="B90" i="6"/>
  <c r="A91" i="6"/>
  <c r="B91" i="6"/>
  <c r="A92" i="6"/>
  <c r="B92" i="6"/>
  <c r="A73" i="6"/>
  <c r="B73" i="6"/>
  <c r="A74" i="6"/>
  <c r="B74" i="6"/>
  <c r="A75" i="6"/>
  <c r="B75" i="6"/>
  <c r="A76" i="6"/>
  <c r="B76" i="6"/>
  <c r="A77" i="6"/>
  <c r="B77" i="6"/>
  <c r="A78" i="6"/>
  <c r="B78" i="6"/>
  <c r="A79" i="6"/>
  <c r="B79" i="6"/>
  <c r="A80" i="6"/>
  <c r="B80" i="6"/>
  <c r="A81" i="6"/>
  <c r="B81" i="6"/>
  <c r="A82" i="6"/>
  <c r="B82" i="6"/>
  <c r="A83" i="6"/>
  <c r="B83" i="6"/>
  <c r="A84" i="6"/>
  <c r="B84" i="6"/>
  <c r="A85" i="6"/>
  <c r="B85" i="6"/>
  <c r="A55" i="6"/>
  <c r="B55" i="6"/>
  <c r="A56" i="6"/>
  <c r="B56" i="6"/>
  <c r="A57" i="6"/>
  <c r="B57" i="6"/>
  <c r="A58" i="6"/>
  <c r="B58" i="6"/>
  <c r="A59" i="6"/>
  <c r="B59" i="6"/>
  <c r="A60" i="6"/>
  <c r="B60" i="6"/>
  <c r="A61" i="6"/>
  <c r="B61" i="6"/>
  <c r="A62" i="6"/>
  <c r="B62" i="6"/>
  <c r="A63" i="6"/>
  <c r="B63" i="6"/>
  <c r="A64" i="6"/>
  <c r="B64" i="6"/>
  <c r="A65" i="6"/>
  <c r="B65" i="6"/>
  <c r="A66" i="6"/>
  <c r="B66" i="6"/>
  <c r="A67" i="6"/>
  <c r="B67" i="6"/>
  <c r="A68" i="6"/>
  <c r="B68" i="6"/>
  <c r="A69" i="6"/>
  <c r="B69" i="6"/>
  <c r="A70" i="6"/>
  <c r="B70" i="6"/>
  <c r="A71" i="6"/>
  <c r="B71" i="6"/>
  <c r="A72" i="6"/>
  <c r="B72"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A51" i="6"/>
  <c r="B51" i="6"/>
  <c r="A52" i="6"/>
  <c r="B52" i="6"/>
  <c r="A53" i="6"/>
  <c r="B53" i="6"/>
  <c r="A54" i="6"/>
  <c r="B54" i="6"/>
  <c r="A23" i="6"/>
  <c r="B23" i="6"/>
  <c r="A24" i="6"/>
  <c r="B24" i="6"/>
  <c r="A25" i="6"/>
  <c r="B25" i="6"/>
  <c r="A26" i="6"/>
  <c r="B26" i="6"/>
  <c r="A27" i="6"/>
  <c r="B27" i="6"/>
  <c r="A28" i="6"/>
  <c r="B28" i="6"/>
  <c r="A29" i="6"/>
  <c r="B29" i="6"/>
  <c r="A30" i="6"/>
  <c r="B30" i="6"/>
  <c r="A31" i="6"/>
  <c r="B31" i="6"/>
  <c r="A32" i="6"/>
  <c r="B32" i="6"/>
  <c r="A33" i="6"/>
  <c r="B33" i="6"/>
  <c r="A34" i="6"/>
  <c r="B34" i="6"/>
  <c r="A35" i="6"/>
  <c r="B35" i="6"/>
  <c r="A36" i="6"/>
  <c r="B36" i="6"/>
  <c r="A18" i="6"/>
  <c r="B18" i="6"/>
  <c r="A19" i="6"/>
  <c r="B19" i="6"/>
  <c r="A20" i="6"/>
  <c r="B20" i="6"/>
  <c r="A21" i="6"/>
  <c r="B21" i="6"/>
  <c r="A22" i="6"/>
  <c r="B22" i="6"/>
  <c r="A17" i="6"/>
  <c r="B17" i="6"/>
  <c r="P49" i="25" l="1"/>
  <c r="O53" i="25"/>
  <c r="P12" i="6"/>
  <c r="P71" i="4"/>
  <c r="P70" i="4"/>
  <c r="P33" i="4"/>
  <c r="P32" i="4"/>
  <c r="P31" i="4"/>
  <c r="O71" i="4"/>
  <c r="O70" i="4"/>
  <c r="O33" i="4"/>
  <c r="O32" i="4"/>
  <c r="O31" i="4"/>
  <c r="R71" i="4"/>
  <c r="Q71" i="4"/>
  <c r="R70" i="4"/>
  <c r="Q70" i="4"/>
  <c r="R73" i="4"/>
  <c r="Q73" i="4"/>
  <c r="R77" i="4"/>
  <c r="Q77" i="4"/>
  <c r="R74" i="4"/>
  <c r="Q74" i="4"/>
  <c r="R72" i="4"/>
  <c r="Q72" i="4"/>
  <c r="R76" i="4"/>
  <c r="Q76" i="4"/>
  <c r="R75" i="4"/>
  <c r="Q75" i="4"/>
  <c r="R79" i="4"/>
  <c r="Q79" i="4"/>
  <c r="R78" i="4"/>
  <c r="Q78" i="4"/>
  <c r="R29" i="4"/>
  <c r="Q29" i="4"/>
  <c r="R25" i="4"/>
  <c r="Q25" i="4"/>
  <c r="R30" i="4"/>
  <c r="Q30" i="4"/>
  <c r="R6" i="4"/>
  <c r="Q6" i="4"/>
  <c r="R17" i="4"/>
  <c r="Q17" i="4"/>
  <c r="R32" i="4"/>
  <c r="Q32" i="4"/>
  <c r="R22" i="4"/>
  <c r="Q22" i="4"/>
  <c r="R12" i="4"/>
  <c r="Q12" i="4"/>
  <c r="R21" i="4"/>
  <c r="Q21" i="4"/>
  <c r="R23" i="4"/>
  <c r="Q23" i="4"/>
  <c r="R7" i="4"/>
  <c r="Q7" i="4"/>
  <c r="R33" i="4"/>
  <c r="Q33" i="4"/>
  <c r="R19" i="4"/>
  <c r="Q19" i="4"/>
  <c r="R27" i="4"/>
  <c r="Q27" i="4"/>
  <c r="R14" i="4"/>
  <c r="Q14" i="4"/>
  <c r="R5" i="4"/>
  <c r="Q5" i="4"/>
  <c r="R9" i="4"/>
  <c r="Q9" i="4"/>
  <c r="R15" i="4"/>
  <c r="Q15" i="4"/>
  <c r="R13" i="4"/>
  <c r="Q13" i="4"/>
  <c r="R11" i="4"/>
  <c r="Q11" i="4"/>
  <c r="R8" i="4"/>
  <c r="Q8" i="4"/>
  <c r="R16" i="4"/>
  <c r="Q16" i="4"/>
  <c r="R20" i="4"/>
  <c r="Q20" i="4"/>
  <c r="R31" i="4"/>
  <c r="Q31" i="4"/>
  <c r="Q4" i="4"/>
  <c r="C4" i="4" s="1"/>
  <c r="R10" i="4"/>
  <c r="Q10" i="4"/>
  <c r="R24" i="4"/>
  <c r="Q24" i="4"/>
  <c r="R26" i="4"/>
  <c r="Q26" i="4"/>
  <c r="R18" i="4"/>
  <c r="Q18" i="4"/>
  <c r="R28" i="4"/>
  <c r="Q28" i="4"/>
  <c r="R52" i="4"/>
  <c r="Q52" i="4"/>
  <c r="R54" i="4"/>
  <c r="Q54" i="4"/>
  <c r="R55" i="4"/>
  <c r="Q55" i="4"/>
  <c r="R56" i="4"/>
  <c r="Q56" i="4"/>
  <c r="R43" i="4"/>
  <c r="Q43" i="4"/>
  <c r="R59" i="4"/>
  <c r="Q59" i="4"/>
  <c r="R62" i="4"/>
  <c r="Q62" i="4"/>
  <c r="R36" i="4"/>
  <c r="Q36" i="4"/>
  <c r="R61" i="4"/>
  <c r="Q61" i="4"/>
  <c r="R67" i="4"/>
  <c r="Q67" i="4"/>
  <c r="R42" i="4"/>
  <c r="Q42" i="4"/>
  <c r="R35" i="4"/>
  <c r="Q35" i="4"/>
  <c r="R41" i="4"/>
  <c r="Q41" i="4"/>
  <c r="R45" i="4"/>
  <c r="Q45" i="4"/>
  <c r="R58" i="4"/>
  <c r="Q58" i="4"/>
  <c r="R69" i="4"/>
  <c r="Q69" i="4"/>
  <c r="R48" i="4"/>
  <c r="Q48" i="4"/>
  <c r="R44" i="4"/>
  <c r="Q44" i="4"/>
  <c r="R51" i="4"/>
  <c r="Q51" i="4"/>
  <c r="R53" i="4"/>
  <c r="Q53" i="4"/>
  <c r="R68" i="4"/>
  <c r="Q68" i="4"/>
  <c r="R39" i="4"/>
  <c r="Q39" i="4"/>
  <c r="R40" i="4"/>
  <c r="Q40" i="4"/>
  <c r="R38" i="4"/>
  <c r="Q38" i="4"/>
  <c r="R47" i="4"/>
  <c r="Q47" i="4"/>
  <c r="R63" i="4"/>
  <c r="Q63" i="4"/>
  <c r="R57" i="4"/>
  <c r="Q57" i="4"/>
  <c r="R46" i="4"/>
  <c r="Q46" i="4"/>
  <c r="R37" i="4"/>
  <c r="Q37" i="4"/>
  <c r="R65" i="4"/>
  <c r="Q65" i="4"/>
  <c r="R49" i="4"/>
  <c r="Q49" i="4"/>
  <c r="R60" i="4"/>
  <c r="Q60" i="4"/>
  <c r="R34" i="4"/>
  <c r="Q34" i="4"/>
  <c r="R50" i="4"/>
  <c r="Q50" i="4"/>
  <c r="R64" i="4"/>
  <c r="Q64" i="4"/>
  <c r="R66" i="4"/>
  <c r="Q66" i="4"/>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N77" i="1"/>
  <c r="R77" i="1" s="1"/>
  <c r="M77" i="1" s="1"/>
  <c r="N76" i="1"/>
  <c r="N75" i="1"/>
  <c r="N74" i="1"/>
  <c r="N73" i="1"/>
  <c r="N72" i="1"/>
  <c r="R72" i="1" s="1"/>
  <c r="M72" i="1" s="1"/>
  <c r="N71" i="1"/>
  <c r="N70" i="1"/>
  <c r="N69" i="1"/>
  <c r="R69" i="1" s="1"/>
  <c r="M69" i="1" s="1"/>
  <c r="N68" i="1"/>
  <c r="N67" i="1"/>
  <c r="N66" i="1"/>
  <c r="N65" i="1"/>
  <c r="N64" i="1"/>
  <c r="R64" i="1" s="1"/>
  <c r="M64" i="1" s="1"/>
  <c r="N63" i="1"/>
  <c r="N62" i="1"/>
  <c r="N61" i="1"/>
  <c r="R61" i="1" s="1"/>
  <c r="M61" i="1" s="1"/>
  <c r="N60" i="1"/>
  <c r="N59" i="1"/>
  <c r="N58" i="1"/>
  <c r="N57" i="1"/>
  <c r="N56" i="1"/>
  <c r="R56" i="1" s="1"/>
  <c r="M56" i="1" s="1"/>
  <c r="N55" i="1"/>
  <c r="N54" i="1"/>
  <c r="N53" i="1"/>
  <c r="R53" i="1" s="1"/>
  <c r="M53" i="1" s="1"/>
  <c r="N52" i="1"/>
  <c r="N51" i="1"/>
  <c r="N50" i="1"/>
  <c r="N49" i="1"/>
  <c r="N48" i="1"/>
  <c r="R48" i="1" s="1"/>
  <c r="M48" i="1" s="1"/>
  <c r="N47" i="1"/>
  <c r="N46" i="1"/>
  <c r="N45" i="1"/>
  <c r="R45" i="1" s="1"/>
  <c r="M45" i="1" s="1"/>
  <c r="N44" i="1"/>
  <c r="N43" i="1"/>
  <c r="N42" i="1"/>
  <c r="N41" i="1"/>
  <c r="N40" i="1"/>
  <c r="R40" i="1" s="1"/>
  <c r="M40" i="1" s="1"/>
  <c r="N39" i="1"/>
  <c r="N38" i="1"/>
  <c r="N37" i="1"/>
  <c r="R37" i="1" s="1"/>
  <c r="M37" i="1" s="1"/>
  <c r="N36" i="1"/>
  <c r="R36" i="1" s="1"/>
  <c r="M36" i="1" s="1"/>
  <c r="N35" i="1"/>
  <c r="N34" i="1"/>
  <c r="N33" i="1"/>
  <c r="N32" i="1"/>
  <c r="R32" i="1" s="1"/>
  <c r="M32" i="1" s="1"/>
  <c r="N31" i="1"/>
  <c r="N30" i="1"/>
  <c r="N29" i="1"/>
  <c r="R29" i="1" s="1"/>
  <c r="M29" i="1" s="1"/>
  <c r="N28" i="1"/>
  <c r="R28" i="1" s="1"/>
  <c r="M28" i="1" s="1"/>
  <c r="N27" i="1"/>
  <c r="N26" i="1"/>
  <c r="N25" i="1"/>
  <c r="N24" i="1"/>
  <c r="R24" i="1" s="1"/>
  <c r="M24" i="1" s="1"/>
  <c r="N23" i="1"/>
  <c r="N22" i="1"/>
  <c r="N21" i="1"/>
  <c r="R21" i="1" s="1"/>
  <c r="M21" i="1" s="1"/>
  <c r="N20" i="1"/>
  <c r="R20" i="1" s="1"/>
  <c r="M20" i="1" s="1"/>
  <c r="N19" i="1"/>
  <c r="N18" i="1"/>
  <c r="N17" i="1"/>
  <c r="N16" i="1"/>
  <c r="R16" i="1" s="1"/>
  <c r="M16" i="1" s="1"/>
  <c r="N15" i="1"/>
  <c r="N14" i="1"/>
  <c r="N13" i="1"/>
  <c r="R13" i="1" s="1"/>
  <c r="M13" i="1" s="1"/>
  <c r="N12" i="1"/>
  <c r="R12" i="1" s="1"/>
  <c r="M12" i="1" s="1"/>
  <c r="N11" i="1"/>
  <c r="N10" i="1"/>
  <c r="N9" i="1"/>
  <c r="N8" i="1"/>
  <c r="R8" i="1" s="1"/>
  <c r="M8" i="1" s="1"/>
  <c r="N7" i="1"/>
  <c r="N6" i="1"/>
  <c r="N5" i="1"/>
  <c r="R5" i="1" s="1"/>
  <c r="M5" i="1" s="1"/>
  <c r="N4" i="1"/>
  <c r="R4" i="1" s="1"/>
  <c r="M4" i="1" s="1"/>
  <c r="N3" i="1"/>
  <c r="N2" i="1"/>
  <c r="R44" i="1" l="1"/>
  <c r="M44" i="1" s="1"/>
  <c r="R52" i="1"/>
  <c r="M52" i="1" s="1"/>
  <c r="R60" i="1"/>
  <c r="M60" i="1" s="1"/>
  <c r="R68" i="1"/>
  <c r="M68" i="1" s="1"/>
  <c r="R76" i="1"/>
  <c r="M76" i="1" s="1"/>
  <c r="H49" i="25"/>
  <c r="L23" i="25"/>
  <c r="P23" i="25" s="1"/>
  <c r="I13" i="6"/>
  <c r="J13" i="6" s="1"/>
  <c r="K13" i="6" s="1"/>
  <c r="L13" i="6" s="1"/>
  <c r="M13" i="6" s="1"/>
  <c r="N13" i="6" s="1"/>
  <c r="C52" i="4"/>
  <c r="C29" i="4"/>
  <c r="B29" i="4" s="1"/>
  <c r="C42" i="6" s="1"/>
  <c r="C49" i="4"/>
  <c r="C57" i="4"/>
  <c r="C51" i="4"/>
  <c r="C58" i="4"/>
  <c r="C62" i="4"/>
  <c r="C55" i="4"/>
  <c r="C8" i="4"/>
  <c r="C19" i="4"/>
  <c r="C21" i="4"/>
  <c r="C76" i="4"/>
  <c r="C64" i="4"/>
  <c r="C40" i="4"/>
  <c r="C42" i="4"/>
  <c r="C18" i="4"/>
  <c r="C9" i="4"/>
  <c r="C17" i="4"/>
  <c r="C34" i="4"/>
  <c r="C37" i="4"/>
  <c r="C47" i="4"/>
  <c r="C68" i="4"/>
  <c r="C48" i="4"/>
  <c r="C41" i="4"/>
  <c r="C61" i="4"/>
  <c r="C43" i="4"/>
  <c r="C24" i="4"/>
  <c r="C20" i="4"/>
  <c r="C13" i="4"/>
  <c r="C39" i="4"/>
  <c r="C26" i="4"/>
  <c r="C5" i="4"/>
  <c r="C14" i="4"/>
  <c r="C7" i="4"/>
  <c r="C22" i="4"/>
  <c r="C30" i="4"/>
  <c r="C79" i="4"/>
  <c r="C74" i="4"/>
  <c r="C66" i="4"/>
  <c r="C60" i="4"/>
  <c r="C46" i="4"/>
  <c r="C38" i="4"/>
  <c r="C53" i="4"/>
  <c r="C69" i="4"/>
  <c r="C35" i="4"/>
  <c r="C36" i="4"/>
  <c r="C56" i="4"/>
  <c r="C28" i="4"/>
  <c r="C10" i="4"/>
  <c r="C16" i="4"/>
  <c r="C15" i="4"/>
  <c r="C27" i="4"/>
  <c r="C23" i="4"/>
  <c r="C25" i="4"/>
  <c r="C77" i="4"/>
  <c r="C70" i="4"/>
  <c r="C50" i="4"/>
  <c r="C65" i="4"/>
  <c r="C63" i="4"/>
  <c r="C44" i="4"/>
  <c r="C45" i="4"/>
  <c r="C67" i="4"/>
  <c r="C59" i="4"/>
  <c r="C54" i="4"/>
  <c r="C11" i="4"/>
  <c r="C12" i="4"/>
  <c r="C6" i="4"/>
  <c r="C78" i="4"/>
  <c r="C72" i="4"/>
  <c r="C71" i="4"/>
  <c r="C75" i="4"/>
  <c r="C31" i="4"/>
  <c r="D44" i="6" s="1"/>
  <c r="C32" i="4"/>
  <c r="D45" i="6" s="1"/>
  <c r="C73" i="4"/>
  <c r="C33" i="4"/>
  <c r="D46" i="6" s="1"/>
  <c r="R3" i="1"/>
  <c r="M3" i="1" s="1"/>
  <c r="R11" i="1"/>
  <c r="M11" i="1" s="1"/>
  <c r="R19" i="1"/>
  <c r="M19" i="1" s="1"/>
  <c r="R27" i="1"/>
  <c r="M27" i="1" s="1"/>
  <c r="R35" i="1"/>
  <c r="M35" i="1" s="1"/>
  <c r="R43" i="1"/>
  <c r="M43" i="1" s="1"/>
  <c r="R51" i="1"/>
  <c r="M51" i="1" s="1"/>
  <c r="R59" i="1"/>
  <c r="M59" i="1" s="1"/>
  <c r="R67" i="1"/>
  <c r="M67" i="1" s="1"/>
  <c r="R75" i="1"/>
  <c r="M75" i="1" s="1"/>
  <c r="R17" i="1"/>
  <c r="M17" i="1" s="1"/>
  <c r="R33" i="1"/>
  <c r="M33" i="1" s="1"/>
  <c r="R49" i="1"/>
  <c r="M49" i="1" s="1"/>
  <c r="R57" i="1"/>
  <c r="M57" i="1" s="1"/>
  <c r="R73" i="1"/>
  <c r="M73" i="1" s="1"/>
  <c r="R9" i="1"/>
  <c r="M9" i="1" s="1"/>
  <c r="R25" i="1"/>
  <c r="M25" i="1" s="1"/>
  <c r="R41" i="1"/>
  <c r="M41" i="1" s="1"/>
  <c r="R65" i="1"/>
  <c r="M65" i="1" s="1"/>
  <c r="R6" i="1"/>
  <c r="M6" i="1" s="1"/>
  <c r="R14" i="1"/>
  <c r="M14" i="1" s="1"/>
  <c r="R30" i="1"/>
  <c r="M30" i="1" s="1"/>
  <c r="R38" i="1"/>
  <c r="M38" i="1" s="1"/>
  <c r="R46" i="1"/>
  <c r="M46" i="1" s="1"/>
  <c r="R54" i="1"/>
  <c r="M54" i="1" s="1"/>
  <c r="R62" i="1"/>
  <c r="M62" i="1" s="1"/>
  <c r="R70" i="1"/>
  <c r="M70" i="1" s="1"/>
  <c r="R22" i="1"/>
  <c r="M22" i="1" s="1"/>
  <c r="R7" i="1"/>
  <c r="M7" i="1" s="1"/>
  <c r="R15" i="1"/>
  <c r="M15" i="1" s="1"/>
  <c r="R23" i="1"/>
  <c r="M23" i="1" s="1"/>
  <c r="R31" i="1"/>
  <c r="M31" i="1" s="1"/>
  <c r="R39" i="1"/>
  <c r="M39" i="1" s="1"/>
  <c r="R47" i="1"/>
  <c r="M47" i="1" s="1"/>
  <c r="R55" i="1"/>
  <c r="M55" i="1" s="1"/>
  <c r="R63" i="1"/>
  <c r="M63" i="1" s="1"/>
  <c r="R71" i="1"/>
  <c r="M71" i="1" s="1"/>
  <c r="R2" i="1"/>
  <c r="M2" i="1" s="1"/>
  <c r="R10" i="1"/>
  <c r="M10" i="1" s="1"/>
  <c r="R18" i="1"/>
  <c r="M18" i="1" s="1"/>
  <c r="R26" i="1"/>
  <c r="M26" i="1" s="1"/>
  <c r="R34" i="1"/>
  <c r="M34" i="1" s="1"/>
  <c r="R42" i="1"/>
  <c r="M42" i="1" s="1"/>
  <c r="R50" i="1"/>
  <c r="M50" i="1" s="1"/>
  <c r="R58" i="1"/>
  <c r="M58" i="1" s="1"/>
  <c r="R66" i="1"/>
  <c r="M66" i="1" s="1"/>
  <c r="R74" i="1"/>
  <c r="M74" i="1" s="1"/>
  <c r="I49" i="25" l="1"/>
  <c r="D42" i="6"/>
  <c r="B60" i="4"/>
  <c r="C73" i="6" s="1"/>
  <c r="D73" i="6"/>
  <c r="B77" i="4"/>
  <c r="C90" i="6" s="1"/>
  <c r="D90" i="6"/>
  <c r="B18" i="4"/>
  <c r="C31" i="6" s="1"/>
  <c r="D31" i="6"/>
  <c r="B67" i="4"/>
  <c r="C80" i="6" s="1"/>
  <c r="D80" i="6"/>
  <c r="B36" i="4"/>
  <c r="C49" i="6" s="1"/>
  <c r="D49" i="6"/>
  <c r="B74" i="4"/>
  <c r="C87" i="6" s="1"/>
  <c r="D87" i="6"/>
  <c r="B48" i="4"/>
  <c r="C61" i="6" s="1"/>
  <c r="D61" i="6"/>
  <c r="B42" i="4"/>
  <c r="C55" i="6" s="1"/>
  <c r="D55" i="6"/>
  <c r="B55" i="4"/>
  <c r="C68" i="6" s="1"/>
  <c r="D68" i="6"/>
  <c r="B54" i="4"/>
  <c r="C67" i="6" s="1"/>
  <c r="D67" i="6"/>
  <c r="B5" i="4"/>
  <c r="C18" i="6" s="1"/>
  <c r="D18" i="6"/>
  <c r="B59" i="4"/>
  <c r="C72" i="6" s="1"/>
  <c r="D72" i="6"/>
  <c r="B41" i="4"/>
  <c r="C54" i="6" s="1"/>
  <c r="D54" i="6"/>
  <c r="B4" i="4"/>
  <c r="C17" i="6" s="1"/>
  <c r="D17" i="6"/>
  <c r="C80" i="4"/>
  <c r="B71" i="4"/>
  <c r="C84" i="6" s="1"/>
  <c r="D84" i="6"/>
  <c r="B25" i="4"/>
  <c r="C38" i="6" s="1"/>
  <c r="D38" i="6"/>
  <c r="B39" i="4"/>
  <c r="C52" i="6" s="1"/>
  <c r="D52" i="6"/>
  <c r="B72" i="4"/>
  <c r="C85" i="6" s="1"/>
  <c r="D85" i="6"/>
  <c r="B45" i="4"/>
  <c r="C58" i="6" s="1"/>
  <c r="D58" i="6"/>
  <c r="B23" i="4"/>
  <c r="C36" i="6" s="1"/>
  <c r="D36" i="6"/>
  <c r="B35" i="4"/>
  <c r="C48" i="6" s="1"/>
  <c r="D48" i="6"/>
  <c r="B79" i="4"/>
  <c r="C92" i="6" s="1"/>
  <c r="D92" i="6"/>
  <c r="B13" i="4"/>
  <c r="C26" i="6" s="1"/>
  <c r="D26" i="6"/>
  <c r="B68" i="4"/>
  <c r="C81" i="6" s="1"/>
  <c r="D81" i="6"/>
  <c r="B40" i="4"/>
  <c r="C53" i="6" s="1"/>
  <c r="D53" i="6"/>
  <c r="B76" i="4"/>
  <c r="C89" i="6" s="1"/>
  <c r="D89" i="6"/>
  <c r="B62" i="4"/>
  <c r="C75" i="6" s="1"/>
  <c r="D75" i="6"/>
  <c r="B70" i="4"/>
  <c r="C83" i="6" s="1"/>
  <c r="D83" i="6"/>
  <c r="B61" i="4"/>
  <c r="C74" i="6" s="1"/>
  <c r="D74" i="6"/>
  <c r="B75" i="4"/>
  <c r="C88" i="6" s="1"/>
  <c r="D88" i="6"/>
  <c r="B66" i="4"/>
  <c r="C79" i="6" s="1"/>
  <c r="D79" i="6"/>
  <c r="B44" i="4"/>
  <c r="C57" i="6" s="1"/>
  <c r="D57" i="6"/>
  <c r="B69" i="4"/>
  <c r="C82" i="6" s="1"/>
  <c r="D82" i="6"/>
  <c r="B47" i="4"/>
  <c r="C60" i="6" s="1"/>
  <c r="D60" i="6"/>
  <c r="B63" i="4"/>
  <c r="C76" i="6" s="1"/>
  <c r="D76" i="6"/>
  <c r="B53" i="4"/>
  <c r="C66" i="6" s="1"/>
  <c r="D66" i="6"/>
  <c r="B22" i="4"/>
  <c r="C35" i="6" s="1"/>
  <c r="D35" i="6"/>
  <c r="B24" i="4"/>
  <c r="C37" i="6" s="1"/>
  <c r="D37" i="6"/>
  <c r="B37" i="4"/>
  <c r="C50" i="6" s="1"/>
  <c r="D50" i="6"/>
  <c r="B51" i="4"/>
  <c r="C64" i="6" s="1"/>
  <c r="D64" i="6"/>
  <c r="B28" i="4"/>
  <c r="C41" i="6" s="1"/>
  <c r="D41" i="6"/>
  <c r="B9" i="4"/>
  <c r="C22" i="6" s="1"/>
  <c r="D22" i="6"/>
  <c r="B8" i="4"/>
  <c r="C21" i="6" s="1"/>
  <c r="D21" i="6"/>
  <c r="B56" i="4"/>
  <c r="C69" i="6" s="1"/>
  <c r="D69" i="6"/>
  <c r="B78" i="4"/>
  <c r="C91" i="6" s="1"/>
  <c r="D91" i="6"/>
  <c r="B27" i="4"/>
  <c r="C40" i="6" s="1"/>
  <c r="D40" i="6"/>
  <c r="B20" i="4"/>
  <c r="C33" i="6" s="1"/>
  <c r="D33" i="6"/>
  <c r="B58" i="4"/>
  <c r="C71" i="6" s="1"/>
  <c r="D71" i="6"/>
  <c r="B6" i="4"/>
  <c r="C19" i="6" s="1"/>
  <c r="D19" i="6"/>
  <c r="B15" i="4"/>
  <c r="C28" i="6" s="1"/>
  <c r="D28" i="6"/>
  <c r="B73" i="4"/>
  <c r="C86" i="6" s="1"/>
  <c r="D86" i="6"/>
  <c r="B12" i="4"/>
  <c r="C25" i="6" s="1"/>
  <c r="D25" i="6"/>
  <c r="B65" i="4"/>
  <c r="C78" i="6" s="1"/>
  <c r="D78" i="6"/>
  <c r="B16" i="4"/>
  <c r="C29" i="6" s="1"/>
  <c r="D29" i="6"/>
  <c r="B38" i="4"/>
  <c r="C51" i="6" s="1"/>
  <c r="D51" i="6"/>
  <c r="B7" i="4"/>
  <c r="C20" i="6" s="1"/>
  <c r="D20" i="6"/>
  <c r="B52" i="4"/>
  <c r="C65" i="6" s="1"/>
  <c r="D65" i="6"/>
  <c r="B34" i="4"/>
  <c r="C47" i="6" s="1"/>
  <c r="D47" i="6"/>
  <c r="B21" i="4"/>
  <c r="C34" i="6" s="1"/>
  <c r="D34" i="6"/>
  <c r="B57" i="4"/>
  <c r="C70" i="6" s="1"/>
  <c r="D70" i="6"/>
  <c r="B26" i="4"/>
  <c r="C39" i="6" s="1"/>
  <c r="D39" i="6"/>
  <c r="B30" i="4"/>
  <c r="C43" i="6" s="1"/>
  <c r="D43" i="6"/>
  <c r="B64" i="4"/>
  <c r="C77" i="6" s="1"/>
  <c r="D77" i="6"/>
  <c r="B11" i="4"/>
  <c r="C24" i="6" s="1"/>
  <c r="D24" i="6"/>
  <c r="B50" i="4"/>
  <c r="C63" i="6" s="1"/>
  <c r="D63" i="6"/>
  <c r="B10" i="4"/>
  <c r="C23" i="6" s="1"/>
  <c r="D23" i="6"/>
  <c r="B46" i="4"/>
  <c r="C59" i="6" s="1"/>
  <c r="D59" i="6"/>
  <c r="B14" i="4"/>
  <c r="C27" i="6" s="1"/>
  <c r="D27" i="6"/>
  <c r="B43" i="4"/>
  <c r="C56" i="6" s="1"/>
  <c r="D56" i="6"/>
  <c r="B17" i="4"/>
  <c r="C30" i="6" s="1"/>
  <c r="D30" i="6"/>
  <c r="B19" i="4"/>
  <c r="C32" i="6" s="1"/>
  <c r="D32" i="6"/>
  <c r="B49" i="4"/>
  <c r="C62" i="6" s="1"/>
  <c r="D62" i="6"/>
  <c r="J49" i="25" l="1"/>
  <c r="B80" i="4"/>
  <c r="G14" i="6"/>
  <c r="N14" i="6" s="1"/>
  <c r="K49" i="25" l="1"/>
  <c r="E91" i="6"/>
  <c r="I91" i="6" s="1"/>
  <c r="R91" i="6" s="1"/>
  <c r="E27" i="6"/>
  <c r="K27" i="6" s="1"/>
  <c r="T27" i="6" s="1"/>
  <c r="E65" i="6"/>
  <c r="J65" i="6" s="1"/>
  <c r="S65" i="6" s="1"/>
  <c r="E92" i="6"/>
  <c r="O92" i="6" s="1"/>
  <c r="E47" i="6"/>
  <c r="I47" i="6" s="1"/>
  <c r="R47" i="6" s="1"/>
  <c r="E52" i="6"/>
  <c r="I52" i="6" s="1"/>
  <c r="R52" i="6" s="1"/>
  <c r="E89" i="6"/>
  <c r="I89" i="6" s="1"/>
  <c r="R89" i="6" s="1"/>
  <c r="E28" i="6"/>
  <c r="K28" i="6" s="1"/>
  <c r="T28" i="6" s="1"/>
  <c r="E84" i="6"/>
  <c r="E58" i="6"/>
  <c r="E86" i="6"/>
  <c r="E32" i="6"/>
  <c r="K32" i="6" s="1"/>
  <c r="T32" i="6" s="1"/>
  <c r="E36" i="6"/>
  <c r="K36" i="6" s="1"/>
  <c r="T36" i="6" s="1"/>
  <c r="E53" i="6"/>
  <c r="I53" i="6" s="1"/>
  <c r="R53" i="6" s="1"/>
  <c r="E56" i="6"/>
  <c r="I56" i="6" s="1"/>
  <c r="R56" i="6" s="1"/>
  <c r="I17" i="6"/>
  <c r="R17" i="6" s="1"/>
  <c r="E71" i="6"/>
  <c r="K71" i="6" s="1"/>
  <c r="T71" i="6" s="1"/>
  <c r="E85" i="6"/>
  <c r="I85" i="6" s="1"/>
  <c r="R85" i="6" s="1"/>
  <c r="E39" i="6"/>
  <c r="K39" i="6" s="1"/>
  <c r="T39" i="6" s="1"/>
  <c r="E20" i="6"/>
  <c r="E43" i="6"/>
  <c r="E87" i="6"/>
  <c r="I87" i="6" s="1"/>
  <c r="R87" i="6" s="1"/>
  <c r="E59" i="6"/>
  <c r="E55" i="6"/>
  <c r="I55" i="6" s="1"/>
  <c r="R55" i="6" s="1"/>
  <c r="E88" i="6"/>
  <c r="E41" i="6"/>
  <c r="K41" i="6" s="1"/>
  <c r="T41" i="6" s="1"/>
  <c r="E76" i="6"/>
  <c r="L76" i="6" s="1"/>
  <c r="U76" i="6" s="1"/>
  <c r="E57" i="6"/>
  <c r="I57" i="6" s="1"/>
  <c r="R57" i="6" s="1"/>
  <c r="E40" i="6"/>
  <c r="K40" i="6" s="1"/>
  <c r="T40" i="6" s="1"/>
  <c r="E50" i="6"/>
  <c r="E69" i="6"/>
  <c r="K69" i="6" s="1"/>
  <c r="T69" i="6" s="1"/>
  <c r="E90" i="6"/>
  <c r="I90" i="6" s="1"/>
  <c r="R90" i="6" s="1"/>
  <c r="E21" i="6"/>
  <c r="J21" i="6" s="1"/>
  <c r="S21" i="6" s="1"/>
  <c r="E82" i="6"/>
  <c r="E38" i="6"/>
  <c r="K38" i="6" s="1"/>
  <c r="T38" i="6" s="1"/>
  <c r="E29" i="6"/>
  <c r="K29" i="6" s="1"/>
  <c r="T29" i="6" s="1"/>
  <c r="E35" i="6"/>
  <c r="K35" i="6" s="1"/>
  <c r="T35" i="6" s="1"/>
  <c r="E33" i="6"/>
  <c r="K33" i="6" s="1"/>
  <c r="T33" i="6" s="1"/>
  <c r="E78" i="6"/>
  <c r="E83" i="6"/>
  <c r="E80" i="6"/>
  <c r="E62" i="6"/>
  <c r="I62" i="6" s="1"/>
  <c r="R62" i="6" s="1"/>
  <c r="E64" i="6"/>
  <c r="E49" i="6"/>
  <c r="I49" i="6" s="1"/>
  <c r="R49" i="6" s="1"/>
  <c r="E70" i="6"/>
  <c r="K70" i="6" s="1"/>
  <c r="T70" i="6" s="1"/>
  <c r="E60" i="6"/>
  <c r="E23" i="6"/>
  <c r="J23" i="6" s="1"/>
  <c r="S23" i="6" s="1"/>
  <c r="E31" i="6"/>
  <c r="K31" i="6" s="1"/>
  <c r="T31" i="6" s="1"/>
  <c r="E26" i="6"/>
  <c r="K26" i="6" s="1"/>
  <c r="T26" i="6" s="1"/>
  <c r="E51" i="6"/>
  <c r="I51" i="6" s="1"/>
  <c r="R51" i="6" s="1"/>
  <c r="E25" i="6"/>
  <c r="J25" i="6" s="1"/>
  <c r="S25" i="6" s="1"/>
  <c r="E72" i="6"/>
  <c r="E74" i="6"/>
  <c r="E54" i="6"/>
  <c r="E37" i="6"/>
  <c r="K37" i="6" s="1"/>
  <c r="T37" i="6" s="1"/>
  <c r="E30" i="6"/>
  <c r="K30" i="6" s="1"/>
  <c r="T30" i="6" s="1"/>
  <c r="E61" i="6"/>
  <c r="I61" i="6" s="1"/>
  <c r="R61" i="6" s="1"/>
  <c r="E75" i="6"/>
  <c r="O75" i="6" s="1"/>
  <c r="E34" i="6"/>
  <c r="K34" i="6" s="1"/>
  <c r="T34" i="6" s="1"/>
  <c r="E24" i="6"/>
  <c r="J24" i="6" s="1"/>
  <c r="S24" i="6" s="1"/>
  <c r="E81" i="6"/>
  <c r="E19" i="6"/>
  <c r="I19" i="6" s="1"/>
  <c r="R19" i="6" s="1"/>
  <c r="E48" i="6"/>
  <c r="I48" i="6" s="1"/>
  <c r="R48" i="6" s="1"/>
  <c r="E46" i="6"/>
  <c r="O46" i="6" s="1"/>
  <c r="E45" i="6"/>
  <c r="O45" i="6" s="1"/>
  <c r="E42" i="6"/>
  <c r="L42" i="6" s="1"/>
  <c r="U42" i="6" s="1"/>
  <c r="E44" i="6"/>
  <c r="O44" i="6" s="1"/>
  <c r="E22" i="6"/>
  <c r="J22" i="6" s="1"/>
  <c r="S22" i="6" s="1"/>
  <c r="E73" i="6"/>
  <c r="E18" i="6"/>
  <c r="I18" i="6" s="1"/>
  <c r="R18" i="6" s="1"/>
  <c r="E79" i="6"/>
  <c r="E77" i="6"/>
  <c r="E68" i="6"/>
  <c r="K68" i="6" s="1"/>
  <c r="T68" i="6" s="1"/>
  <c r="E66" i="6"/>
  <c r="J66" i="6" s="1"/>
  <c r="S66" i="6" s="1"/>
  <c r="E63" i="6"/>
  <c r="J63" i="6" s="1"/>
  <c r="S63" i="6" s="1"/>
  <c r="E67" i="6"/>
  <c r="K67" i="6" s="1"/>
  <c r="T67" i="6" s="1"/>
  <c r="L49" i="25" l="1"/>
  <c r="J91" i="6"/>
  <c r="S91" i="6" s="1"/>
  <c r="J54" i="6"/>
  <c r="I54" i="6"/>
  <c r="R54" i="6" s="1"/>
  <c r="J60" i="6"/>
  <c r="I60" i="6"/>
  <c r="R60" i="6" s="1"/>
  <c r="J50" i="6"/>
  <c r="I50" i="6"/>
  <c r="R50" i="6" s="1"/>
  <c r="J59" i="6"/>
  <c r="I59" i="6"/>
  <c r="R59" i="6" s="1"/>
  <c r="J49" i="6"/>
  <c r="J58" i="6"/>
  <c r="I58" i="6"/>
  <c r="R58" i="6" s="1"/>
  <c r="J48" i="6"/>
  <c r="L35" i="6"/>
  <c r="U35" i="6" s="1"/>
  <c r="L40" i="6"/>
  <c r="U40" i="6" s="1"/>
  <c r="J87" i="6"/>
  <c r="S87" i="6" s="1"/>
  <c r="J53" i="6"/>
  <c r="S53" i="6" s="1"/>
  <c r="J52" i="6"/>
  <c r="S52" i="6" s="1"/>
  <c r="J55" i="6"/>
  <c r="S55" i="6" s="1"/>
  <c r="L27" i="6"/>
  <c r="U27" i="6" s="1"/>
  <c r="L36" i="6"/>
  <c r="U36" i="6" s="1"/>
  <c r="J47" i="6"/>
  <c r="S47" i="6" s="1"/>
  <c r="L28" i="6"/>
  <c r="U28" i="6" s="1"/>
  <c r="L33" i="6"/>
  <c r="U33" i="6" s="1"/>
  <c r="J56" i="6"/>
  <c r="S56" i="6" s="1"/>
  <c r="J61" i="6"/>
  <c r="S61" i="6" s="1"/>
  <c r="L29" i="6"/>
  <c r="U29" i="6" s="1"/>
  <c r="L37" i="6"/>
  <c r="U37" i="6" s="1"/>
  <c r="J62" i="6"/>
  <c r="S62" i="6" s="1"/>
  <c r="J57" i="6"/>
  <c r="S57" i="6" s="1"/>
  <c r="L32" i="6"/>
  <c r="U32" i="6" s="1"/>
  <c r="J19" i="6"/>
  <c r="S19" i="6" s="1"/>
  <c r="K23" i="6"/>
  <c r="T23" i="6" s="1"/>
  <c r="L39" i="6"/>
  <c r="U39" i="6" s="1"/>
  <c r="K65" i="6"/>
  <c r="T65" i="6" s="1"/>
  <c r="L34" i="6"/>
  <c r="U34" i="6" s="1"/>
  <c r="K25" i="6"/>
  <c r="T25" i="6" s="1"/>
  <c r="J51" i="6"/>
  <c r="S51" i="6" s="1"/>
  <c r="J18" i="6"/>
  <c r="S18" i="6" s="1"/>
  <c r="K21" i="6"/>
  <c r="T21" i="6" s="1"/>
  <c r="J85" i="6"/>
  <c r="S85" i="6" s="1"/>
  <c r="K63" i="6"/>
  <c r="T63" i="6" s="1"/>
  <c r="K66" i="6"/>
  <c r="T66" i="6" s="1"/>
  <c r="L68" i="6"/>
  <c r="U68" i="6" s="1"/>
  <c r="L67" i="6"/>
  <c r="U67" i="6" s="1"/>
  <c r="K22" i="6"/>
  <c r="T22" i="6" s="1"/>
  <c r="K24" i="6"/>
  <c r="T24" i="6" s="1"/>
  <c r="J64" i="6"/>
  <c r="S64" i="6" s="1"/>
  <c r="L43" i="6"/>
  <c r="U43" i="6" s="1"/>
  <c r="I86" i="6"/>
  <c r="R86" i="6" s="1"/>
  <c r="I88" i="6"/>
  <c r="R88" i="6" s="1"/>
  <c r="J20" i="6"/>
  <c r="S20" i="6" s="1"/>
  <c r="O89" i="6"/>
  <c r="L26" i="6"/>
  <c r="U26" i="6" s="1"/>
  <c r="O74" i="6"/>
  <c r="O73" i="6"/>
  <c r="O72" i="6"/>
  <c r="O77" i="6"/>
  <c r="K91" i="6" l="1"/>
  <c r="T91" i="6" s="1"/>
  <c r="M49" i="25"/>
  <c r="K48" i="6"/>
  <c r="T48" i="6" s="1"/>
  <c r="S48" i="6"/>
  <c r="K58" i="6"/>
  <c r="T58" i="6" s="1"/>
  <c r="S58" i="6"/>
  <c r="K49" i="6"/>
  <c r="T49" i="6" s="1"/>
  <c r="S49" i="6"/>
  <c r="K59" i="6"/>
  <c r="T59" i="6" s="1"/>
  <c r="S59" i="6"/>
  <c r="K50" i="6"/>
  <c r="T50" i="6" s="1"/>
  <c r="S50" i="6"/>
  <c r="K60" i="6"/>
  <c r="T60" i="6" s="1"/>
  <c r="S60" i="6"/>
  <c r="K54" i="6"/>
  <c r="T54" i="6" s="1"/>
  <c r="S54" i="6"/>
  <c r="I94" i="6"/>
  <c r="M43" i="6"/>
  <c r="V43" i="6" s="1"/>
  <c r="L22" i="6"/>
  <c r="U22" i="6" s="1"/>
  <c r="M68" i="6"/>
  <c r="V68" i="6" s="1"/>
  <c r="L69" i="6"/>
  <c r="U69" i="6" s="1"/>
  <c r="L41" i="6"/>
  <c r="U41" i="6" s="1"/>
  <c r="M39" i="6"/>
  <c r="V39" i="6" s="1"/>
  <c r="M42" i="6"/>
  <c r="V42" i="6" s="1"/>
  <c r="L38" i="6"/>
  <c r="U38" i="6" s="1"/>
  <c r="M33" i="6"/>
  <c r="V33" i="6" s="1"/>
  <c r="M27" i="6"/>
  <c r="V27" i="6" s="1"/>
  <c r="K53" i="6"/>
  <c r="T53" i="6" s="1"/>
  <c r="O79" i="6"/>
  <c r="J17" i="6"/>
  <c r="S17" i="6" s="1"/>
  <c r="O80" i="6"/>
  <c r="M67" i="6"/>
  <c r="V67" i="6" s="1"/>
  <c r="L63" i="6"/>
  <c r="U63" i="6" s="1"/>
  <c r="L21" i="6"/>
  <c r="U21" i="6" s="1"/>
  <c r="L25" i="6"/>
  <c r="U25" i="6" s="1"/>
  <c r="M76" i="6"/>
  <c r="V76" i="6" s="1"/>
  <c r="L70" i="6"/>
  <c r="U70" i="6" s="1"/>
  <c r="K62" i="6"/>
  <c r="T62" i="6" s="1"/>
  <c r="M29" i="6"/>
  <c r="V29" i="6" s="1"/>
  <c r="M28" i="6"/>
  <c r="V28" i="6" s="1"/>
  <c r="L30" i="6"/>
  <c r="U30" i="6" s="1"/>
  <c r="K87" i="6"/>
  <c r="T87" i="6" s="1"/>
  <c r="M26" i="6"/>
  <c r="V26" i="6" s="1"/>
  <c r="K20" i="6"/>
  <c r="T20" i="6" s="1"/>
  <c r="O78" i="6"/>
  <c r="K18" i="6"/>
  <c r="T18" i="6" s="1"/>
  <c r="M34" i="6"/>
  <c r="V34" i="6" s="1"/>
  <c r="L23" i="6"/>
  <c r="U23" i="6" s="1"/>
  <c r="M32" i="6"/>
  <c r="V32" i="6" s="1"/>
  <c r="L31" i="6"/>
  <c r="U31" i="6" s="1"/>
  <c r="K61" i="6"/>
  <c r="T61" i="6" s="1"/>
  <c r="K47" i="6"/>
  <c r="T47" i="6" s="1"/>
  <c r="K55" i="6"/>
  <c r="T55" i="6" s="1"/>
  <c r="M40" i="6"/>
  <c r="V40" i="6" s="1"/>
  <c r="O82" i="6"/>
  <c r="J88" i="6"/>
  <c r="S88" i="6" s="1"/>
  <c r="O81" i="6"/>
  <c r="O91" i="6"/>
  <c r="J86" i="6"/>
  <c r="S86" i="6" s="1"/>
  <c r="K64" i="6"/>
  <c r="T64" i="6" s="1"/>
  <c r="L71" i="6"/>
  <c r="U71" i="6" s="1"/>
  <c r="L24" i="6"/>
  <c r="U24" i="6" s="1"/>
  <c r="L66" i="6"/>
  <c r="U66" i="6" s="1"/>
  <c r="K85" i="6"/>
  <c r="T85" i="6" s="1"/>
  <c r="K51" i="6"/>
  <c r="T51" i="6" s="1"/>
  <c r="L65" i="6"/>
  <c r="U65" i="6" s="1"/>
  <c r="K19" i="6"/>
  <c r="T19" i="6" s="1"/>
  <c r="K57" i="6"/>
  <c r="T57" i="6" s="1"/>
  <c r="M37" i="6"/>
  <c r="V37" i="6" s="1"/>
  <c r="K56" i="6"/>
  <c r="T56" i="6" s="1"/>
  <c r="M36" i="6"/>
  <c r="V36" i="6" s="1"/>
  <c r="K52" i="6"/>
  <c r="T52" i="6" s="1"/>
  <c r="M35" i="6"/>
  <c r="V35" i="6" s="1"/>
  <c r="O90" i="6"/>
  <c r="L49" i="6" l="1"/>
  <c r="U49" i="6" s="1"/>
  <c r="L58" i="6"/>
  <c r="U58" i="6" s="1"/>
  <c r="L50" i="6"/>
  <c r="U50" i="6" s="1"/>
  <c r="L60" i="6"/>
  <c r="U60" i="6" s="1"/>
  <c r="L48" i="6"/>
  <c r="U48" i="6" s="1"/>
  <c r="L59" i="6"/>
  <c r="U59" i="6" s="1"/>
  <c r="L54" i="6"/>
  <c r="U54" i="6" s="1"/>
  <c r="R94" i="6"/>
  <c r="L20" i="6"/>
  <c r="U20" i="6" s="1"/>
  <c r="K88" i="6"/>
  <c r="T88" i="6" s="1"/>
  <c r="L47" i="6"/>
  <c r="U47" i="6" s="1"/>
  <c r="M22" i="6"/>
  <c r="V22" i="6" s="1"/>
  <c r="M24" i="6"/>
  <c r="V24" i="6" s="1"/>
  <c r="M23" i="6"/>
  <c r="V23" i="6" s="1"/>
  <c r="M25" i="6"/>
  <c r="V25" i="6" s="1"/>
  <c r="L55" i="6"/>
  <c r="U55" i="6" s="1"/>
  <c r="L51" i="6"/>
  <c r="U51" i="6" s="1"/>
  <c r="L52" i="6"/>
  <c r="U52" i="6" s="1"/>
  <c r="L57" i="6"/>
  <c r="U57" i="6" s="1"/>
  <c r="L85" i="6"/>
  <c r="U85" i="6" s="1"/>
  <c r="O37" i="6"/>
  <c r="L61" i="6"/>
  <c r="U61" i="6" s="1"/>
  <c r="L53" i="6"/>
  <c r="U53" i="6" s="1"/>
  <c r="M38" i="6"/>
  <c r="V38" i="6" s="1"/>
  <c r="M41" i="6"/>
  <c r="V41" i="6" s="1"/>
  <c r="M66" i="6"/>
  <c r="V66" i="6" s="1"/>
  <c r="L87" i="6"/>
  <c r="U87" i="6" s="1"/>
  <c r="L62" i="6"/>
  <c r="U62" i="6" s="1"/>
  <c r="M21" i="6"/>
  <c r="V21" i="6" s="1"/>
  <c r="L64" i="6"/>
  <c r="U64" i="6" s="1"/>
  <c r="K86" i="6"/>
  <c r="T86" i="6" s="1"/>
  <c r="L19" i="6"/>
  <c r="U19" i="6" s="1"/>
  <c r="M71" i="6"/>
  <c r="V71" i="6" s="1"/>
  <c r="M31" i="6"/>
  <c r="V31" i="6" s="1"/>
  <c r="M69" i="6"/>
  <c r="V69" i="6" s="1"/>
  <c r="L56" i="6"/>
  <c r="U56" i="6" s="1"/>
  <c r="M65" i="6"/>
  <c r="V65" i="6" s="1"/>
  <c r="L18" i="6"/>
  <c r="U18" i="6" s="1"/>
  <c r="M30" i="6"/>
  <c r="M70" i="6"/>
  <c r="V70" i="6" s="1"/>
  <c r="M63" i="6"/>
  <c r="V63" i="6" s="1"/>
  <c r="K17" i="6"/>
  <c r="T17" i="6" s="1"/>
  <c r="S94" i="6"/>
  <c r="J94" i="6"/>
  <c r="M50" i="6" l="1"/>
  <c r="V50" i="6" s="1"/>
  <c r="M58" i="6"/>
  <c r="V58" i="6" s="1"/>
  <c r="M49" i="6"/>
  <c r="V49" i="6" s="1"/>
  <c r="M60" i="6"/>
  <c r="V60" i="6" s="1"/>
  <c r="M54" i="6"/>
  <c r="V54" i="6" s="1"/>
  <c r="M48" i="6"/>
  <c r="V48" i="6" s="1"/>
  <c r="M59" i="6"/>
  <c r="V59" i="6" s="1"/>
  <c r="O30" i="6"/>
  <c r="V30" i="6"/>
  <c r="O76" i="6"/>
  <c r="O33" i="6"/>
  <c r="O27" i="6"/>
  <c r="O36" i="6"/>
  <c r="O39" i="6"/>
  <c r="O32" i="6"/>
  <c r="O28" i="6"/>
  <c r="M61" i="6"/>
  <c r="V61" i="6" s="1"/>
  <c r="O26" i="6"/>
  <c r="L88" i="6"/>
  <c r="U88" i="6" s="1"/>
  <c r="O83" i="6"/>
  <c r="O67" i="6"/>
  <c r="M53" i="6"/>
  <c r="V53" i="6" s="1"/>
  <c r="O43" i="6"/>
  <c r="M55" i="6"/>
  <c r="V55" i="6" s="1"/>
  <c r="L17" i="6"/>
  <c r="U17" i="6" s="1"/>
  <c r="T94" i="6"/>
  <c r="M56" i="6"/>
  <c r="V56" i="6" s="1"/>
  <c r="O34" i="6"/>
  <c r="M62" i="6"/>
  <c r="V62" i="6" s="1"/>
  <c r="M20" i="6"/>
  <c r="V20" i="6" s="1"/>
  <c r="M51" i="6"/>
  <c r="V51" i="6" s="1"/>
  <c r="O35" i="6"/>
  <c r="M52" i="6"/>
  <c r="V52" i="6" s="1"/>
  <c r="M18" i="6"/>
  <c r="V18" i="6" s="1"/>
  <c r="M57" i="6"/>
  <c r="V57" i="6" s="1"/>
  <c r="O29" i="6"/>
  <c r="M47" i="6"/>
  <c r="V47" i="6" s="1"/>
  <c r="L86" i="6"/>
  <c r="U86" i="6" s="1"/>
  <c r="O68" i="6"/>
  <c r="O42" i="6"/>
  <c r="O40" i="6"/>
  <c r="M19" i="6"/>
  <c r="V19" i="6" s="1"/>
  <c r="M64" i="6"/>
  <c r="V64" i="6" s="1"/>
  <c r="K94" i="6"/>
  <c r="O66" i="6" l="1"/>
  <c r="O48" i="6"/>
  <c r="O49" i="6"/>
  <c r="O70" i="6"/>
  <c r="O84" i="6"/>
  <c r="O59" i="6"/>
  <c r="O22" i="6"/>
  <c r="O41" i="6"/>
  <c r="O31" i="6"/>
  <c r="O65" i="6"/>
  <c r="O63" i="6"/>
  <c r="O60" i="6"/>
  <c r="O69" i="6"/>
  <c r="O87" i="6"/>
  <c r="M17" i="6"/>
  <c r="U94" i="6"/>
  <c r="O21" i="6"/>
  <c r="O58" i="6"/>
  <c r="O38" i="6"/>
  <c r="O50" i="6"/>
  <c r="O85" i="6"/>
  <c r="O24" i="6"/>
  <c r="O23" i="6"/>
  <c r="O71" i="6"/>
  <c r="O25" i="6"/>
  <c r="O54" i="6"/>
  <c r="L94" i="6"/>
  <c r="M94" i="6" l="1"/>
  <c r="V17" i="6"/>
  <c r="V94" i="6" s="1"/>
  <c r="O47" i="6"/>
  <c r="O51" i="6"/>
  <c r="O20" i="6"/>
  <c r="O52" i="6"/>
  <c r="O86" i="6"/>
  <c r="O57" i="6"/>
  <c r="O61" i="6"/>
  <c r="O62" i="6"/>
  <c r="O64" i="6"/>
  <c r="O53" i="6"/>
  <c r="O88" i="6"/>
  <c r="O19" i="6"/>
  <c r="O56" i="6"/>
  <c r="O55" i="6"/>
  <c r="O18" i="6"/>
  <c r="O17" i="6" l="1"/>
  <c r="W94" i="6"/>
  <c r="O94" i="6"/>
  <c r="I26" i="25"/>
  <c r="J26" i="25"/>
  <c r="K26" i="25" s="1"/>
  <c r="L26" i="25" s="1"/>
  <c r="M26" i="25" s="1"/>
  <c r="I27" i="25"/>
  <c r="I25" i="25"/>
  <c r="J27" i="25" l="1"/>
  <c r="K27" i="25" s="1"/>
  <c r="L27" i="25" s="1"/>
  <c r="M27" i="25" s="1"/>
  <c r="P27" i="25"/>
  <c r="P26" i="25"/>
  <c r="J25" i="25"/>
  <c r="I53" i="25"/>
  <c r="H53" i="25"/>
  <c r="J53" i="25" l="1"/>
  <c r="K25" i="25"/>
  <c r="L25" i="25" l="1"/>
  <c r="K53" i="25"/>
  <c r="M25" i="25" l="1"/>
  <c r="L53" i="25"/>
  <c r="M53" i="25" l="1"/>
  <c r="P55" i="25" s="1"/>
  <c r="P25" i="25"/>
  <c r="P53"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Geerders, Erik</author>
  </authors>
  <commentList>
    <comment ref="I70" authorId="0" shapeId="0" xr:uid="{43E3F5BC-956C-42A7-8DEA-F8E5EAAFF151}">
      <text>
        <r>
          <rPr>
            <b/>
            <sz val="9"/>
            <color indexed="81"/>
            <rFont val="Tahoma"/>
            <family val="2"/>
          </rPr>
          <t>Note - Other-
Colorful services :</t>
        </r>
        <r>
          <rPr>
            <sz val="9"/>
            <color indexed="81"/>
            <rFont val="Tahoma"/>
            <family val="2"/>
          </rPr>
          <t xml:space="preserve">
because different types of services, e.g. admintool, configuration in AEM, development of functions based on AEM</t>
        </r>
      </text>
    </comment>
    <comment ref="J70" authorId="0" shapeId="0" xr:uid="{5137281C-F722-44D4-97D5-74033EDBF64B}">
      <text>
        <r>
          <rPr>
            <b/>
            <sz val="9"/>
            <color indexed="81"/>
            <rFont val="Tahoma"/>
            <family val="2"/>
          </rPr>
          <t>Note - Other-Colorful Services:</t>
        </r>
        <r>
          <rPr>
            <sz val="9"/>
            <color indexed="81"/>
            <rFont val="Tahoma"/>
            <family val="2"/>
          </rPr>
          <t xml:space="preserve">
 all infotainment services (approx. 20) in different variants</t>
        </r>
      </text>
    </comment>
    <comment ref="I71" authorId="0" shapeId="0" xr:uid="{434434D0-FF3A-4CBB-B5B3-500393E38F28}">
      <text>
        <r>
          <rPr>
            <b/>
            <sz val="9"/>
            <color indexed="81"/>
            <rFont val="Tahoma"/>
            <family val="2"/>
          </rPr>
          <t>Note - Other-
Colorful services :</t>
        </r>
        <r>
          <rPr>
            <sz val="9"/>
            <color indexed="81"/>
            <rFont val="Tahoma"/>
            <family val="2"/>
          </rPr>
          <t xml:space="preserve">
because different types of services, e.g. admintool, configuration in AEM, development of functions based on AEM</t>
        </r>
      </text>
    </comment>
    <comment ref="J71" authorId="0" shapeId="0" xr:uid="{8C63093D-451D-4003-9162-63195B77D803}">
      <text>
        <r>
          <rPr>
            <b/>
            <sz val="9"/>
            <color indexed="81"/>
            <rFont val="Tahoma"/>
            <family val="2"/>
          </rPr>
          <t>Note - Other-Colorful Services:</t>
        </r>
        <r>
          <rPr>
            <sz val="9"/>
            <color indexed="81"/>
            <rFont val="Tahoma"/>
            <family val="2"/>
          </rPr>
          <t xml:space="preserve">
 all infotainment services (approx. 20) in different variants</t>
        </r>
      </text>
    </comment>
    <comment ref="I72" authorId="0" shapeId="0" xr:uid="{D2B53F1D-0400-468A-B818-D6E43AAD7B1F}">
      <text>
        <r>
          <rPr>
            <b/>
            <sz val="9"/>
            <color indexed="81"/>
            <rFont val="Tahoma"/>
            <family val="2"/>
          </rPr>
          <t>Note - Other-
Colorful services :</t>
        </r>
        <r>
          <rPr>
            <sz val="9"/>
            <color indexed="81"/>
            <rFont val="Tahoma"/>
            <family val="2"/>
          </rPr>
          <t xml:space="preserve">
because different types of services, e.g. admintool, configuration in AEM, development of functions based on AEM</t>
        </r>
      </text>
    </comment>
    <comment ref="J72" authorId="0" shapeId="0" xr:uid="{CBEF87E7-2122-434A-8DC6-B0ACB94731A7}">
      <text>
        <r>
          <rPr>
            <b/>
            <sz val="9"/>
            <color indexed="81"/>
            <rFont val="Tahoma"/>
            <family val="2"/>
          </rPr>
          <t>Note - Other-Colorful Services:</t>
        </r>
        <r>
          <rPr>
            <sz val="9"/>
            <color indexed="81"/>
            <rFont val="Tahoma"/>
            <family val="2"/>
          </rPr>
          <t xml:space="preserve">
 all infotainment services (approx. 20) in different variants</t>
        </r>
      </text>
    </comment>
    <comment ref="I73" authorId="0" shapeId="0" xr:uid="{CD8DA567-B337-4354-8451-304AF90F51A9}">
      <text>
        <r>
          <rPr>
            <b/>
            <sz val="9"/>
            <color indexed="81"/>
            <rFont val="Tahoma"/>
            <family val="2"/>
          </rPr>
          <t>Note - Other-
Colorful services :</t>
        </r>
        <r>
          <rPr>
            <sz val="9"/>
            <color indexed="81"/>
            <rFont val="Tahoma"/>
            <family val="2"/>
          </rPr>
          <t xml:space="preserve">
because different types of services, e.g. admintool, configuration in AEM, development of functions based on AEM</t>
        </r>
      </text>
    </comment>
    <comment ref="J73" authorId="0" shapeId="0" xr:uid="{3E1015B1-BA57-42DA-867B-42888788AADA}">
      <text>
        <r>
          <rPr>
            <b/>
            <sz val="9"/>
            <color indexed="81"/>
            <rFont val="Tahoma"/>
            <family val="2"/>
          </rPr>
          <t>Note - Other-Colorful Services:</t>
        </r>
        <r>
          <rPr>
            <sz val="9"/>
            <color indexed="81"/>
            <rFont val="Tahoma"/>
            <family val="2"/>
          </rPr>
          <t xml:space="preserve">
 all infotainment services (approx. 20) in different variants</t>
        </r>
      </text>
    </comment>
    <comment ref="I74" authorId="0" shapeId="0" xr:uid="{3F7F8831-38E9-44BD-97EF-C991047489DE}">
      <text>
        <r>
          <rPr>
            <b/>
            <sz val="9"/>
            <color indexed="81"/>
            <rFont val="Tahoma"/>
            <family val="2"/>
          </rPr>
          <t>Note - Other-
Colorful services :</t>
        </r>
        <r>
          <rPr>
            <sz val="9"/>
            <color indexed="81"/>
            <rFont val="Tahoma"/>
            <family val="2"/>
          </rPr>
          <t xml:space="preserve">
because different types of services, e.g. admintool, configuration in AEM, development of functions based on AEM</t>
        </r>
      </text>
    </comment>
    <comment ref="J74" authorId="0" shapeId="0" xr:uid="{C01E060D-F4A1-49E4-A66B-6FF96F8E5920}">
      <text>
        <r>
          <rPr>
            <b/>
            <sz val="9"/>
            <color indexed="81"/>
            <rFont val="Tahoma"/>
            <family val="2"/>
          </rPr>
          <t>Note - Other-Colorful Services:</t>
        </r>
        <r>
          <rPr>
            <sz val="9"/>
            <color indexed="81"/>
            <rFont val="Tahoma"/>
            <family val="2"/>
          </rPr>
          <t xml:space="preserve">
 all infotainment services (approx. 20) in different variants</t>
        </r>
      </text>
    </comment>
    <comment ref="I75" authorId="0" shapeId="0" xr:uid="{EEA4AFEC-5D42-48A3-B199-BB2EE389E11E}">
      <text>
        <r>
          <rPr>
            <b/>
            <sz val="9"/>
            <color indexed="81"/>
            <rFont val="Tahoma"/>
            <family val="2"/>
          </rPr>
          <t>Note - Other-
Colorful services :</t>
        </r>
        <r>
          <rPr>
            <sz val="9"/>
            <color indexed="81"/>
            <rFont val="Tahoma"/>
            <family val="2"/>
          </rPr>
          <t xml:space="preserve">
because different types of services, e.g. admintool, configuration in AEM, development of functions based on AEM</t>
        </r>
      </text>
    </comment>
    <comment ref="J75" authorId="0" shapeId="0" xr:uid="{A2352117-307B-4DCC-B45D-3517C512B76A}">
      <text>
        <r>
          <rPr>
            <b/>
            <sz val="9"/>
            <color indexed="81"/>
            <rFont val="Tahoma"/>
            <family val="2"/>
          </rPr>
          <t>Note - Other-Colorful Services:</t>
        </r>
        <r>
          <rPr>
            <sz val="9"/>
            <color indexed="81"/>
            <rFont val="Tahoma"/>
            <family val="2"/>
          </rPr>
          <t xml:space="preserve">
 all infotainment services (approx. 20) in different variants</t>
        </r>
      </text>
    </comment>
    <comment ref="J76" authorId="0" shapeId="0" xr:uid="{53BE5426-B54A-410B-BEB8-1510B33C82F0}">
      <text>
        <r>
          <rPr>
            <b/>
            <sz val="9"/>
            <color indexed="81"/>
            <rFont val="Tahoma"/>
            <family val="2"/>
          </rPr>
          <t>Note - Enabler-Basic Service:</t>
        </r>
        <r>
          <rPr>
            <sz val="9"/>
            <color indexed="81"/>
            <rFont val="Tahoma"/>
            <family val="2"/>
          </rPr>
          <t xml:space="preserve">
because all</t>
        </r>
      </text>
    </comment>
    <comment ref="J77" authorId="0" shapeId="0" xr:uid="{FB4003A0-94C3-4255-9D73-6E67E8CC9383}">
      <text>
        <r>
          <rPr>
            <b/>
            <sz val="9"/>
            <color indexed="81"/>
            <rFont val="Tahoma"/>
            <family val="2"/>
          </rPr>
          <t>Note - Enabler-Basic Service:</t>
        </r>
        <r>
          <rPr>
            <sz val="9"/>
            <color indexed="81"/>
            <rFont val="Tahoma"/>
            <family val="2"/>
          </rPr>
          <t xml:space="preserve">
because all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Geerders, Erik</author>
  </authors>
  <commentList>
    <comment ref="N70" authorId="0" shapeId="0" xr:uid="{EF8C94BB-A59C-40E9-B558-C629081B0D0F}">
      <text>
        <r>
          <rPr>
            <b/>
            <sz val="9"/>
            <color indexed="81"/>
            <rFont val="Tahoma"/>
            <family val="2"/>
          </rPr>
          <t>Note - Enabler-Basic Service:</t>
        </r>
        <r>
          <rPr>
            <sz val="9"/>
            <color indexed="81"/>
            <rFont val="Tahoma"/>
            <family val="2"/>
          </rPr>
          <t xml:space="preserve">
because all</t>
        </r>
      </text>
    </comment>
    <comment ref="N71" authorId="0" shapeId="0" xr:uid="{76DE642D-9967-482B-8240-E05D0A406520}">
      <text>
        <r>
          <rPr>
            <b/>
            <sz val="9"/>
            <color indexed="81"/>
            <rFont val="Tahoma"/>
            <family val="2"/>
          </rPr>
          <t>Note - Enabler-Basic Service:</t>
        </r>
        <r>
          <rPr>
            <sz val="9"/>
            <color indexed="81"/>
            <rFont val="Tahoma"/>
            <family val="2"/>
          </rPr>
          <t xml:space="preserve">
because all</t>
        </r>
      </text>
    </comment>
    <comment ref="M72" authorId="0" shapeId="0" xr:uid="{2067518E-DC30-429F-A945-B2F36049D088}">
      <text>
        <r>
          <rPr>
            <b/>
            <sz val="9"/>
            <color indexed="81"/>
            <rFont val="Tahoma"/>
            <family val="2"/>
          </rPr>
          <t>Note - Other-
Colorful services :</t>
        </r>
        <r>
          <rPr>
            <sz val="9"/>
            <color indexed="81"/>
            <rFont val="Tahoma"/>
            <family val="2"/>
          </rPr>
          <t xml:space="preserve">
because different types of services, e.g. admintool, configuration in AEM, development of functions based on AEM</t>
        </r>
      </text>
    </comment>
    <comment ref="N72" authorId="0" shapeId="0" xr:uid="{2D191590-E1CC-41E0-999C-9B1C1930EAD8}">
      <text>
        <r>
          <rPr>
            <b/>
            <sz val="9"/>
            <color indexed="81"/>
            <rFont val="Tahoma"/>
            <family val="2"/>
          </rPr>
          <t>Note - Other-Colorful Services:</t>
        </r>
        <r>
          <rPr>
            <sz val="9"/>
            <color indexed="81"/>
            <rFont val="Tahoma"/>
            <family val="2"/>
          </rPr>
          <t xml:space="preserve">
 all infotainment services (approx. 20) in different variants</t>
        </r>
      </text>
    </comment>
    <comment ref="M73" authorId="0" shapeId="0" xr:uid="{E205AA0A-016F-4CC5-8E11-77F53F5459B8}">
      <text>
        <r>
          <rPr>
            <b/>
            <sz val="9"/>
            <color indexed="81"/>
            <rFont val="Tahoma"/>
            <family val="2"/>
          </rPr>
          <t>Note - Other-
Colorful services :</t>
        </r>
        <r>
          <rPr>
            <sz val="9"/>
            <color indexed="81"/>
            <rFont val="Tahoma"/>
            <family val="2"/>
          </rPr>
          <t xml:space="preserve">
because different types of services, e.g. admintool, configuration in AEM, development of functions based on AEM</t>
        </r>
      </text>
    </comment>
    <comment ref="N73" authorId="0" shapeId="0" xr:uid="{0A431CE9-2056-4F3B-9F12-5B930B133DDB}">
      <text>
        <r>
          <rPr>
            <b/>
            <sz val="9"/>
            <color indexed="81"/>
            <rFont val="Tahoma"/>
            <family val="2"/>
          </rPr>
          <t>Note - Other-Colorful Services:</t>
        </r>
        <r>
          <rPr>
            <sz val="9"/>
            <color indexed="81"/>
            <rFont val="Tahoma"/>
            <family val="2"/>
          </rPr>
          <t xml:space="preserve">
 all infotainment services (approx. 20) in different variants</t>
        </r>
      </text>
    </comment>
    <comment ref="M74" authorId="0" shapeId="0" xr:uid="{33AEC181-4074-42A4-88C8-806ECDAB669D}">
      <text>
        <r>
          <rPr>
            <b/>
            <sz val="9"/>
            <color indexed="81"/>
            <rFont val="Tahoma"/>
            <family val="2"/>
          </rPr>
          <t>Note - Other-
Colorful services :</t>
        </r>
        <r>
          <rPr>
            <sz val="9"/>
            <color indexed="81"/>
            <rFont val="Tahoma"/>
            <family val="2"/>
          </rPr>
          <t xml:space="preserve">
because different types of services, e.g. admintool, configuration in AEM, development of functions based on AEM</t>
        </r>
      </text>
    </comment>
    <comment ref="N74" authorId="0" shapeId="0" xr:uid="{7D72D705-466F-4B08-B793-3F936C7099B7}">
      <text>
        <r>
          <rPr>
            <b/>
            <sz val="9"/>
            <color indexed="81"/>
            <rFont val="Tahoma"/>
            <family val="2"/>
          </rPr>
          <t>Note - Other-Colorful Services:</t>
        </r>
        <r>
          <rPr>
            <sz val="9"/>
            <color indexed="81"/>
            <rFont val="Tahoma"/>
            <family val="2"/>
          </rPr>
          <t xml:space="preserve">
 all infotainment services (approx. 20) in different variants</t>
        </r>
      </text>
    </comment>
    <comment ref="M75" authorId="0" shapeId="0" xr:uid="{9ADA52F5-FBE8-4F45-B79E-DEED7BE55F5D}">
      <text>
        <r>
          <rPr>
            <b/>
            <sz val="9"/>
            <color indexed="81"/>
            <rFont val="Tahoma"/>
            <family val="2"/>
          </rPr>
          <t>Note - Other-
Colorful services :</t>
        </r>
        <r>
          <rPr>
            <sz val="9"/>
            <color indexed="81"/>
            <rFont val="Tahoma"/>
            <family val="2"/>
          </rPr>
          <t xml:space="preserve">
because different types of services, e.g. admintool, configuration in AEM, development of functions based on AEM</t>
        </r>
      </text>
    </comment>
    <comment ref="N75" authorId="0" shapeId="0" xr:uid="{AFFF20CB-B6BD-421D-A5B8-88589EFC4C28}">
      <text>
        <r>
          <rPr>
            <b/>
            <sz val="9"/>
            <color indexed="81"/>
            <rFont val="Tahoma"/>
            <family val="2"/>
          </rPr>
          <t>Note - Other-Colorful Services:</t>
        </r>
        <r>
          <rPr>
            <sz val="9"/>
            <color indexed="81"/>
            <rFont val="Tahoma"/>
            <family val="2"/>
          </rPr>
          <t xml:space="preserve">
 all infotainment services (approx. 20) in different variants</t>
        </r>
      </text>
    </comment>
    <comment ref="M76" authorId="0" shapeId="0" xr:uid="{58B6BC8C-26AA-4239-A343-ABE5BA798468}">
      <text>
        <r>
          <rPr>
            <b/>
            <sz val="9"/>
            <color indexed="81"/>
            <rFont val="Tahoma"/>
            <family val="2"/>
          </rPr>
          <t>Note - Other-
Colorful services :</t>
        </r>
        <r>
          <rPr>
            <sz val="9"/>
            <color indexed="81"/>
            <rFont val="Tahoma"/>
            <family val="2"/>
          </rPr>
          <t xml:space="preserve">
because different types of services, e.g. admintool, configuration in AEM, development of functions based on AEM</t>
        </r>
      </text>
    </comment>
    <comment ref="N76" authorId="0" shapeId="0" xr:uid="{48719047-9413-45AB-870D-5C1A9B62DBD1}">
      <text>
        <r>
          <rPr>
            <b/>
            <sz val="9"/>
            <color indexed="81"/>
            <rFont val="Tahoma"/>
            <family val="2"/>
          </rPr>
          <t>Note - Other-Colorful Services:</t>
        </r>
        <r>
          <rPr>
            <sz val="9"/>
            <color indexed="81"/>
            <rFont val="Tahoma"/>
            <family val="2"/>
          </rPr>
          <t xml:space="preserve">
 all infotainment services (approx. 20) in different variants</t>
        </r>
      </text>
    </comment>
    <comment ref="M77" authorId="0" shapeId="0" xr:uid="{94A032F5-0314-4E13-B341-4226A24FF32F}">
      <text>
        <r>
          <rPr>
            <b/>
            <sz val="9"/>
            <color indexed="81"/>
            <rFont val="Tahoma"/>
            <family val="2"/>
          </rPr>
          <t>Note - Other-
Colorful services :</t>
        </r>
        <r>
          <rPr>
            <sz val="9"/>
            <color indexed="81"/>
            <rFont val="Tahoma"/>
            <family val="2"/>
          </rPr>
          <t xml:space="preserve">
because different types of services, e.g. admintool, configuration in AEM, development of functions based on AEM</t>
        </r>
      </text>
    </comment>
    <comment ref="N77" authorId="0" shapeId="0" xr:uid="{54ED24BE-0952-4B19-8734-283B5C77E767}">
      <text>
        <r>
          <rPr>
            <b/>
            <sz val="9"/>
            <color indexed="81"/>
            <rFont val="Tahoma"/>
            <family val="2"/>
          </rPr>
          <t>Note - Other-Colorful Services:</t>
        </r>
        <r>
          <rPr>
            <sz val="9"/>
            <color indexed="81"/>
            <rFont val="Tahoma"/>
            <family val="2"/>
          </rPr>
          <t xml:space="preserve">
 all infotainment services (approx. 20) in different variants</t>
        </r>
      </text>
    </comment>
  </commentList>
</comments>
</file>

<file path=xl/sharedStrings.xml><?xml version="1.0" encoding="utf-8"?>
<sst xmlns="http://schemas.openxmlformats.org/spreadsheetml/2006/main" count="2650" uniqueCount="576">
  <si>
    <t>Application ID
(auxiliary column for unique assignment)</t>
  </si>
  <si>
    <t>Name</t>
  </si>
  <si>
    <t>Brief description</t>
  </si>
  <si>
    <t>Cluster</t>
  </si>
  <si>
    <t>Infra
Structure-
ODP</t>
  </si>
  <si>
    <t>Infra
Structure-
Webcenter</t>
  </si>
  <si>
    <t>Infra
Structure - additional explanation</t>
  </si>
  <si>
    <t>Source code complexity</t>
  </si>
  <si>
    <t>Number of systems dependent on the service (No. of dependent systems)</t>
  </si>
  <si>
    <t>Number of lines of codes</t>
  </si>
  <si>
    <t>Number of libraries used (number of libraries used)</t>
  </si>
  <si>
    <t>Overall
Weighting
Simple
&lt;6
Medium
&lt;11
High
&lt;16
Complex
&gt;=16</t>
  </si>
  <si>
    <t>Source code complexity
Weighting</t>
  </si>
  <si>
    <t>Number of systems dependent on the service (No. of dependent systems)
Weighting</t>
  </si>
  <si>
    <t>Number of lines of codes
Weighting</t>
  </si>
  <si>
    <t>Number of libraries used (number of libraries used)
Weighting</t>
  </si>
  <si>
    <t>Overall
Weighting</t>
  </si>
  <si>
    <r>
      <t>1. Access Management - Tivoli Access Management Webseal</t>
    </r>
    <r>
      <rPr>
        <b/>
        <sz val="11"/>
        <rFont val="Calibri"/>
        <family val="2"/>
        <scheme val="minor"/>
      </rPr>
      <t>​</t>
    </r>
  </si>
  <si>
    <r>
      <t>2. AWS Services (RDS, EC2, Cloudwatch u. a.)</t>
    </r>
    <r>
      <rPr>
        <b/>
        <sz val="11"/>
        <rFont val="Calibri"/>
        <family val="2"/>
        <scheme val="minor"/>
      </rPr>
      <t>​</t>
    </r>
  </si>
  <si>
    <r>
      <t>3. CA APM </t>
    </r>
    <r>
      <rPr>
        <b/>
        <sz val="11"/>
        <rFont val="Calibri"/>
        <family val="2"/>
        <scheme val="minor"/>
      </rPr>
      <t>​</t>
    </r>
  </si>
  <si>
    <r>
      <t>4. Cassandra</t>
    </r>
    <r>
      <rPr>
        <b/>
        <sz val="11"/>
        <rFont val="Calibri"/>
        <family val="2"/>
        <scheme val="minor"/>
      </rPr>
      <t>​</t>
    </r>
  </si>
  <si>
    <r>
      <t>5. Concourse</t>
    </r>
    <r>
      <rPr>
        <b/>
        <sz val="11"/>
        <rFont val="Calibri"/>
        <family val="2"/>
        <scheme val="minor"/>
      </rPr>
      <t>​</t>
    </r>
  </si>
  <si>
    <r>
      <t>6. Content Management - Adobe Communique (Day) </t>
    </r>
    <r>
      <rPr>
        <b/>
        <sz val="11"/>
        <rFont val="Calibri"/>
        <family val="2"/>
        <scheme val="minor"/>
      </rPr>
      <t>​</t>
    </r>
  </si>
  <si>
    <r>
      <t>7. Directory Proxy Server SUN</t>
    </r>
    <r>
      <rPr>
        <b/>
        <sz val="11"/>
        <rFont val="Calibri"/>
        <family val="2"/>
        <scheme val="minor"/>
      </rPr>
      <t>​</t>
    </r>
  </si>
  <si>
    <r>
      <t>8. DNS - BIND</t>
    </r>
    <r>
      <rPr>
        <b/>
        <sz val="11"/>
        <rFont val="Calibri"/>
        <family val="2"/>
        <scheme val="minor"/>
      </rPr>
      <t>​</t>
    </r>
  </si>
  <si>
    <r>
      <t>9. Dynatrace </t>
    </r>
    <r>
      <rPr>
        <b/>
        <sz val="11"/>
        <rFont val="Calibri"/>
        <family val="2"/>
        <scheme val="minor"/>
      </rPr>
      <t>​</t>
    </r>
  </si>
  <si>
    <r>
      <t>10. F5 Firewall</t>
    </r>
    <r>
      <rPr>
        <b/>
        <sz val="11"/>
        <rFont val="Calibri"/>
        <family val="2"/>
        <scheme val="minor"/>
      </rPr>
      <t>​</t>
    </r>
  </si>
  <si>
    <r>
      <t>11. Gradle</t>
    </r>
    <r>
      <rPr>
        <b/>
        <sz val="11"/>
        <rFont val="Calibri"/>
        <family val="2"/>
        <scheme val="minor"/>
      </rPr>
      <t>​</t>
    </r>
  </si>
  <si>
    <r>
      <t>12. Grafana</t>
    </r>
    <r>
      <rPr>
        <b/>
        <sz val="11"/>
        <rFont val="Calibri"/>
        <family val="2"/>
        <scheme val="minor"/>
      </rPr>
      <t>​</t>
    </r>
  </si>
  <si>
    <r>
      <t>13. Jenkins</t>
    </r>
    <r>
      <rPr>
        <b/>
        <sz val="11"/>
        <rFont val="Calibri"/>
        <family val="2"/>
        <scheme val="minor"/>
      </rPr>
      <t>​</t>
    </r>
  </si>
  <si>
    <r>
      <t>14. Kafka</t>
    </r>
    <r>
      <rPr>
        <b/>
        <sz val="11"/>
        <rFont val="Calibri"/>
        <family val="2"/>
        <scheme val="minor"/>
      </rPr>
      <t>​</t>
    </r>
  </si>
  <si>
    <r>
      <t>15. Kibana</t>
    </r>
    <r>
      <rPr>
        <b/>
        <sz val="11"/>
        <rFont val="Calibri"/>
        <family val="2"/>
        <scheme val="minor"/>
      </rPr>
      <t>​</t>
    </r>
  </si>
  <si>
    <r>
      <t>16. Kubernetes / Docker</t>
    </r>
    <r>
      <rPr>
        <b/>
        <sz val="11"/>
        <rFont val="Calibri"/>
        <family val="2"/>
        <scheme val="minor"/>
      </rPr>
      <t>​</t>
    </r>
  </si>
  <si>
    <r>
      <t>17. Linux (Redhat u. a.)</t>
    </r>
    <r>
      <rPr>
        <b/>
        <sz val="11"/>
        <rFont val="Calibri"/>
        <family val="2"/>
        <scheme val="minor"/>
      </rPr>
      <t>​</t>
    </r>
  </si>
  <si>
    <r>
      <t>18. Maven</t>
    </r>
    <r>
      <rPr>
        <b/>
        <sz val="11"/>
        <rFont val="Calibri"/>
        <family val="2"/>
        <scheme val="minor"/>
      </rPr>
      <t>​</t>
    </r>
  </si>
  <si>
    <r>
      <t>19. Microsoft Domain Controller</t>
    </r>
    <r>
      <rPr>
        <b/>
        <sz val="11"/>
        <rFont val="Calibri"/>
        <family val="2"/>
        <scheme val="minor"/>
      </rPr>
      <t>​</t>
    </r>
  </si>
  <si>
    <r>
      <t>20. Microsoft Federated Identity Mgmt.</t>
    </r>
    <r>
      <rPr>
        <b/>
        <sz val="11"/>
        <rFont val="Calibri"/>
        <family val="2"/>
        <scheme val="minor"/>
      </rPr>
      <t>​</t>
    </r>
  </si>
  <si>
    <r>
      <t>21. Microsoft Key Management Server</t>
    </r>
    <r>
      <rPr>
        <b/>
        <sz val="11"/>
        <rFont val="Calibri"/>
        <family val="2"/>
        <scheme val="minor"/>
      </rPr>
      <t>​</t>
    </r>
  </si>
  <si>
    <r>
      <t>22. Microsoft SQL Server</t>
    </r>
    <r>
      <rPr>
        <b/>
        <sz val="11"/>
        <rFont val="Calibri"/>
        <family val="2"/>
        <scheme val="minor"/>
      </rPr>
      <t>​</t>
    </r>
  </si>
  <si>
    <r>
      <t>23. MongoDB</t>
    </r>
    <r>
      <rPr>
        <b/>
        <sz val="11"/>
        <rFont val="Calibri"/>
        <family val="2"/>
        <scheme val="minor"/>
      </rPr>
      <t>​</t>
    </r>
  </si>
  <si>
    <r>
      <t>24. MQTT (Message Broker)</t>
    </r>
    <r>
      <rPr>
        <b/>
        <sz val="11"/>
        <rFont val="Calibri"/>
        <family val="2"/>
        <scheme val="minor"/>
      </rPr>
      <t>​</t>
    </r>
  </si>
  <si>
    <r>
      <t>25. NDM WebSphere</t>
    </r>
    <r>
      <rPr>
        <b/>
        <sz val="11"/>
        <rFont val="Calibri"/>
        <family val="2"/>
        <scheme val="minor"/>
      </rPr>
      <t>​</t>
    </r>
  </si>
  <si>
    <r>
      <t>26. NFS</t>
    </r>
    <r>
      <rPr>
        <b/>
        <sz val="11"/>
        <rFont val="Calibri"/>
        <family val="2"/>
        <scheme val="minor"/>
      </rPr>
      <t>​</t>
    </r>
  </si>
  <si>
    <r>
      <t>27. Open API</t>
    </r>
    <r>
      <rPr>
        <b/>
        <sz val="11"/>
        <rFont val="Calibri"/>
        <family val="2"/>
        <scheme val="minor"/>
      </rPr>
      <t>​</t>
    </r>
  </si>
  <si>
    <r>
      <t>28. Oracle</t>
    </r>
    <r>
      <rPr>
        <b/>
        <sz val="11"/>
        <rFont val="Calibri"/>
        <family val="2"/>
        <scheme val="minor"/>
      </rPr>
      <t>​</t>
    </r>
  </si>
  <si>
    <r>
      <t>29. Portal Liferay</t>
    </r>
    <r>
      <rPr>
        <b/>
        <sz val="11"/>
        <rFont val="Calibri"/>
        <family val="2"/>
        <scheme val="minor"/>
      </rPr>
      <t>​</t>
    </r>
  </si>
  <si>
    <r>
      <t>30. Portale - WebSphere Portal Server</t>
    </r>
    <r>
      <rPr>
        <b/>
        <sz val="11"/>
        <rFont val="Calibri"/>
        <family val="2"/>
        <scheme val="minor"/>
      </rPr>
      <t>​</t>
    </r>
  </si>
  <si>
    <r>
      <t>31. Redis</t>
    </r>
    <r>
      <rPr>
        <b/>
        <sz val="11"/>
        <rFont val="Calibri"/>
        <family val="2"/>
        <scheme val="minor"/>
      </rPr>
      <t>​</t>
    </r>
  </si>
  <si>
    <r>
      <t>32. Rsync</t>
    </r>
    <r>
      <rPr>
        <b/>
        <sz val="11"/>
        <rFont val="Calibri"/>
        <family val="2"/>
        <scheme val="minor"/>
      </rPr>
      <t>​</t>
    </r>
  </si>
  <si>
    <r>
      <t>33. RVS</t>
    </r>
    <r>
      <rPr>
        <b/>
        <sz val="11"/>
        <rFont val="Calibri"/>
        <family val="2"/>
        <scheme val="minor"/>
      </rPr>
      <t>​</t>
    </r>
  </si>
  <si>
    <r>
      <t>34. Splunk </t>
    </r>
    <r>
      <rPr>
        <b/>
        <sz val="11"/>
        <rFont val="Calibri"/>
        <family val="2"/>
        <scheme val="minor"/>
      </rPr>
      <t>​</t>
    </r>
  </si>
  <si>
    <r>
      <t>35. Tivoli Access Manager Policy Server</t>
    </r>
    <r>
      <rPr>
        <b/>
        <sz val="11"/>
        <rFont val="Calibri"/>
        <family val="2"/>
        <scheme val="minor"/>
      </rPr>
      <t>​</t>
    </r>
  </si>
  <si>
    <r>
      <t>36. Tomcat Application Server</t>
    </r>
    <r>
      <rPr>
        <b/>
        <sz val="11"/>
        <rFont val="Calibri"/>
        <family val="2"/>
        <scheme val="minor"/>
      </rPr>
      <t>​</t>
    </r>
  </si>
  <si>
    <r>
      <t>37. Translation - WebSphere Translation Server</t>
    </r>
    <r>
      <rPr>
        <b/>
        <sz val="11"/>
        <rFont val="Calibri"/>
        <family val="2"/>
        <scheme val="minor"/>
      </rPr>
      <t>​</t>
    </r>
  </si>
  <si>
    <r>
      <t>38. WAF</t>
    </r>
    <r>
      <rPr>
        <b/>
        <sz val="11"/>
        <rFont val="Calibri"/>
        <family val="2"/>
        <scheme val="minor"/>
      </rPr>
      <t>​</t>
    </r>
  </si>
  <si>
    <r>
      <t>39. Web Scraping Software - Kapow</t>
    </r>
    <r>
      <rPr>
        <b/>
        <sz val="11"/>
        <rFont val="Calibri"/>
        <family val="2"/>
        <scheme val="minor"/>
      </rPr>
      <t>​</t>
    </r>
  </si>
  <si>
    <r>
      <t>40. Web Server – Apache</t>
    </r>
    <r>
      <rPr>
        <b/>
        <sz val="11"/>
        <rFont val="Calibri"/>
        <family val="2"/>
        <scheme val="minor"/>
      </rPr>
      <t>​</t>
    </r>
  </si>
  <si>
    <r>
      <t>41. Web Server - IBM HTTPD</t>
    </r>
    <r>
      <rPr>
        <b/>
        <sz val="11"/>
        <rFont val="Calibri"/>
        <family val="2"/>
        <scheme val="minor"/>
      </rPr>
      <t>​</t>
    </r>
  </si>
  <si>
    <r>
      <t>42. Web Server - Microsoft IIS</t>
    </r>
    <r>
      <rPr>
        <b/>
        <sz val="11"/>
        <rFont val="Calibri"/>
        <family val="2"/>
        <scheme val="minor"/>
      </rPr>
      <t>​</t>
    </r>
  </si>
  <si>
    <r>
      <t>43. WebSphere Application Server</t>
    </r>
    <r>
      <rPr>
        <b/>
        <sz val="11"/>
        <rFont val="Calibri"/>
        <family val="2"/>
        <scheme val="minor"/>
      </rPr>
      <t>​</t>
    </r>
  </si>
  <si>
    <r>
      <t>44. WebSphere Message Broker</t>
    </r>
    <r>
      <rPr>
        <b/>
        <sz val="11"/>
        <rFont val="Calibri"/>
        <family val="2"/>
        <scheme val="minor"/>
      </rPr>
      <t>​</t>
    </r>
  </si>
  <si>
    <t>85819_MBBC_TIME</t>
  </si>
  <si>
    <t>Core</t>
  </si>
  <si>
    <t>Authentic time</t>
  </si>
  <si>
    <t>For Function on Demand it was mandatory that all conversion systems have the same time reference. For this reason, a central point "Atime" was created, which makes it possible to return the same time stamp to all requesting systems. This means that date and time are unique and cannot be manipulated by attackers. Customers can purchase a license for this feature with a limited term. The on-board devices must disable the FOD functions when the license expires. To avoid fraud, the vehicle must be aware of a date and time that has been proven to be trustworthy and accurate. This date is referred to as the "authentic time". The time is provided by the MBB and signed via a crypto service (v1 = CSP/Carcrypt; v2 = Cryptokit). This ensures absolute trustworthiness.</t>
  </si>
  <si>
    <t>ODP</t>
  </si>
  <si>
    <t>Webcenter</t>
  </si>
  <si>
    <t>Simply</t>
  </si>
  <si>
    <t>85903_MBBS_CCSS</t>
  </si>
  <si>
    <t>Shared</t>
  </si>
  <si>
    <t>Shared services for call centers</t>
  </si>
  <si>
    <t>The Call Center Shared Service is an MBB service. The idea behind the Call Center Shared Service is to provide a basic layer of methods and resources that are common to multiple call center business services. The Call Center Shared Service provides information about call centers and phone numbers to call them.</t>
  </si>
  <si>
    <t>Medium</t>
  </si>
  <si>
    <t>High</t>
  </si>
  <si>
    <t>85813_MBBC_CAI</t>
  </si>
  <si>
    <t>Certificate-based authentication with immobilizer</t>
  </si>
  <si>
    <t>Service is used for vehicle registration for VW and Skoda</t>
  </si>
  <si>
    <t>86101_MBBA_SRVADM</t>
  </si>
  <si>
    <t>Admin</t>
  </si>
  <si>
    <t>Main management tool</t>
  </si>
  <si>
    <t xml:space="preserve">User interface to configure the services, view monitoring and make general management/monitoring settings. </t>
  </si>
  <si>
    <t>85820_MBBC_CSP</t>
  </si>
  <si>
    <t>CSP</t>
  </si>
  <si>
    <t>CSP is a central system that relieves business services from:
- Signing user data
- Verifying signatures
- Managing meta-information about key material (validity period, revocation status, etc.)
- Managing symmetric keys
- Dealing with availability and access to cryptographic backends.</t>
  </si>
  <si>
    <t>85918_MBBS_DSGVO</t>
  </si>
  <si>
    <t>GDPR</t>
  </si>
  <si>
    <t xml:space="preserve">The GDPR service is the central point of contact for everything related to the GDPR, be it a data request or a data deletion. It waits for GDPR requests and processes them accordingly, forwards them to the respective recipients and collects responses or possible errors, which are also processed by the service. The GDPR service is never used directly by customers (except for administration, of course), but rather indirectly, by either a deletion request or a data request. </t>
  </si>
  <si>
    <t>86052_MBBB_ECALL</t>
  </si>
  <si>
    <t>Business Services (BSP)</t>
  </si>
  <si>
    <t>eCall</t>
  </si>
  <si>
    <t>In the function chain of the emergency call in the vehicle, the Business Service eCall takes over the transmission of the vehicle data to the TSP (Telematics Service Provider) and is only relevant for the licensed eCall (not standard EUeCall). After vehicle registration and/or activation of the eCall license, a BSP event is sent from the MGMT service to the eCall via Profile&amp; Preferences. Upon receiving the event for a VIN, the eCall retrieves the relevant data from the Carport inventory in the MGMT (e.g., country, MSISDN, color code, model name) and stores it in the eCall inventory. Twice a day, the eCall inventory is transmitted to the TSP.</t>
  </si>
  <si>
    <t>86002_MBBB_ECHO</t>
  </si>
  <si>
    <t>Echo Service</t>
  </si>
  <si>
    <t xml:space="preserve">An incoming request is returned by the echo service without further processing. This makes it possible to test the functionalities of the MBB without having deployed a concrete business service implementation. </t>
  </si>
  <si>
    <t>85829_MBBC_LOGIN</t>
  </si>
  <si>
    <t>ENROLL</t>
  </si>
  <si>
    <t>Due to the introduction of Roles&amp;Rights 2.4 and China Joint Venture Enrollment, it was
decided to create a new module called Enrollment. This new module is a standalone deployment unit and can therefore be seen as the first step towards a more independent management.
In particular, we want to be able to implement new enrollment processes alongside the existing ones,without the possibility of breaking legacy functionality.
As of now, the enrollment module shall provide the business logic of the following enrollment functionality :
- dealer-based primary user nomination through the myAudi GO dealer portal (Roles &amp; Rights 2.4, https://carit.audi.de/jira/browse/MBBREQ-2919)
- 3rd party enrollment for the China Joint Ventures (FAW and SVW) via the MOSCApp (3rd party ENR, https://carit.audi.de/jira/browse/MBBREQ-2919)</t>
  </si>
  <si>
    <t>medium</t>
  </si>
  <si>
    <t>85844_MBBC_SIMMGMT</t>
  </si>
  <si>
    <t>E-Sim Management</t>
  </si>
  <si>
    <t>The SIM card management is part of the refactoring project and has been removed from the 85805 -MBBC_MGMT. The SIM Card Manager is responsible for the registration and management of SIM cards in the ECUs. 
The SIM card management within the MBB and the interaction with adjacent systems. The functionality of SIM management includes the following topics:
- Activation of SIM card management.
- Support of different devices including connectivity based on eSIM in the vehicle (OCU1, cGW, MIB2,..). 
- Support of different markets, e.g. ECE, NAR, ROW, China (own environment)
- Connection to the different MNO backends to set up connectivity.
- Provide connectivity monitoring information.</t>
  </si>
  <si>
    <t>85834_MBBC_FLEET</t>
  </si>
  <si>
    <t>Fleet Services</t>
  </si>
  <si>
    <t>The MBB (Modular Backend Building Kit) - the Volkswagen Group's Connected Car IT backend platform - already supports a fleet concept. This existing concept was driven by the fleet services that were created as part of the Audi mobile key project developed by Audi and Audi Business Innovation (ABI). Subsequently, the existing fleet concept was expanded in 2017 to include the GMOD fleet services. The new connect fleet [CFMP_CFS] project aims to design an optimal customer journey for the sales and usage processes (aftersales) of digital services - this includes connected car services with a B2C and especially B2B focus. Specifically, the project focuses on the two stakeholders user chooser and fleet administrator.</t>
  </si>
  <si>
    <t>85909_MBBS_FNS</t>
  </si>
  <si>
    <t>Front-end notification service (FNS)</t>
  </si>
  <si>
    <t>In most cases, communication between end-user frontends and MBB Services is initiated by these frontend components and MBB Services only responds. Sometimes the communication requirements cannot be met by such a synchronous request/response pattern. To avoid the need of implementing polling on the client side and multiple implementation of callback mechanisms on the MBB side, the frontend Notification Services is planned.  The initial or first stage of the FNS (up to document version 1) was planned as an abstraction layer for the communication needs of the various services. The FNS was defined in a straightforward manner by decoupling only the frontend systems from the MBB services and abstracting the notification event from sending messages.
8590901_MBBS_FNSADAPTER</t>
  </si>
  <si>
    <t>85801_MBBC_DISP</t>
  </si>
  <si>
    <t>Inbound Dispatcher</t>
  </si>
  <si>
    <t>The Inbound Dispatcher (IBD) delegates incoming requests sent from the vehicle to the appropriate business services. The key function is the routing of service requests through the platform. The way this is done is based on the interaction of the various DSP components and can only be decided at runtime. The IBD acts in a similar way to a proxy. It forwards requests to the endpoint according to their URL and sends the responses back to the caller. The payload itself is not taken into account and is not modified further. This applies to both the request and response payloads. In contrast to a regular proxy, dispatching can be specified here for each service generation by applying rules. These rules are recorded in the corresponding service profile in the dispatching registry. The assignment of the URL to the service generation is based on the "/baseurl/" and version information.</t>
  </si>
  <si>
    <t>85811_MBBC_LOGACC</t>
  </si>
  <si>
    <t>Logging &amp; Accounting</t>
  </si>
  <si>
    <t>The service logs all requests from a business service that is security relevant with the associated status information. This includes start/end of the request, which request went to the service and which response came back.</t>
  </si>
  <si>
    <t>85805_MBBC_MGMT</t>
  </si>
  <si>
    <t>Management</t>
  </si>
  <si>
    <t>The management organizes the licenses and manages the respective VINs and telephone numbers of the vehicles for this purpose. In addition, it provides information about the installed components and which 
Collection at the MBB core services as follows:
services can be used and which products can be offered for the vehicle.
License Management, Service Management, Subscription Management, Vehicle/Device Management, Mobile Device Management, SIM Card Management, User Management. / Roles &amp; Rights, Promoter, Fleet to implement workflows and processes such as Registration Process, Blacklist Process, After Sales Process, Primary User Nomination, Owner Verification, Services Control, Access Control, Unified Authorization, SOP Lookup, Service List Calculation, Operation List Calculation, SPIN Validation, SIM Card Connectivity which are tightly coupled.</t>
  </si>
  <si>
    <t>85839_MBBC_MADS</t>
  </si>
  <si>
    <t>Master Data Service (MADS)</t>
  </si>
  <si>
    <t>The master data represents at least the invariant reference data normally retrieved from the CARPORT system and used within the platform to assign a vehicle to a brand/customer combination and thus to the correct subtree in the LDAP, as well as to calculate the acquired service licenses. Its generic structure allows to add additional data needed by other external systems or the promoter's application to calculate available services, etc. While this only describes the handling within the platform, other external systems also need to be adapted to this function in order to have a real benefit within the overall system, including the customer portal etc. For this purpose, appropriate REST and SOAP interfaces are provided to retrieve this information from the platform. This way, systems like car service can figure out if they should retrieve additional information from CARPORT or use the master data provided for a VIN instead.</t>
  </si>
  <si>
    <t>867_CONCAR</t>
  </si>
  <si>
    <t>Other</t>
  </si>
  <si>
    <t>MB Connect</t>
  </si>
  <si>
    <t xml:space="preserve">MB Connect serves on the one hand as a documentation system for technical dependencies or compatibilities and sales rules and regulations of the online services as well as for their configuration.
In addition, the system can provide configurations as an export for the affected peripheral systems, which avoids the additional effort caused by the separation of documentation and (manual) configuration in the current process. </t>
  </si>
  <si>
    <t>85823_MBBC_3GPLUS</t>
  </si>
  <si>
    <t>MBB Core 3G+</t>
  </si>
  <si>
    <t>Gateway for Webcenter services before MBBC_DISP was released. Service dispatches the requests from 3GPLUS Devices for the infotainment services.</t>
  </si>
  <si>
    <t>85824_MBBC_CLSEL</t>
  </si>
  <si>
    <t>MBB Core Cluster Selector</t>
  </si>
  <si>
    <t>Component to distinguish requests for vehicles between clusters a and b in the web center (a=Audi, Bentley, Porsche; b=VW, VWN, Skod, Seat, etc.)</t>
  </si>
  <si>
    <t>85916_MBBS_MNP</t>
  </si>
  <si>
    <t>Messaging and Notification Platform (MNP)</t>
  </si>
  <si>
    <t>MNP enables end-to-end guaranteed delivery of important messages (e.g. life cycle events) for registered clients, even if the client component (message consumer) is not available at the time the event is triggered. Once the client is available again, it can request all missed events and receives them published with the appropriate quality of service. MNP also enables smart devices to use bidirectional real-time communication with backends of connected cars. For example, a smartphone application can subscribe to the online status of in-vehicle devices provided by the Presence Service and data from other vehicles and retrieve it in near real-time. All 19 MNP components communicate asynchronously with each other, and they can be developed and operated by different teams using different infrastructure services. The subcomponents of MNP are:
8591609_MBBS_MNP_PLI8591606_MBBS_MNP_BPP_HIGH8591606_MBBS_MNP_BPP_NORMAL8591607_MBBS_MNP_EP_NORMAL8591607_MBBS_MNP_EP_HIGH8591605_MBBS_MNP_MQNP_HIGH8591605_MBBS_MNP_MQNP_NORMAL8591608_MBBS_MNP_PP_HIGH8591608_MBBS_MNP_PP_NORMAL8591613_MBBS_MNP_VP_HIGH8591613_MBBS_MNP_VP_NORMAL8591604_MBBS_MNP_PS8591601_MBBS_MNP_SD8591602_MBBS_MNP_UNP8591611_MBBS_MNP_PNS_GOOGLE8591611_MBBS_MNP_PNS_APPLE85920_MBBS_FNS_ADAPTER8590901_MBBS_FNS_ADAPTER8591612_MBBS_MNP_JP_ADAPTER8591603_MBBS_MNP_ADM</t>
  </si>
  <si>
    <t>Webcenter --&gt; only one adapter</t>
  </si>
  <si>
    <t>85840_MBBC_MDS</t>
  </si>
  <si>
    <t>Metadata Service (MDS)</t>
  </si>
  <si>
    <t>The MBB platform is dependent on external Volkswagen Group systems such as FAZIT or CAR-PORT, which control to some extent how a vehicle or device is handled within MBB or which services can be used. Several scenarios have been identified in the past where reducing this dependency would facilitate pre-production vehicle testing, stress and performance testing, and support for trade shows and press demonstrations. The main cause of this is missing, incorrect or outdated data in these external systems. To overcome this situation, the concept of vehicle-based meta and master data is introduced.</t>
  </si>
  <si>
    <t>85919_MBBS_MDM</t>
  </si>
  <si>
    <t>Mobile Device Management (MDM)</t>
  </si>
  <si>
    <t>MobileDeviceManagement (MDM) was originally part of the MBBC Management MobileKey functionality. Mobile Device Management use cases include all procedures and requirements related to the secure element or trusted execution environment on a mobile device. The goal of MDM is to trigger installation and personalization procedures of cardlets and trustlets.</t>
  </si>
  <si>
    <t>85827_MBBC_MOCKS</t>
  </si>
  <si>
    <t>MOCKS</t>
  </si>
  <si>
    <t>Offering MOCKS in the area of core development as well as for test support</t>
  </si>
  <si>
    <t>85816_MBBC_OAUTH</t>
  </si>
  <si>
    <t>OAUTH</t>
  </si>
  <si>
    <t>Provides token authorization.</t>
  </si>
  <si>
    <t>86110_MBBA_OAUTH</t>
  </si>
  <si>
    <t>OAUTH management tool</t>
  </si>
  <si>
    <t>Admin tool for token authorization.</t>
  </si>
  <si>
    <t>85821_MBBC_OBD</t>
  </si>
  <si>
    <t>Departure dispatcher</t>
  </si>
  <si>
    <t>The Outbound Dispatcher (OBD) component enables MBB Shared and Business Services to send messages to a vehicle. OBD internally delegates message persistence to the JobQueue component, message delivery scheduling to the JobScheduler, and vehicle notification/wakeup to the Vehicle Notification Plugin Framework (VNPF). The Outbound Dispatcher is only responsible for sending the information originating from the backend to the vehicle. The information is transmitted asynchronously and can consist of orders, tasks or commands. Since active communication between the vehicle and the backend cannot be relied upon, mechanisms must be provided to store these jobs, wake up and notify the vehicle, and schedule vehicle notifications.</t>
  </si>
  <si>
    <t>85830_MBBC_PWCONF</t>
  </si>
  <si>
    <t>PowerConf</t>
  </si>
  <si>
    <t>Porsche observed behavior where customers were unable to use vehicle-based services after the vehicle had not been moved for at least 7 days. This behavior is based on the initial power management parameters set in the specific control unit. After 7 days, the modem is shut down correctly because the corresponding timer is set accordingly.
This application describes an additional solution for automatically updating the energy management parameters for all new vehicles that are not yet known to the MBB.</t>
  </si>
  <si>
    <t>85826_MBBC_PRS</t>
  </si>
  <si>
    <t>Attendance</t>
  </si>
  <si>
    <t>The MNP concept [MNP] and the Always-On concept [AAO] introduce MQTT as a technology for publish/subscribe messaging between vehicles, back-end systems, and front-end user systems such as portals and mobile applications. The MQTT brokers themselves are distributed across multiple regions.
There was a need to query presence status (online or offline) for vehicles and users on front-end devices within the MBB without knowing details about the various broker deployments. Additional business requirements were defined that also required the creation of a service capable of detecting duplicate personalized service usage by users so that business services (such as license management services) could detect and act on multiple user logins. A centralized, scalable component to unify all these requirements was desired: the MBB Pres-ence Service.
This concept describes the architecture in detail, including all interfaces. It is worth noting that the Presence Service provides different types of interfaces: RESTful interfaces and (indirect) MQTT interfaces.</t>
  </si>
  <si>
    <t>86001_MBBB_PROFILE</t>
  </si>
  <si>
    <t>Profiles and preferences</t>
  </si>
  <si>
    <t>The Profiles and Preferences application provides metadata for online services via MBB's RESTful HTTP API and can be used by business services to store user-specific configurations.</t>
  </si>
  <si>
    <t>85832_MBBC_PSEUDO</t>
  </si>
  <si>
    <t>PSEUDO</t>
  </si>
  <si>
    <t>The MBB Pseudonymization Service is a core central service (ODP only) that provides a mapping between the original "plain text" values for VIN and MBB User IDs and their pseudonymized values. The pseudonymization service generates the "pseudo" values from a real value by creating salted hash values using the original value string and a salt string. The pseudonymization service is typically requested by authorized other services to enable a "reverse lookup" of the real chassis number/user ID from a pseudo chassis number or pseudo ID.</t>
  </si>
  <si>
    <t>86118_MBBA_PSEUDO</t>
  </si>
  <si>
    <t>PSEUDO management tool</t>
  </si>
  <si>
    <t>Admintool for MBB pseudonymization service</t>
  </si>
  <si>
    <t>85822_MBBC_REG</t>
  </si>
  <si>
    <t>Registration server (REG)</t>
  </si>
  <si>
    <t>Originally, the Registration Server was required for the Volkswagen Passat, which was launched in 2018 in a GITC (MBB backend environment) that is completely separate from the traditional WebCenter environment. To connect the different models to their respective backend, i.e. GITC or WebCenter, the Registration Server provides service discovery mechanisms, the Vehicle Discovery Service (VDS).The Registration Server has a VDS as an embedded library. It provides a decision point about the home of a particular vehicle: an appropriate MBB backend is selected based on a vehicle's SOP, and the information is returned to the vehicle.</t>
  </si>
  <si>
    <t>85837_MBBC_SPIN</t>
  </si>
  <si>
    <t>SPIN</t>
  </si>
  <si>
    <t>The SPIN may be required when security functions such as "remote locking/unlocking" are used. In such a case, the SPIN is a second means in a two means authentication (factor "something I know"). The first means is the user's username and password, the second means is the SPIN, which only the user should know.</t>
  </si>
  <si>
    <t>85831_MBBC_TSMS</t>
  </si>
  <si>
    <t>Truststore for third parties</t>
  </si>
  <si>
    <t>Communication between the vehicle and remote party is secured via TLS. When the TLS connection initiated by the vehicle is established, the remote station concerned must present its certificate.
In addition to MTS, the vehicle uses ThirdPartyTruststore (TPT) to authenticate remote peers that do not use a CAI root certificate or VKMS root certificate. The TPT will contain multiple root certificates for remote sites. A new business service TrustStore Management Service (TSMS) will be established to manage the TPT.
The vehicle uses its MainTrustStore (MTS) to check whether it can trust this certificate. MTS contains only a CAI root certificate (for CAI vehicles) or a VKMS root certificate (for VKMS vehicles).</t>
  </si>
  <si>
    <t>86115_MBBA_TSMS</t>
  </si>
  <si>
    <t>TSMS management tool</t>
  </si>
  <si>
    <t>Admin tool for third-party truststore service</t>
  </si>
  <si>
    <t>85841_MBBC_VDS</t>
  </si>
  <si>
    <t>Vehicle Detection Service (VDS)</t>
  </si>
  <si>
    <t>The Vehicle Discovery Service (aka Device Platform Discovery Service) is a (logical) MBB Core component that was required by two projects: FoD and MBB Lift and Shift. It has the following tasks: Calculating the SOP(s) of a vehicle, determining the home region of a given vehicle, i.e. the MBB or device platform instance hosting the vehicle. The service provides interfaces to other MBB components and to surrounding systems (via FAL/MAL and IA/GSB) to enable lookup requests for a given vehicle. The response contains the home region (ICTO ID from planningIt) and the corresponding base-uri.</t>
  </si>
  <si>
    <t>86092_MBBB_BLE </t>
  </si>
  <si>
    <t>BLE Ident (BLE) </t>
  </si>
  <si>
    <t>The Bluettooth Low Energy Ident service is used to identify the driver using Bluetooth technology as a basic service for other vehicle functions. </t>
  </si>
  <si>
    <t>Auto2X </t>
  </si>
  <si>
    <t>86037_MBBB_CF </t>
  </si>
  <si>
    <t>Car Finder (CF) </t>
  </si>
  <si>
    <t>The feature allows customers to locate their vehicle via a smartphone app. </t>
  </si>
  <si>
    <t>86069_MBBB_CTS </t>
  </si>
  <si>
    <t>Connection Test Service (CTS) </t>
  </si>
  <si>
    <t>The Connection Test Service offers customers support for fault diagnosis in their smartphone app. The connection between cell phone, backend and vehicle is tested and test results are stored for possible call center support. </t>
  </si>
  <si>
    <t>86051_MBBB_DWA </t>
  </si>
  <si>
    <t>Anti-theft alarm system (push) DWA </t>
  </si>
  <si>
    <t>The DWA Push function sends a notification to the user's mobile device via push when an alarm is triggered by the vehicle's anti-theft alarm system (DWA). 
The service keeps an alarm history that the user can retrieve and delete. </t>
  </si>
  <si>
    <t>86080_MBBB_ETRNRP </t>
  </si>
  <si>
    <t>Etron Route Planner (ETRONRP) </t>
  </si>
  <si>
    <t>Route planning service for electric vehicles 
Attention: 
MBB (Webcenter) scope is content of this tenderODP 1.0 scopes are not part of this tender </t>
  </si>
  <si>
    <t>86108_MBBA_FBDADM </t>
  </si>
  <si>
    <t>Vehicle Related Services Admin Tool (FBDADM) </t>
  </si>
  <si>
    <t>The administration interface (admin interface) for the vehicle-related services allows the administrator to change and save configurations for these services. </t>
  </si>
  <si>
    <t>86109_MBBA_FBDLDP </t>
  </si>
  <si>
    <t>FBD-LDAP </t>
  </si>
  <si>
    <t>Normal LDAP for controlling access permissions for the gray services via technical users - not a customer-experience service, but internal "enabler service". Changes to the configuration are made via scripts (LDIF). 
Use of standard software - information about complexity etc. therefore not possible.</t>
  </si>
  <si>
    <t>Unknown</t>
  </si>
  <si>
    <t>86047_MBBB_GEOFEN </t>
  </si>
  <si>
    <t>Geofencing (Geofen) </t>
  </si>
  <si>
    <t>The Geofencing feature allows the primary user of a vehicle to set certain geographical areas as prohibited or permitted zones. It notifies the main user via push or email as soon as the vehicle violates these areas and as soon as the violation is lifted. </t>
  </si>
  <si>
    <t>86035_MBBB_OPR </t>
  </si>
  <si>
    <t>Online breakdown call (OPR) </t>
  </si>
  <si>
    <t>The online breakdown call function is designed to connect the user with a call center in the event of a breakdown. When the function is triggered, data is collected in the vehicle and sent to the back end. The number of the relevant call center is then transmitted to the vehicle and a call is set up to the call center. The call center agent then has the option of accessing the previously transmitted vehicle data via a call center web application. This should enable the call center agent to identify the cause of the breakdown more precisely and offer the customer the appropriate support services. In addition to telephone assistance, these services include both the dispatch of a service vehicle and target data feed (e.g., to transmit the address of the nearest service partner). 
The function is triggered by independently pressing the hardkey in the vehicle or after a breakdown or minor accident. </t>
  </si>
  <si>
    <t>86034_MBBB_OTV </t>
  </si>
  <si>
    <t>Online appointment (OTV) </t>
  </si>
  <si>
    <t>The online appointment function is intended in particular to support the service partners' processes and enable more efficient resource planning. To this end, the vehicle data required to prepare an appointment is transmitted to the dealer systems of the service partner previously configured by the customer and evaluated. The user is thus contacted by phone by his preferred service partner before a service event due in the vehicle is displayed and informed about the service appointment to be arranged and the planned effort. </t>
  </si>
  <si>
    <t>86091_MBBB_PSO </t>
  </si>
  <si>
    <t>Personalization Online (PSO) </t>
  </si>
  <si>
    <t>The task of the PSO2.0 settings service is to exchange a user's vehicle-related settings data (a total of around 300 individual values) between vehicles. This means that a customer who makes settings in one vehicle, e.g., for the seat position, air conditioning, or station lists, can also find these settings in another vehicle. The prerequisite for this is, on the one hand, a login procedure within a vehicle and, on the other hand, the respective vehicle must support the service. </t>
  </si>
  <si>
    <t>86028_MBBB_RBC </t>
  </si>
  <si>
    <t>Remote battery charging (RBC) </t>
  </si>
  <si>
    <t>The "Remote Battery Charge" service enables customers to start and stop the charging process of their electric vehicle on a time-controlled basis via their smartphone. The customer can also check the current status and settings. </t>
  </si>
  <si>
    <t>86030_MBBB_RDT </t>
  </si>
  <si>
    <t>Remote departure time (RDT) </t>
  </si>
  <si>
    <t>The "Remote Departure Time Programming" service enables the customer to configure the departure time (and accompanying climate and charging timers) of his electric vehicle via his smartphone. The customer can also check the current status and settings. </t>
  </si>
  <si>
    <t>86053_MBBB_RHF </t>
  </si>
  <si>
    <t>Remote honking and flashing (RHF) </t>
  </si>
  <si>
    <t>The Remote Honk &amp; Flash function allows the user to find his vehicle again. To do this, he can activate the vehicle's horn and light signals with the help of his smartphone app. Furthermore, the user can use the Remote Honk &amp; Flash function to make himself known to others if he is in an emergency situation in his own vehicle. </t>
  </si>
  <si>
    <t>86040_MBBB_RLU </t>
  </si>
  <si>
    <t>Remote locking/unlocking (RLU) </t>
  </si>
  <si>
    <t>Remote Lock Unlock (RLU) enables locking and unlocking of a vehicle via smartphone app </t>
  </si>
  <si>
    <t>86029_MBBB_RPC </t>
  </si>
  <si>
    <t>Remote conditioning before the trip (RPC) </t>
  </si>
  <si>
    <t>The "Remote PreTrip Climatisation" service enables the customer to start and stop the air conditioning of his electric vehicle on a time-controlled basis via his smartphone. The customer can also check the current status and settings. </t>
  </si>
  <si>
    <t>86090_MBBB_RPT </t>
  </si>
  <si>
    <t>Remote profiles and timer programming (RPT) </t>
  </si>
  <si>
    <t>The "Remote Profile and Timer Programming" service enables customers to configure profiles for different vehicle locations of their electric vehicle via their smartphone. This includes settings for charging, departure times and air conditioning. The customer can also check the current status and settings. </t>
  </si>
  <si>
    <t>86039_MBBB_RS </t>
  </si>
  <si>
    <t>Remote parking heater (RS) </t>
  </si>
  <si>
    <t>The Remote Parking Heater service enables the end customer to program, start and stop the parking heater of his vehicle via his smartphone app or to query the current status information. </t>
  </si>
  <si>
    <t>Not yet available </t>
  </si>
  <si>
    <t>Remote start (RSTO) </t>
  </si>
  <si>
    <r>
      <t xml:space="preserve">New service </t>
    </r>
    <r>
      <rPr>
        <sz val="11"/>
        <color rgb="FF1D0638"/>
        <rFont val="Calibri"/>
        <family val="2"/>
        <scheme val="minor"/>
      </rPr>
      <t>still under development. </t>
    </r>
    <r>
      <rPr>
        <b/>
        <sz val="11"/>
        <color rgb="FF1D0638"/>
        <rFont val="Calibri"/>
        <family val="2"/>
        <scheme val="minor"/>
      </rPr>
      <t xml:space="preserve">
Information about complexity etc. therefore not possible. </t>
    </r>
  </si>
  <si>
    <t>#N/A </t>
  </si>
  <si>
    <t>New service - under construction</t>
  </si>
  <si>
    <t>86031_MBBB_RTS </t>
  </si>
  <si>
    <t>Remote Trigger Statistics (RTS) </t>
  </si>
  <si>
    <t>The "Remote Trip Statistic" service enables the customer to view the distance driven by his vehicle via his smartphone. Short and long trips can be displayed. </t>
  </si>
  <si>
    <t>86050_MBBB_RVT </t>
  </si>
  <si>
    <t>Remote vehicle monitoring (RVT) </t>
  </si>
  <si>
    <t>The Remote Vehicle Tracking (RVT) feature allows the call center agent to retrieve a vehicle's location data in response to police inquiries. </t>
  </si>
  <si>
    <t>86048_MBBB_SPEEDA </t>
  </si>
  <si>
    <t>Speed warning (Speeda) </t>
  </si>
  <si>
    <t>The Speed Alert function allows the main user of a vehicle to set a speed limit.It then notifies the main user when the vehicle exceeds this limit and when the overrun ends. </t>
  </si>
  <si>
    <t>85904_MBBS_TSS </t>
  </si>
  <si>
    <t>Telemetry Shared Service (TSS) </t>
  </si>
  <si>
    <t>The Telemetric Shared Service (TSS) is a web service that provides other business services with the ability to query and interpret vehicle-related data. </t>
  </si>
  <si>
    <t>86049_MBBB_VALETA </t>
  </si>
  <si>
    <t>Valet alarm (Valeta) </t>
  </si>
  <si>
    <t>The Valet Alert function allows the main user of a vehicle to define a geographical area as a permitted zone, as well as a speed limit. It notifies the main user as soon as the vehicle leaves or returns to the geographical area, or the speed limit is exceeded or not reached again. </t>
  </si>
  <si>
    <t>86043_MBBB_VHR </t>
  </si>
  <si>
    <t>Vehicle Health Report (VHR) </t>
  </si>
  <si>
    <t>Service collects status information of the vehicle. Special development for the VW brand. Service will probably be re-implemented in 2022 and then integrated into the "normal" portfolio of gray services.  
Information about complexity etc. therefore not possible. </t>
  </si>
  <si>
    <t>86036_MBBB_VSR </t>
  </si>
  <si>
    <t>Vehicle Status Report (VSR) </t>
  </si>
  <si>
    <t>The Vehicle Status Report service enables customers to retrieve vehicle status data via their myAudi account or smartphone app. They can choose between the last saved data status or the current vehicle status data. Vehicle status data includes, for example, parameters such as fuel level, mileage, locking statuses or maintenance interval data. </t>
  </si>
  <si>
    <t>86065_MBBB_VTS </t>
  </si>
  <si>
    <t>Vehicle Tracking System (VTS) </t>
  </si>
  <si>
    <t>The Vehicle Tracking System (VTS) is a solution for detecting vehicle thefts and recovering stolen vehicles. It consists of a device permanently installed in the vehicle, which detects tampering with the vehicle and unauthorized vehicle movements. It also assists in locating the vehicle and enables the vehicle to be immobilized. </t>
  </si>
  <si>
    <t>86067_MBBB_MVSGEO </t>
  </si>
  <si>
    <t>Mobility Vehicle Status Geo </t>
  </si>
  <si>
    <t>The MVS and MVS-Geo services each provide specific vehicle status data to a fleet operator backend or specifically regarding the vehicle. 
- The MVS-Geo handles data about the geo-position of the vehicle
- The MVS handles general status data like fuel level, warning lights, locked/closed status of various components etc. </t>
  </si>
  <si>
    <t>86061_MBBB_MOBKEY </t>
  </si>
  <si>
    <t>Audi connect key </t>
  </si>
  <si>
    <t>The Audi mobile key - "Mobile phone as key replacement" service enables the vehicle user to use his smartphone for both vehicle access and vehicle start. In addition, the vehicle owner will be able to dynamically assign authorizations for a vehicle to other users.  
The mobilekey can be a smartphone (via NFC) or an RFID card. The vehicle learns which device or card can be used as a key. </t>
  </si>
  <si>
    <t>86119_MBBA_CKTOOL </t>
  </si>
  <si>
    <t>MOBKEY- management and monitoring tool </t>
  </si>
  <si>
    <t>The tool should have to solve 3 tasks: 
1. monitoring of connections to neighboring systemsClassical  monitoring function based on "isAlive" calls.  
2. analysis of permissions and mobile keys: it must be possible to analyze the data of the DB tables PERMISSION and MOBILEKEY. 
3. update of status: The status of a permission or a mobile key must be freely adjustable by a combo box within the scope of the predefined status values.</t>
  </si>
  <si>
    <t>86083_MBBB_PNC </t>
  </si>
  <si>
    <t>Plug&amp;Charge business service </t>
  </si>
  <si>
    <t>The Plug &amp; Charge function is a convenient way of authenticating the charging infrastructure. It replaces common external authentication media such as RFID card, app, SMS, or similar. The use of Plug &amp; Charge significantly increases customer convenience, since the authentication process at the charging infrastructure, which is necessary for every charging process in publicly accessible areas, is significantly simplified. </t>
  </si>
  <si>
    <t>Other-
Green services </t>
  </si>
  <si>
    <t>86117_MBBA_PNC </t>
  </si>
  <si>
    <t>Plug&amp;Charge management tool </t>
  </si>
  <si>
    <t>The Plug&amp;Charge Admin Tool is an administration tool that can be used to update the Root Certificate Containers (RCC) in vehicles </t>
  </si>
  <si>
    <t>760_MBBS_CMSA / 761_MBBS_CMSP </t>
  </si>
  <si>
    <t>CMS (AEM author / incl. dashboard for package management) </t>
  </si>
  <si>
    <t>Adobe Experience Manager AEM Standard software on which applications 85019_MBBS_CMSA, 85907_MBBB_APPREPO, 86023_MBBB_DISCL, 85912_MBBS_LSCREE, and 85994_MBBB_STOCMS are built. (CMSA = author instances / CMSP = publisher instances). </t>
  </si>
  <si>
    <t>Other-
Colorful services </t>
  </si>
  <si>
    <t>85019_MBBS_CMSA </t>
  </si>
  <si>
    <t>CMS user interface </t>
  </si>
  <si>
    <t>The content management system on the MBB and ODP1.0 platforms is used to manage various content types for in-vehicle infotainment services. The AEM software from Adobe is used for this purpose. The content types managed are: Disclaimer/AGB texts (managed via the AEM user interface), I18N of service names to be displayed in the vehicle (managed via the AEM user interface) and static content such as images and translations of displayed texts as well as WebApps via which infotainment functionalities are brought into the vehicle. The latter two are managed in the form of packages via an in-house developed user interface (also scope of this RFP) and stored in the AEM document structure. In addition, the Apprepo functionality was developed via AEM, which uses checksums to determine for WebApps whether the latest version is available in a vehicle and, if not, offers the vehicle the latest version for download (also scope of this RFP) 
User interface/dashboard for managing content packages within AEM </t>
  </si>
  <si>
    <t>85907_MBBB_APPREPO </t>
  </si>
  <si>
    <t>CMS </t>
  </si>
  <si>
    <t>Apprepo = Appstore functionality for vehicle WebApps (delivers the appropriate versions of the apps provided via the dashboard to requesting vehicles). </t>
  </si>
  <si>
    <t>86023_MBBB_DISCL </t>
  </si>
  <si>
    <t>CMS (Disclaimer) </t>
  </si>
  <si>
    <t>Disclaimer = management and delivery of disclaimer/AGB texts for display in the vehicle </t>
  </si>
  <si>
    <t>85912_MBBS_LSCREE </t>
  </si>
  <si>
    <t>CMS license screen </t>
  </si>
  <si>
    <t>Licensescreen = management of license texts and their translations incl. business logic for display in the vehicle </t>
  </si>
  <si>
    <t>85994_MBBB_STOCMS </t>
  </si>
  <si>
    <t>CMS STO Management </t>
  </si>
  <si>
    <t>Service Technique Online CMS = management of STO-relevant texts and their translations incl. business logic for display in the vehicle </t>
  </si>
  <si>
    <t>  </t>
  </si>
  <si>
    <t>Pipeline  </t>
  </si>
  <si>
    <t>The CI/CD pipeline enables automatic deployment of applications across all stages. Defined quality gates are taken into account and analyzed and documented. Based on these results, automated staging decisions are made. Currently, various individual steps are automated and must be combined into a comprehensive product during product development. If necessary, the quality gates must be adapted or extended. The tools Concourse in the ODP and Jenkins in the Webcenter must be used for implementation. The tools are provided, further developed and operated centrally by Group IT. </t>
  </si>
  <si>
    <t>Enabler-
Basic Service</t>
  </si>
  <si>
    <t>Test frameworks </t>
  </si>
  <si>
    <t>The test framework is for checking the interfaces for correctness. The framework makes it possible to integrate the check fully automatically into the pipeline. It enables many developers/ testers to create tests by decoupling the subject matter from the framework. In the context of the development of the product it is necessary to transfer different test frameworks. While the basic functions of the framework are created by a team, all tests should be based on these basic functions. The base functions will be discussed during the fade in phase.  </t>
  </si>
  <si>
    <t>MBBx :</t>
  </si>
  <si>
    <t xml:space="preserve">• MBBA - Admin
• MBBB - Business Services
   • infotainment services
   • vehicle-related services (Car2X)
• MBBC - Core
• MBBS - Shared
• Other interfaces </t>
  </si>
  <si>
    <t xml:space="preserve">The number of Connected Car Services to be supported, which are made available to the customer for use, as well as the annual growth, can be found in the Compensation section.
To ensure a smooth transition to live operation, there are different staging environments (e.g. Test and Integration, Approval, PreLive and Live). </t>
  </si>
  <si>
    <r>
      <t>Core modules are the central components used by all other modules that communicate with the vehicle. Core components are the modules that enable and manage the connection between the vehicle and the MBB. Core Services are agnostic to business service payloads.
Core functionalities are e.g. security, registration of vehicles at the backend as well as at the MNO (Mobile Network Operator), routing or the provision of external web APIs for the use of non-vehicle clients such as smartphones and customer portals of all brands. They are essential for the use of business services before the end customer.
the term "</t>
    </r>
    <r>
      <rPr>
        <b/>
        <sz val="11"/>
        <color theme="1"/>
        <rFont val="Calibri"/>
        <family val="2"/>
        <scheme val="minor"/>
      </rPr>
      <t>other services</t>
    </r>
    <r>
      <rPr>
        <sz val="11"/>
        <color theme="1"/>
        <rFont val="Calibri"/>
        <family val="2"/>
        <scheme val="minor"/>
      </rPr>
      <t>" includes the green services (Intelligent Charging Functions Backend (ILF) and Plug&amp;Charge Backend (PnC)) and Content Management System (CMS).
The Plug&amp;Charge function provides a convenient option for authentication and authentication at the charging infrastructure. It replaces common external authentication media such as RFID card, app, SMS, or similar.
The content management system on the MBB and ODP1.0 platforms is used to manage various content types for in-vehicle infotainment services</t>
    </r>
  </si>
  <si>
    <t>Weighted rating:
1 points = simply
3 points = medium
5 points = high</t>
  </si>
  <si>
    <t>Weighting:
1 points = simply
3 points = medium
5 points = high</t>
  </si>
  <si>
    <t>Overall
Weighting
&lt;21 - Very Simply
&lt;36 - Simply
&lt;51 - Medium
&lt;61 - Complex
&gt;60 - Very Complex</t>
  </si>
  <si>
    <t>Overall
Weighted rating</t>
  </si>
  <si>
    <t>GroupType of Application</t>
  </si>
  <si>
    <t>Number of lines of codes
Weighting
1</t>
  </si>
  <si>
    <t>Number of libraries used (number of libraries used)
Weighting
2</t>
  </si>
  <si>
    <t>Source code complexity
Weighting
4</t>
  </si>
  <si>
    <t>Number of systems dependent on the service (No. of dependent systems)
Weighting
8</t>
  </si>
  <si>
    <t>Source code complexity
Weighting
3</t>
  </si>
  <si>
    <t>Number of systems dependent on the service (No. of dependent systems)
Weighting
4</t>
  </si>
  <si>
    <t>Car2X </t>
  </si>
  <si>
    <t>Pipeline</t>
  </si>
  <si>
    <t>Test Frameworks</t>
  </si>
  <si>
    <t>Number of systems dependent on the service</t>
  </si>
  <si>
    <t>Number of libraries used</t>
  </si>
  <si>
    <t>Questions</t>
  </si>
  <si>
    <t>LOTS ?</t>
  </si>
  <si>
    <t>Auto2X</t>
  </si>
  <si>
    <t>Enabler</t>
  </si>
  <si>
    <t>APPS ?</t>
  </si>
  <si>
    <t>TOOLS ?</t>
  </si>
  <si>
    <t>Q: can these be linked to the APPS ?</t>
  </si>
  <si>
    <t>Key Assumptions/Risks</t>
  </si>
  <si>
    <t>1)</t>
  </si>
  <si>
    <t>KT by remote access, no F2f --&gt; over 2020-2022 DXC has build good experience</t>
  </si>
  <si>
    <t>KT</t>
  </si>
  <si>
    <t>Technologies</t>
  </si>
  <si>
    <t>For testing</t>
  </si>
  <si>
    <r>
      <t>1. Access Management - Tivoli Access Management Webseal</t>
    </r>
    <r>
      <rPr>
        <sz val="11"/>
        <rFont val="Calibri"/>
        <family val="2"/>
        <scheme val="minor"/>
      </rPr>
      <t>​</t>
    </r>
  </si>
  <si>
    <r>
      <t>2. AWS Services (RDS, EC2, Cloudwatch u. a.)</t>
    </r>
    <r>
      <rPr>
        <sz val="11"/>
        <rFont val="Calibri"/>
        <family val="2"/>
        <scheme val="minor"/>
      </rPr>
      <t>​</t>
    </r>
  </si>
  <si>
    <r>
      <t>3. CA APM </t>
    </r>
    <r>
      <rPr>
        <sz val="11"/>
        <rFont val="Calibri"/>
        <family val="2"/>
        <scheme val="minor"/>
      </rPr>
      <t>​</t>
    </r>
  </si>
  <si>
    <r>
      <t>4. Cassandra</t>
    </r>
    <r>
      <rPr>
        <sz val="11"/>
        <rFont val="Calibri"/>
        <family val="2"/>
        <scheme val="minor"/>
      </rPr>
      <t>​</t>
    </r>
  </si>
  <si>
    <r>
      <t>5. Concourse</t>
    </r>
    <r>
      <rPr>
        <sz val="11"/>
        <rFont val="Calibri"/>
        <family val="2"/>
        <scheme val="minor"/>
      </rPr>
      <t>​</t>
    </r>
  </si>
  <si>
    <r>
      <t>6. Content Management - Adobe Communique (Day) </t>
    </r>
    <r>
      <rPr>
        <sz val="11"/>
        <rFont val="Calibri"/>
        <family val="2"/>
        <scheme val="minor"/>
      </rPr>
      <t>​</t>
    </r>
  </si>
  <si>
    <r>
      <t>7. Directory Proxy Server SUN</t>
    </r>
    <r>
      <rPr>
        <sz val="11"/>
        <rFont val="Calibri"/>
        <family val="2"/>
        <scheme val="minor"/>
      </rPr>
      <t>​</t>
    </r>
  </si>
  <si>
    <r>
      <t>8. DNS - BIND</t>
    </r>
    <r>
      <rPr>
        <sz val="11"/>
        <rFont val="Calibri"/>
        <family val="2"/>
        <scheme val="minor"/>
      </rPr>
      <t>​</t>
    </r>
  </si>
  <si>
    <r>
      <t>9. Dynatrace </t>
    </r>
    <r>
      <rPr>
        <sz val="11"/>
        <rFont val="Calibri"/>
        <family val="2"/>
        <scheme val="minor"/>
      </rPr>
      <t>​</t>
    </r>
  </si>
  <si>
    <r>
      <t>10. F5 Firewall</t>
    </r>
    <r>
      <rPr>
        <sz val="11"/>
        <rFont val="Calibri"/>
        <family val="2"/>
        <scheme val="minor"/>
      </rPr>
      <t>​</t>
    </r>
  </si>
  <si>
    <r>
      <t>11. Gradle</t>
    </r>
    <r>
      <rPr>
        <sz val="11"/>
        <rFont val="Calibri"/>
        <family val="2"/>
        <scheme val="minor"/>
      </rPr>
      <t>​</t>
    </r>
  </si>
  <si>
    <r>
      <t>12. Grafana</t>
    </r>
    <r>
      <rPr>
        <sz val="11"/>
        <rFont val="Calibri"/>
        <family val="2"/>
        <scheme val="minor"/>
      </rPr>
      <t>​</t>
    </r>
  </si>
  <si>
    <r>
      <t>13. Jenkins</t>
    </r>
    <r>
      <rPr>
        <sz val="11"/>
        <rFont val="Calibri"/>
        <family val="2"/>
        <scheme val="minor"/>
      </rPr>
      <t>​</t>
    </r>
  </si>
  <si>
    <t>JIRA</t>
  </si>
  <si>
    <r>
      <t>14. Kafka</t>
    </r>
    <r>
      <rPr>
        <sz val="11"/>
        <rFont val="Calibri"/>
        <family val="2"/>
        <scheme val="minor"/>
      </rPr>
      <t>​</t>
    </r>
  </si>
  <si>
    <r>
      <t>15. Kibana</t>
    </r>
    <r>
      <rPr>
        <sz val="11"/>
        <rFont val="Calibri"/>
        <family val="2"/>
        <scheme val="minor"/>
      </rPr>
      <t>​</t>
    </r>
  </si>
  <si>
    <r>
      <t>16. Kubernetes / Docker</t>
    </r>
    <r>
      <rPr>
        <sz val="11"/>
        <rFont val="Calibri"/>
        <family val="2"/>
        <scheme val="minor"/>
      </rPr>
      <t>​</t>
    </r>
  </si>
  <si>
    <r>
      <t>17. Linux (Redhat u. a.)</t>
    </r>
    <r>
      <rPr>
        <sz val="11"/>
        <rFont val="Calibri"/>
        <family val="2"/>
        <scheme val="minor"/>
      </rPr>
      <t>​</t>
    </r>
  </si>
  <si>
    <r>
      <t>18. Maven</t>
    </r>
    <r>
      <rPr>
        <sz val="11"/>
        <rFont val="Calibri"/>
        <family val="2"/>
        <scheme val="minor"/>
      </rPr>
      <t>​</t>
    </r>
  </si>
  <si>
    <r>
      <t>19. Microsoft Domain Controller</t>
    </r>
    <r>
      <rPr>
        <sz val="11"/>
        <rFont val="Calibri"/>
        <family val="2"/>
        <scheme val="minor"/>
      </rPr>
      <t>​</t>
    </r>
  </si>
  <si>
    <r>
      <t>20. Microsoft Federated Identity Mgmt.</t>
    </r>
    <r>
      <rPr>
        <sz val="11"/>
        <rFont val="Calibri"/>
        <family val="2"/>
        <scheme val="minor"/>
      </rPr>
      <t>​</t>
    </r>
  </si>
  <si>
    <r>
      <t>21. Microsoft Key Management Server</t>
    </r>
    <r>
      <rPr>
        <sz val="11"/>
        <rFont val="Calibri"/>
        <family val="2"/>
        <scheme val="minor"/>
      </rPr>
      <t>​</t>
    </r>
  </si>
  <si>
    <r>
      <t>22. Microsoft SQL Server</t>
    </r>
    <r>
      <rPr>
        <sz val="11"/>
        <rFont val="Calibri"/>
        <family val="2"/>
        <scheme val="minor"/>
      </rPr>
      <t>​</t>
    </r>
  </si>
  <si>
    <r>
      <t>23. MongoDB</t>
    </r>
    <r>
      <rPr>
        <sz val="11"/>
        <rFont val="Calibri"/>
        <family val="2"/>
        <scheme val="minor"/>
      </rPr>
      <t>​</t>
    </r>
  </si>
  <si>
    <r>
      <t>24. MQTT (Message Broker)</t>
    </r>
    <r>
      <rPr>
        <sz val="11"/>
        <rFont val="Calibri"/>
        <family val="2"/>
        <scheme val="minor"/>
      </rPr>
      <t>​</t>
    </r>
  </si>
  <si>
    <r>
      <t>25. NDM WebSphere</t>
    </r>
    <r>
      <rPr>
        <sz val="11"/>
        <rFont val="Calibri"/>
        <family val="2"/>
        <scheme val="minor"/>
      </rPr>
      <t>​</t>
    </r>
  </si>
  <si>
    <r>
      <t>26. NFS</t>
    </r>
    <r>
      <rPr>
        <sz val="11"/>
        <rFont val="Calibri"/>
        <family val="2"/>
        <scheme val="minor"/>
      </rPr>
      <t>​</t>
    </r>
  </si>
  <si>
    <r>
      <t>27. Open API</t>
    </r>
    <r>
      <rPr>
        <sz val="11"/>
        <rFont val="Calibri"/>
        <family val="2"/>
        <scheme val="minor"/>
      </rPr>
      <t>​</t>
    </r>
  </si>
  <si>
    <r>
      <t>28. Oracle</t>
    </r>
    <r>
      <rPr>
        <sz val="11"/>
        <rFont val="Calibri"/>
        <family val="2"/>
        <scheme val="minor"/>
      </rPr>
      <t>​</t>
    </r>
  </si>
  <si>
    <r>
      <t>29. Portal Liferay</t>
    </r>
    <r>
      <rPr>
        <sz val="11"/>
        <rFont val="Calibri"/>
        <family val="2"/>
        <scheme val="minor"/>
      </rPr>
      <t>​</t>
    </r>
  </si>
  <si>
    <r>
      <t>30. Portale - WebSphere Portal Server</t>
    </r>
    <r>
      <rPr>
        <sz val="11"/>
        <rFont val="Calibri"/>
        <family val="2"/>
        <scheme val="minor"/>
      </rPr>
      <t>​</t>
    </r>
  </si>
  <si>
    <r>
      <t>31. Redis</t>
    </r>
    <r>
      <rPr>
        <sz val="11"/>
        <rFont val="Calibri"/>
        <family val="2"/>
        <scheme val="minor"/>
      </rPr>
      <t>​</t>
    </r>
  </si>
  <si>
    <r>
      <t>32. Rsync</t>
    </r>
    <r>
      <rPr>
        <sz val="11"/>
        <rFont val="Calibri"/>
        <family val="2"/>
        <scheme val="minor"/>
      </rPr>
      <t>​</t>
    </r>
  </si>
  <si>
    <r>
      <t>33. RVS</t>
    </r>
    <r>
      <rPr>
        <sz val="11"/>
        <rFont val="Calibri"/>
        <family val="2"/>
        <scheme val="minor"/>
      </rPr>
      <t>​</t>
    </r>
  </si>
  <si>
    <t>Sonarqube / Teamscale</t>
  </si>
  <si>
    <r>
      <t>34. Splunk </t>
    </r>
    <r>
      <rPr>
        <sz val="11"/>
        <rFont val="Calibri"/>
        <family val="2"/>
        <scheme val="minor"/>
      </rPr>
      <t>​</t>
    </r>
  </si>
  <si>
    <t>TestMagic</t>
  </si>
  <si>
    <r>
      <t>35. Tivoli Access Manager Policy Server</t>
    </r>
    <r>
      <rPr>
        <sz val="11"/>
        <rFont val="Calibri"/>
        <family val="2"/>
        <scheme val="minor"/>
      </rPr>
      <t>​</t>
    </r>
  </si>
  <si>
    <r>
      <t>36. Tomcat Application Server</t>
    </r>
    <r>
      <rPr>
        <sz val="11"/>
        <rFont val="Calibri"/>
        <family val="2"/>
        <scheme val="minor"/>
      </rPr>
      <t>​</t>
    </r>
  </si>
  <si>
    <r>
      <t>37. Translation - WebSphere Translation Server</t>
    </r>
    <r>
      <rPr>
        <sz val="11"/>
        <rFont val="Calibri"/>
        <family val="2"/>
        <scheme val="minor"/>
      </rPr>
      <t>​</t>
    </r>
  </si>
  <si>
    <r>
      <t>38. WAF</t>
    </r>
    <r>
      <rPr>
        <sz val="11"/>
        <rFont val="Calibri"/>
        <family val="2"/>
        <scheme val="minor"/>
      </rPr>
      <t>​</t>
    </r>
  </si>
  <si>
    <r>
      <t>39. Web Scraping Software - Kapow</t>
    </r>
    <r>
      <rPr>
        <sz val="11"/>
        <rFont val="Calibri"/>
        <family val="2"/>
        <scheme val="minor"/>
      </rPr>
      <t>​</t>
    </r>
  </si>
  <si>
    <r>
      <t>40. Web Server – Apache</t>
    </r>
    <r>
      <rPr>
        <sz val="11"/>
        <rFont val="Calibri"/>
        <family val="2"/>
        <scheme val="minor"/>
      </rPr>
      <t>​</t>
    </r>
  </si>
  <si>
    <r>
      <t>41. Web Server - IBM HTTPD</t>
    </r>
    <r>
      <rPr>
        <sz val="11"/>
        <rFont val="Calibri"/>
        <family val="2"/>
        <scheme val="minor"/>
      </rPr>
      <t>​</t>
    </r>
  </si>
  <si>
    <r>
      <t>42. Web Server - Microsoft IIS</t>
    </r>
    <r>
      <rPr>
        <sz val="11"/>
        <rFont val="Calibri"/>
        <family val="2"/>
        <scheme val="minor"/>
      </rPr>
      <t>​</t>
    </r>
  </si>
  <si>
    <r>
      <t>43. WebSphere Application Server</t>
    </r>
    <r>
      <rPr>
        <sz val="11"/>
        <rFont val="Calibri"/>
        <family val="2"/>
        <scheme val="minor"/>
      </rPr>
      <t>​</t>
    </r>
  </si>
  <si>
    <r>
      <t>44. WebSphere Message Broker</t>
    </r>
    <r>
      <rPr>
        <sz val="11"/>
        <rFont val="Calibri"/>
        <family val="2"/>
        <scheme val="minor"/>
      </rPr>
      <t>​</t>
    </r>
  </si>
  <si>
    <t>Xray</t>
  </si>
  <si>
    <t>HOLIDAYS!!!</t>
  </si>
  <si>
    <t xml:space="preserve">Oktober </t>
  </si>
  <si>
    <t>November</t>
  </si>
  <si>
    <t>Dezember</t>
  </si>
  <si>
    <t>Januar</t>
  </si>
  <si>
    <t>Februar</t>
  </si>
  <si>
    <t>März</t>
  </si>
  <si>
    <t>April</t>
  </si>
  <si>
    <t xml:space="preserve">Teamsize (FTE) </t>
  </si>
  <si>
    <t>Assount &amp; SM</t>
  </si>
  <si>
    <t>this fte are placeholders for moment</t>
  </si>
  <si>
    <t>T&amp;T</t>
  </si>
  <si>
    <t>Service Management</t>
  </si>
  <si>
    <t xml:space="preserve"> </t>
  </si>
  <si>
    <t>Integrated Projects (optional)</t>
  </si>
  <si>
    <t>KT TEAM FTE</t>
  </si>
  <si>
    <t>AMS</t>
  </si>
  <si>
    <t>AD</t>
  </si>
  <si>
    <t>Days per month</t>
  </si>
  <si>
    <t>Komplexity rating</t>
  </si>
  <si>
    <t>Mandays effort per complexity Point</t>
  </si>
  <si>
    <t>KT Plan für AMS</t>
  </si>
  <si>
    <t>Stabilization</t>
  </si>
  <si>
    <t>Application</t>
  </si>
  <si>
    <t>Complexity Rating</t>
  </si>
  <si>
    <t>Komplexity Points</t>
  </si>
  <si>
    <t>KT Effort in Mandays</t>
  </si>
  <si>
    <t>KT Duration in month</t>
  </si>
  <si>
    <t>Wave</t>
  </si>
  <si>
    <t>tbd</t>
  </si>
  <si>
    <t>Team</t>
  </si>
  <si>
    <t>C2X 1</t>
  </si>
  <si>
    <t>C2X 2</t>
  </si>
  <si>
    <t>C2X 3</t>
  </si>
  <si>
    <t>C2X 4</t>
  </si>
  <si>
    <t>C2x 5</t>
  </si>
  <si>
    <t>Core 1</t>
  </si>
  <si>
    <t>Core 2</t>
  </si>
  <si>
    <t>Core 3</t>
  </si>
  <si>
    <t>Core 4</t>
  </si>
  <si>
    <t>Core 5</t>
  </si>
  <si>
    <t>Core 6</t>
  </si>
  <si>
    <t>Core 7</t>
  </si>
  <si>
    <t>Core 8</t>
  </si>
  <si>
    <t>Core 9</t>
  </si>
  <si>
    <t>PoC August</t>
  </si>
  <si>
    <t>manually changed</t>
  </si>
  <si>
    <t>2 / Enabler Dienste</t>
  </si>
  <si>
    <t>ED1</t>
  </si>
  <si>
    <t>1 / Enabler Dienste</t>
  </si>
  <si>
    <t>WD1</t>
  </si>
  <si>
    <t>WD2</t>
  </si>
  <si>
    <t>Open Man-days</t>
  </si>
  <si>
    <t>ramp up with 2 more FTE</t>
  </si>
  <si>
    <t xml:space="preserve">Division </t>
  </si>
  <si>
    <t>Wave 1</t>
  </si>
  <si>
    <t>Wave 2</t>
  </si>
  <si>
    <t>Wave 3</t>
  </si>
  <si>
    <t>Wave 4</t>
  </si>
  <si>
    <t>To be difined</t>
  </si>
  <si>
    <t>Complexity</t>
  </si>
  <si>
    <t>Car2X Applikationen</t>
  </si>
  <si>
    <t>Applications &amp; Services to be transfered</t>
  </si>
  <si>
    <t>Waves</t>
  </si>
  <si>
    <t>Apps</t>
  </si>
  <si>
    <t>total</t>
  </si>
  <si>
    <t>ED</t>
  </si>
  <si>
    <t>check</t>
  </si>
  <si>
    <t>Very Simple</t>
  </si>
  <si>
    <t>Simple</t>
  </si>
  <si>
    <t>complex</t>
  </si>
  <si>
    <t>very complex</t>
  </si>
  <si>
    <t>Unknowns</t>
  </si>
  <si>
    <t>Prep</t>
  </si>
  <si>
    <t>Transistion</t>
  </si>
  <si>
    <t>RUN</t>
  </si>
  <si>
    <t>Client obligations Summary</t>
  </si>
  <si>
    <t>Aug</t>
  </si>
  <si>
    <t>Sept</t>
  </si>
  <si>
    <t>Okt</t>
  </si>
  <si>
    <t>Nov</t>
  </si>
  <si>
    <t>Dec</t>
  </si>
  <si>
    <t xml:space="preserve">Jan </t>
  </si>
  <si>
    <t>Febr</t>
  </si>
  <si>
    <t>March</t>
  </si>
  <si>
    <t>Detailed Explanations</t>
  </si>
  <si>
    <t>calculation of Support in KT in Days</t>
  </si>
  <si>
    <t>effort per week</t>
  </si>
  <si>
    <t>Total h</t>
  </si>
  <si>
    <t>Total Days</t>
  </si>
  <si>
    <r>
      <rPr>
        <sz val="11"/>
        <color rgb="FF000000"/>
        <rFont val="Calibri"/>
        <family val="2"/>
      </rPr>
      <t xml:space="preserve">Obligations (Estimate) </t>
    </r>
    <r>
      <rPr>
        <u/>
        <sz val="11"/>
        <color rgb="FF000000"/>
        <rFont val="Calibri"/>
        <family val="2"/>
      </rPr>
      <t>in Prep and KT Phase</t>
    </r>
  </si>
  <si>
    <t>CARIAD Transition Program Manager</t>
  </si>
  <si>
    <t>0,5 Person over the 6 month Tranistionphase, Application independed</t>
  </si>
  <si>
    <t xml:space="preserve">CARIAD Transition Manager </t>
  </si>
  <si>
    <t>1 Person (0,5 per LOT) over the 6 month Tranistionphase, Application independed</t>
  </si>
  <si>
    <t>Incubant  Transition Manager</t>
  </si>
  <si>
    <t xml:space="preserve"> CARIAD Advisors / Stakeholders</t>
  </si>
  <si>
    <t>per Advisor 0,1 Person over the 6 month Tranistionphase, Application independed, 10 Advisors added here for planning purpose</t>
  </si>
  <si>
    <t>CARIAD technical KT Planning (Access, badged, etc)</t>
  </si>
  <si>
    <t>CARIAD Service Management SME</t>
  </si>
  <si>
    <t>CARIAD Project Manager/ Product Owners</t>
  </si>
  <si>
    <t>We expext your nominated SME/PO available for the KT 
in addiation to this SME please prepare for folloonging ADDITIONAL Effort: 
Wave and Application (complexity) Dependend (see right) (in average 65 MD per Month) for CARIAD Project Manager/ Product Owners and 156 MD for Mitarbeiter des jetzigen Dienstleisters/Dritte Subject Matter Experts (SME)</t>
  </si>
  <si>
    <t>average h per App</t>
  </si>
  <si>
    <t># of apps</t>
  </si>
  <si>
    <t>Effort</t>
  </si>
  <si>
    <t>Plan and Prep. of Knowledge Transfers Day's</t>
  </si>
  <si>
    <t>App dependend</t>
  </si>
  <si>
    <t>hours</t>
  </si>
  <si>
    <t xml:space="preserve">Schadowing Phase </t>
  </si>
  <si>
    <t>add meetings</t>
  </si>
  <si>
    <t>Month</t>
  </si>
  <si>
    <t>assumption: al documents well sorted, strutured, etc.</t>
  </si>
  <si>
    <t>Reverse Schadowing Phase</t>
  </si>
  <si>
    <t>Finalization and Close Down</t>
  </si>
  <si>
    <t>Experts from Incumbant/3P Subject Matter Experts (SME)</t>
  </si>
  <si>
    <t>Duration of waves</t>
  </si>
  <si>
    <t>=</t>
  </si>
  <si>
    <t>Mitarbeiter des jetzigen Dienstleisters/Dritte  Subject Matter Experts (SME)</t>
  </si>
  <si>
    <t>TOTAL</t>
  </si>
  <si>
    <t>Days Effort</t>
  </si>
  <si>
    <t>CLIENT EFFORT</t>
  </si>
  <si>
    <t>Planning</t>
  </si>
  <si>
    <t>SS</t>
  </si>
  <si>
    <t>RS</t>
  </si>
  <si>
    <t>closure</t>
  </si>
  <si>
    <t>Effort per Week</t>
  </si>
  <si>
    <t>SME-B_PO</t>
  </si>
  <si>
    <t>TM-Cariad</t>
  </si>
  <si>
    <t>KT Parameters</t>
  </si>
  <si>
    <t>SME-Tech</t>
  </si>
  <si>
    <t>Planning Parameters</t>
  </si>
  <si>
    <t>Hours</t>
  </si>
  <si>
    <t>SME-Testers</t>
  </si>
  <si>
    <t># of Apps</t>
  </si>
  <si>
    <t>TM-Valtech</t>
  </si>
  <si>
    <t>Complex</t>
  </si>
  <si>
    <t>Very Complex</t>
  </si>
  <si>
    <t>App-A</t>
  </si>
  <si>
    <t>Planning Effort</t>
  </si>
  <si>
    <t>Hours/Application</t>
  </si>
  <si>
    <t xml:space="preserve">Customer to give me Overview of Application - </t>
  </si>
  <si>
    <t>Total Effort-KT</t>
  </si>
  <si>
    <t xml:space="preserve">Customer evlaute my readiness/ clear my doubt </t>
  </si>
  <si>
    <t>Web Meetings/ ask me go thru documents/ part transition meeting</t>
  </si>
  <si>
    <t>Shadow Sup</t>
  </si>
  <si>
    <t>Shadow</t>
  </si>
  <si>
    <t>Rev shadow</t>
  </si>
  <si>
    <t>R-Shadow</t>
  </si>
  <si>
    <t>Closure</t>
  </si>
  <si>
    <t>Closure Phase</t>
  </si>
  <si>
    <t># weeks</t>
  </si>
  <si>
    <t>planning</t>
  </si>
  <si>
    <t>kt</t>
  </si>
  <si>
    <t>Days of Customer</t>
  </si>
  <si>
    <t>ss</t>
  </si>
  <si>
    <t>Person Months</t>
  </si>
  <si>
    <t>rs</t>
  </si>
  <si>
    <t>IMPORTANT DETAIL</t>
  </si>
  <si>
    <t>In order to insert the PivotTable you selected, we had to organise your data in columns with a single header row.</t>
  </si>
  <si>
    <t>Field15</t>
  </si>
  <si>
    <t>Field16</t>
  </si>
  <si>
    <t>Oktober 2</t>
  </si>
  <si>
    <t>Dezember2</t>
  </si>
  <si>
    <t>Very Simply</t>
  </si>
  <si>
    <t xml:space="preserve">Sum of Oktober </t>
  </si>
  <si>
    <t>Gesamtergebnis</t>
  </si>
  <si>
    <t>Sum of November</t>
  </si>
  <si>
    <t>Sum of Dezember</t>
  </si>
  <si>
    <t>Sum of Januar</t>
  </si>
  <si>
    <t>Sum of Februar</t>
  </si>
  <si>
    <t>C2X 1 Total</t>
  </si>
  <si>
    <t>C2X 2 Total</t>
  </si>
  <si>
    <t>C2X 3 Total</t>
  </si>
  <si>
    <t>C2X 4 Total</t>
  </si>
  <si>
    <t>C2x 5 Total</t>
  </si>
  <si>
    <t>Core 1 Total</t>
  </si>
  <si>
    <t>Core 2 Total</t>
  </si>
  <si>
    <t>Core 3 Total</t>
  </si>
  <si>
    <t>Core 4 Total</t>
  </si>
  <si>
    <t>Core 5 Total</t>
  </si>
  <si>
    <t>Core 6 Total</t>
  </si>
  <si>
    <t>Core 7 Total</t>
  </si>
  <si>
    <t>Core 8 Total</t>
  </si>
  <si>
    <t>Core 9 Total</t>
  </si>
  <si>
    <t>ED1 Total</t>
  </si>
  <si>
    <t>WD1 Total</t>
  </si>
  <si>
    <t>WD2 Total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</si>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</sst>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font>
      <sz val="11"/>
      <color theme="1"/>
      <name val="Calibri"/>
      <family val="2"/>
      <scheme val="minor"/>
    </font>
    <font>
      <b/>
      <sz val="11"/>
      <color theme="1"/>
      <name val="Calibri"/>
      <family val="2"/>
      <scheme val="minor"/>
    </font>
    <font>
      <b/>
      <sz val="11"/>
      <color rgb="FFFFFFFF"/>
      <name val="Calibri"/>
      <family val="2"/>
      <scheme val="minor"/>
    </font>
    <font>
      <sz val="11"/>
      <color rgb="FF000000"/>
      <name val="Calibri"/>
      <family val="2"/>
      <scheme val="minor"/>
    </font>
    <font>
      <sz val="11"/>
      <color rgb="FF1D0638"/>
      <name val="Calibri"/>
      <family val="2"/>
      <scheme val="minor"/>
    </font>
    <font>
      <b/>
      <sz val="11"/>
      <color rgb="FF1D0638"/>
      <name val="Calibri"/>
      <family val="2"/>
      <scheme val="minor"/>
    </font>
    <font>
      <b/>
      <sz val="11"/>
      <color rgb="FF000000"/>
      <name val="Calibri"/>
      <family val="2"/>
      <scheme val="minor"/>
    </font>
    <font>
      <b/>
      <sz val="11"/>
      <name val="Calibri"/>
      <family val="2"/>
      <scheme val="minor"/>
    </font>
    <font>
      <sz val="11"/>
      <color rgb="FF0070C0"/>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1"/>
      <name val="Calibri"/>
      <family val="2"/>
      <scheme val="minor"/>
    </font>
    <font>
      <sz val="11"/>
      <color theme="1"/>
      <name val="FK CARIAD Light"/>
    </font>
    <font>
      <sz val="11"/>
      <color theme="1"/>
      <name val="Symbol"/>
      <family val="1"/>
      <charset val="2"/>
    </font>
    <font>
      <sz val="8"/>
      <name val="Calibri"/>
      <family val="2"/>
      <scheme val="minor"/>
    </font>
    <font>
      <i/>
      <sz val="11"/>
      <color rgb="FFFF0000"/>
      <name val="Calibri"/>
      <family val="2"/>
      <scheme val="minor"/>
    </font>
    <font>
      <i/>
      <sz val="11"/>
      <color theme="1"/>
      <name val="Calibri"/>
      <family val="2"/>
      <scheme val="minor"/>
    </font>
    <font>
      <b/>
      <i/>
      <sz val="11"/>
      <color theme="1"/>
      <name val="Calibri"/>
      <family val="2"/>
      <scheme val="minor"/>
    </font>
    <font>
      <b/>
      <sz val="12"/>
      <color rgb="FFFF0000"/>
      <name val="Calibri"/>
      <family val="2"/>
      <scheme val="minor"/>
    </font>
    <font>
      <b/>
      <sz val="12"/>
      <color theme="1"/>
      <name val="Calibri"/>
      <family val="2"/>
      <scheme val="minor"/>
    </font>
    <font>
      <sz val="11"/>
      <color theme="0"/>
      <name val="Calibri"/>
      <family val="2"/>
      <scheme val="minor"/>
    </font>
    <font>
      <sz val="11"/>
      <color rgb="FF4472C4"/>
      <name val="Calibri"/>
      <family val="2"/>
      <scheme val="minor"/>
    </font>
    <font>
      <sz val="11"/>
      <color rgb="FF333333"/>
      <name val="Calibri"/>
      <family val="2"/>
      <scheme val="minor"/>
    </font>
    <font>
      <b/>
      <sz val="11"/>
      <color rgb="FF7030A0"/>
      <name val="Calibri"/>
      <family val="2"/>
      <scheme val="minor"/>
    </font>
    <font>
      <sz val="11"/>
      <color rgb="FF7030A0"/>
      <name val="Calibri"/>
      <family val="2"/>
      <scheme val="minor"/>
    </font>
    <font>
      <sz val="11"/>
      <color rgb="FF000000"/>
      <name val="Calibri"/>
      <family val="2"/>
    </font>
    <font>
      <u/>
      <sz val="11"/>
      <color rgb="FF000000"/>
      <name val="Calibri"/>
      <family val="2"/>
    </font>
  </fonts>
  <fills count="13">
    <fill>
      <patternFill patternType="none"/>
    </fill>
    <fill>
      <patternFill patternType="gray125"/>
    </fill>
    <fill>
      <patternFill patternType="solid">
        <fgColor rgb="FF8533EA"/>
        <bgColor indexed="64"/>
      </patternFill>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7030A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4">
    <xf numFmtId="0" fontId="0" fillId="0" borderId="0" xfId="0"/>
    <xf numFmtId="0" fontId="2"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0" fillId="0" borderId="0" xfId="0" applyAlignment="1">
      <alignment horizontal="left" vertical="top"/>
    </xf>
    <xf numFmtId="0" fontId="3" fillId="0" borderId="1" xfId="0" applyFont="1" applyBorder="1" applyAlignment="1">
      <alignment horizontal="left" vertical="top" wrapText="1"/>
    </xf>
    <xf numFmtId="0" fontId="5" fillId="0" borderId="1" xfId="0" applyFont="1" applyBorder="1" applyAlignment="1">
      <alignment horizontal="left" vertical="top" wrapText="1"/>
    </xf>
    <xf numFmtId="0" fontId="1" fillId="0" borderId="0" xfId="0" applyFont="1" applyAlignment="1">
      <alignment horizontal="left" vertical="top"/>
    </xf>
    <xf numFmtId="0" fontId="0" fillId="0" borderId="1" xfId="0" applyBorder="1" applyAlignment="1">
      <alignment horizontal="center" vertical="top"/>
    </xf>
    <xf numFmtId="0" fontId="0" fillId="0" borderId="0" xfId="0" applyAlignment="1">
      <alignment horizontal="center" vertical="top"/>
    </xf>
    <xf numFmtId="0" fontId="6" fillId="3" borderId="1" xfId="0" applyFont="1" applyFill="1" applyBorder="1" applyAlignment="1">
      <alignment horizontal="center" textRotation="90" wrapText="1"/>
    </xf>
    <xf numFmtId="0" fontId="2" fillId="4" borderId="1" xfId="0" applyFont="1" applyFill="1" applyBorder="1" applyAlignment="1">
      <alignment horizontal="left" vertical="top" wrapText="1"/>
    </xf>
    <xf numFmtId="0" fontId="0" fillId="0" borderId="0" xfId="0" applyAlignment="1">
      <alignment horizontal="left"/>
    </xf>
    <xf numFmtId="0" fontId="8" fillId="0" borderId="0" xfId="0" applyFont="1" applyAlignment="1">
      <alignment horizontal="left"/>
    </xf>
    <xf numFmtId="0" fontId="3" fillId="0" borderId="0" xfId="0" applyFont="1" applyAlignment="1">
      <alignment horizontal="left" vertical="center"/>
    </xf>
    <xf numFmtId="0" fontId="0" fillId="0" borderId="0" xfId="0" applyAlignment="1">
      <alignment horizontal="left" vertical="top" wrapText="1"/>
    </xf>
    <xf numFmtId="0" fontId="2" fillId="4" borderId="1" xfId="0" applyFont="1" applyFill="1" applyBorder="1" applyAlignment="1">
      <alignment horizontal="center" vertical="top" wrapText="1"/>
    </xf>
    <xf numFmtId="0" fontId="4" fillId="0" borderId="1" xfId="0" applyFont="1" applyBorder="1" applyAlignment="1">
      <alignment horizontal="center" vertical="top"/>
    </xf>
    <xf numFmtId="0" fontId="6" fillId="0" borderId="1" xfId="0" applyFont="1" applyBorder="1" applyAlignment="1">
      <alignment horizontal="left" vertical="top" wrapText="1"/>
    </xf>
    <xf numFmtId="0" fontId="5" fillId="0" borderId="1" xfId="0" applyFont="1" applyBorder="1" applyAlignment="1">
      <alignment horizontal="left" vertical="top"/>
    </xf>
    <xf numFmtId="0" fontId="12" fillId="0" borderId="1" xfId="0" applyFont="1" applyBorder="1" applyAlignment="1">
      <alignment horizontal="left" vertical="top" wrapText="1"/>
    </xf>
    <xf numFmtId="0" fontId="1" fillId="0" borderId="0" xfId="0" applyFont="1" applyAlignment="1">
      <alignment vertical="top"/>
    </xf>
    <xf numFmtId="0" fontId="0" fillId="0" borderId="0" xfId="0" applyAlignment="1">
      <alignment vertical="top"/>
    </xf>
    <xf numFmtId="0" fontId="3" fillId="0" borderId="1" xfId="0" applyFont="1" applyBorder="1"/>
    <xf numFmtId="0" fontId="14" fillId="0" borderId="0" xfId="0" applyFont="1" applyAlignment="1">
      <alignment vertical="center"/>
    </xf>
    <xf numFmtId="0" fontId="15" fillId="0" borderId="0" xfId="0" applyFont="1" applyAlignment="1">
      <alignment horizontal="left" vertical="center" indent="5"/>
    </xf>
    <xf numFmtId="0" fontId="1" fillId="0" borderId="0" xfId="0" applyFont="1"/>
    <xf numFmtId="0" fontId="13"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11" fillId="0" borderId="1" xfId="0" applyFont="1" applyBorder="1" applyAlignment="1">
      <alignment horizontal="center" vertical="top" wrapText="1"/>
    </xf>
    <xf numFmtId="0" fontId="3" fillId="0" borderId="1" xfId="0" applyFont="1" applyBorder="1" applyAlignment="1">
      <alignment horizontal="center" vertical="top" wrapText="1"/>
    </xf>
    <xf numFmtId="2" fontId="0" fillId="0" borderId="0" xfId="0" applyNumberFormat="1"/>
    <xf numFmtId="1" fontId="0" fillId="0" borderId="0" xfId="0" applyNumberFormat="1" applyAlignment="1">
      <alignment horizontal="center" vertical="center"/>
    </xf>
    <xf numFmtId="0" fontId="0" fillId="6" borderId="0" xfId="0" applyFill="1"/>
    <xf numFmtId="0" fontId="0" fillId="7" borderId="0" xfId="0" applyFill="1" applyAlignment="1">
      <alignment wrapText="1"/>
    </xf>
    <xf numFmtId="164" fontId="0" fillId="7" borderId="0" xfId="0" applyNumberFormat="1" applyFill="1" applyAlignment="1">
      <alignment horizontal="center" vertical="center"/>
    </xf>
    <xf numFmtId="0" fontId="0" fillId="0" borderId="1" xfId="0" applyBorder="1"/>
    <xf numFmtId="0" fontId="1" fillId="0" borderId="1" xfId="0" applyFont="1" applyBorder="1"/>
    <xf numFmtId="0" fontId="11" fillId="0" borderId="0" xfId="0" applyFont="1"/>
    <xf numFmtId="1" fontId="0" fillId="0" borderId="1" xfId="0" applyNumberFormat="1" applyBorder="1" applyAlignment="1">
      <alignment horizontal="center" vertical="center"/>
    </xf>
    <xf numFmtId="2" fontId="0" fillId="0" borderId="1" xfId="0" applyNumberFormat="1" applyBorder="1"/>
    <xf numFmtId="0" fontId="11" fillId="0" borderId="1" xfId="0" applyFont="1" applyBorder="1"/>
    <xf numFmtId="1" fontId="11" fillId="0" borderId="1" xfId="0" applyNumberFormat="1" applyFont="1" applyBorder="1" applyAlignment="1">
      <alignment horizontal="center" vertical="center"/>
    </xf>
    <xf numFmtId="2" fontId="11" fillId="0" borderId="1" xfId="0" applyNumberFormat="1" applyFont="1" applyBorder="1"/>
    <xf numFmtId="0" fontId="12" fillId="0" borderId="1" xfId="0" applyFont="1" applyBorder="1" applyAlignment="1">
      <alignment horizontal="left" vertical="top"/>
    </xf>
    <xf numFmtId="0" fontId="17" fillId="0" borderId="1" xfId="0" applyFont="1" applyBorder="1"/>
    <xf numFmtId="2" fontId="18" fillId="0" borderId="0" xfId="0" applyNumberFormat="1" applyFont="1" applyAlignment="1">
      <alignment vertical="center"/>
    </xf>
    <xf numFmtId="0" fontId="0" fillId="7" borderId="1" xfId="0" applyFill="1" applyBorder="1"/>
    <xf numFmtId="1" fontId="0" fillId="7" borderId="1" xfId="0" applyNumberFormat="1" applyFill="1" applyBorder="1" applyAlignment="1">
      <alignment horizontal="center" vertical="center"/>
    </xf>
    <xf numFmtId="0" fontId="1" fillId="8" borderId="1" xfId="0" applyFont="1" applyFill="1" applyBorder="1"/>
    <xf numFmtId="0" fontId="0" fillId="0" borderId="1" xfId="0" applyBorder="1" applyAlignment="1">
      <alignment horizontal="center" vertical="center"/>
    </xf>
    <xf numFmtId="0" fontId="0" fillId="7" borderId="1" xfId="0" applyFill="1" applyBorder="1" applyAlignment="1">
      <alignment horizontal="center" vertical="center"/>
    </xf>
    <xf numFmtId="2" fontId="0" fillId="10" borderId="1" xfId="0" applyNumberFormat="1" applyFill="1" applyBorder="1"/>
    <xf numFmtId="2" fontId="11" fillId="10" borderId="1" xfId="0" applyNumberFormat="1" applyFont="1" applyFill="1" applyBorder="1"/>
    <xf numFmtId="0" fontId="13" fillId="0" borderId="0" xfId="0" applyFont="1"/>
    <xf numFmtId="0" fontId="12" fillId="0" borderId="1" xfId="0" applyFont="1" applyBorder="1"/>
    <xf numFmtId="0" fontId="11" fillId="0" borderId="1" xfId="0" applyFont="1" applyBorder="1" applyAlignment="1">
      <alignment horizontal="center" vertical="center"/>
    </xf>
    <xf numFmtId="0" fontId="19" fillId="0" borderId="1" xfId="0" applyFont="1" applyBorder="1" applyAlignment="1">
      <alignment horizontal="center" vertical="center"/>
    </xf>
    <xf numFmtId="164" fontId="0" fillId="0" borderId="0" xfId="0" applyNumberFormat="1"/>
    <xf numFmtId="0" fontId="0" fillId="5" borderId="1" xfId="0" applyFill="1" applyBorder="1"/>
    <xf numFmtId="164" fontId="0" fillId="0" borderId="1" xfId="0" applyNumberFormat="1" applyBorder="1"/>
    <xf numFmtId="0" fontId="13" fillId="0" borderId="1" xfId="0" applyFont="1" applyBorder="1"/>
    <xf numFmtId="0" fontId="0" fillId="3" borderId="1" xfId="0" applyFill="1" applyBorder="1"/>
    <xf numFmtId="0" fontId="12" fillId="0" borderId="0" xfId="0" applyFont="1"/>
    <xf numFmtId="0" fontId="21" fillId="0" borderId="0" xfId="0" applyFont="1"/>
    <xf numFmtId="0" fontId="18" fillId="0" borderId="1" xfId="0" applyFont="1" applyBorder="1"/>
    <xf numFmtId="0" fontId="20" fillId="0" borderId="1" xfId="0" applyFont="1" applyBorder="1"/>
    <xf numFmtId="1" fontId="0" fillId="0" borderId="1" xfId="0" applyNumberFormat="1" applyBorder="1"/>
    <xf numFmtId="1" fontId="0" fillId="0" borderId="0" xfId="0" applyNumberFormat="1"/>
    <xf numFmtId="1" fontId="1" fillId="0" borderId="0" xfId="0" applyNumberFormat="1" applyFont="1"/>
    <xf numFmtId="1" fontId="1" fillId="8" borderId="0" xfId="0" applyNumberFormat="1" applyFont="1" applyFill="1"/>
    <xf numFmtId="0" fontId="21" fillId="8" borderId="0" xfId="0" applyFont="1" applyFill="1"/>
    <xf numFmtId="1" fontId="1" fillId="8" borderId="1" xfId="0" applyNumberFormat="1" applyFont="1" applyFill="1" applyBorder="1"/>
    <xf numFmtId="0" fontId="0" fillId="0" borderId="0" xfId="0" quotePrefix="1"/>
    <xf numFmtId="9" fontId="0" fillId="0" borderId="0" xfId="0" applyNumberFormat="1"/>
    <xf numFmtId="0" fontId="0" fillId="0" borderId="0" xfId="0" applyAlignment="1">
      <alignment horizontal="center"/>
    </xf>
    <xf numFmtId="0" fontId="0" fillId="11" borderId="0" xfId="0" applyFill="1" applyAlignment="1">
      <alignment horizontal="center"/>
    </xf>
    <xf numFmtId="0" fontId="1" fillId="3" borderId="0" xfId="0" applyFont="1" applyFill="1"/>
    <xf numFmtId="0" fontId="22" fillId="12" borderId="0" xfId="0" applyFont="1" applyFill="1"/>
    <xf numFmtId="0" fontId="13" fillId="0" borderId="1" xfId="0" applyFont="1" applyBorder="1" applyAlignment="1">
      <alignment horizontal="center" vertical="center"/>
    </xf>
    <xf numFmtId="0" fontId="23" fillId="0" borderId="0" xfId="0" applyFont="1"/>
    <xf numFmtId="0" fontId="24" fillId="0" borderId="0" xfId="0" applyFont="1"/>
    <xf numFmtId="16" fontId="0" fillId="0" borderId="0" xfId="0" applyNumberFormat="1"/>
    <xf numFmtId="0" fontId="0" fillId="0" borderId="0" xfId="0" applyAlignment="1">
      <alignment wrapText="1"/>
    </xf>
    <xf numFmtId="0" fontId="0" fillId="0" borderId="0" xfId="0" pivotButton="1"/>
    <xf numFmtId="0" fontId="22" fillId="12" borderId="1" xfId="0" applyFont="1" applyFill="1" applyBorder="1"/>
    <xf numFmtId="0" fontId="22" fillId="12" borderId="1" xfId="0" applyFont="1" applyFill="1" applyBorder="1" applyAlignment="1">
      <alignment horizontal="center" vertical="center"/>
    </xf>
    <xf numFmtId="0" fontId="25" fillId="0" borderId="0" xfId="0" applyFont="1"/>
    <xf numFmtId="0" fontId="26" fillId="0" borderId="0" xfId="0" applyFont="1"/>
    <xf numFmtId="164" fontId="26" fillId="0" borderId="0" xfId="0" applyNumberFormat="1" applyFont="1"/>
    <xf numFmtId="0" fontId="27" fillId="0" borderId="1" xfId="0" applyFont="1" applyBorder="1"/>
    <xf numFmtId="0" fontId="0" fillId="0" borderId="0" xfId="0" applyAlignment="1">
      <alignment horizontal="center" vertical="top" wrapText="1"/>
    </xf>
    <xf numFmtId="0" fontId="1" fillId="0" borderId="0" xfId="0" applyFont="1" applyAlignment="1">
      <alignment horizontal="center" vertical="top" wrapText="1"/>
    </xf>
    <xf numFmtId="0" fontId="1" fillId="0" borderId="1" xfId="0" applyFont="1" applyBorder="1" applyAlignment="1">
      <alignment horizontal="center"/>
    </xf>
    <xf numFmtId="1" fontId="1" fillId="9" borderId="3" xfId="0" applyNumberFormat="1" applyFont="1" applyFill="1" applyBorder="1" applyAlignment="1">
      <alignment horizontal="center" vertical="center" wrapText="1"/>
    </xf>
    <xf numFmtId="1" fontId="1" fillId="9" borderId="4" xfId="0" applyNumberFormat="1" applyFont="1" applyFill="1" applyBorder="1" applyAlignment="1">
      <alignment horizontal="center" vertical="center" wrapText="1"/>
    </xf>
    <xf numFmtId="1" fontId="1" fillId="9" borderId="5" xfId="0" applyNumberFormat="1" applyFont="1" applyFill="1" applyBorder="1" applyAlignment="1">
      <alignment horizontal="center" vertical="center" wrapText="1"/>
    </xf>
    <xf numFmtId="1" fontId="1" fillId="9" borderId="6" xfId="0" applyNumberFormat="1" applyFont="1" applyFill="1" applyBorder="1" applyAlignment="1">
      <alignment horizontal="center" vertical="center" wrapText="1"/>
    </xf>
    <xf numFmtId="1" fontId="1" fillId="9" borderId="0" xfId="0" applyNumberFormat="1" applyFont="1" applyFill="1" applyAlignment="1">
      <alignment horizontal="center" vertical="center" wrapText="1"/>
    </xf>
    <xf numFmtId="1" fontId="1" fillId="9" borderId="2" xfId="0" applyNumberFormat="1" applyFont="1" applyFill="1" applyBorder="1" applyAlignment="1">
      <alignment horizontal="center" vertical="center" wrapText="1"/>
    </xf>
    <xf numFmtId="1" fontId="1" fillId="9" borderId="7" xfId="0" applyNumberFormat="1" applyFont="1" applyFill="1" applyBorder="1" applyAlignment="1">
      <alignment horizontal="center" vertical="center" wrapText="1"/>
    </xf>
    <xf numFmtId="1" fontId="1" fillId="9" borderId="8" xfId="0" applyNumberFormat="1" applyFont="1" applyFill="1" applyBorder="1" applyAlignment="1">
      <alignment horizontal="center" vertical="center" wrapText="1"/>
    </xf>
    <xf numFmtId="1" fontId="1" fillId="9" borderId="9" xfId="0" applyNumberFormat="1" applyFont="1" applyFill="1" applyBorder="1" applyAlignment="1">
      <alignment horizontal="center" vertical="center" wrapText="1"/>
    </xf>
    <xf numFmtId="0" fontId="2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7</xdr:col>
      <xdr:colOff>125557</xdr:colOff>
      <xdr:row>48</xdr:row>
      <xdr:rowOff>322696</xdr:rowOff>
    </xdr:from>
    <xdr:to>
      <xdr:col>14</xdr:col>
      <xdr:colOff>244475</xdr:colOff>
      <xdr:row>52</xdr:row>
      <xdr:rowOff>157596</xdr:rowOff>
    </xdr:to>
    <xdr:pic>
      <xdr:nvPicPr>
        <xdr:cNvPr id="2" name="Grafik 1">
          <a:extLst>
            <a:ext uri="{FF2B5EF4-FFF2-40B4-BE49-F238E27FC236}">
              <a16:creationId xmlns:a16="http://schemas.microsoft.com/office/drawing/2014/main" id="{1F1CE7CF-86CD-4348-838C-7D3BC5970A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22682" y="20410921"/>
          <a:ext cx="5652943" cy="1435100"/>
        </a:xfrm>
        <a:prstGeom prst="rect">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9</xdr:col>
      <xdr:colOff>556260</xdr:colOff>
      <xdr:row>27</xdr:row>
      <xdr:rowOff>152400</xdr:rowOff>
    </xdr:to>
    <xdr:pic>
      <xdr:nvPicPr>
        <xdr:cNvPr id="2" name="Picture 1">
          <a:extLst>
            <a:ext uri="{FF2B5EF4-FFF2-40B4-BE49-F238E27FC236}">
              <a16:creationId xmlns:a16="http://schemas.microsoft.com/office/drawing/2014/main" id="{B3365314-CBF7-4215-ACDA-07B345281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77440"/>
          <a:ext cx="6065520" cy="2712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9</xdr:col>
      <xdr:colOff>430530</xdr:colOff>
      <xdr:row>47</xdr:row>
      <xdr:rowOff>49530</xdr:rowOff>
    </xdr:to>
    <xdr:pic>
      <xdr:nvPicPr>
        <xdr:cNvPr id="3" name="Picture 2">
          <a:extLst>
            <a:ext uri="{FF2B5EF4-FFF2-40B4-BE49-F238E27FC236}">
              <a16:creationId xmlns:a16="http://schemas.microsoft.com/office/drawing/2014/main" id="{508ADE92-C0F2-4F3D-9858-17E601389031}"/>
            </a:ext>
          </a:extLst>
        </xdr:cNvPr>
        <xdr:cNvPicPr/>
      </xdr:nvPicPr>
      <xdr:blipFill>
        <a:blip xmlns:r="http://schemas.openxmlformats.org/officeDocument/2006/relationships" r:embed="rId2"/>
        <a:stretch>
          <a:fillRect/>
        </a:stretch>
      </xdr:blipFill>
      <xdr:spPr>
        <a:xfrm>
          <a:off x="0" y="5303520"/>
          <a:ext cx="5939790" cy="3341370"/>
        </a:xfrm>
        <a:prstGeom prst="rect">
          <a:avLst/>
        </a:prstGeom>
      </xdr:spPr>
    </xdr:pic>
    <xdr:clientData/>
  </xdr:twoCellAnchor>
  <xdr:twoCellAnchor editAs="oneCell">
    <xdr:from>
      <xdr:col>11</xdr:col>
      <xdr:colOff>0</xdr:colOff>
      <xdr:row>13</xdr:row>
      <xdr:rowOff>0</xdr:rowOff>
    </xdr:from>
    <xdr:to>
      <xdr:col>20</xdr:col>
      <xdr:colOff>457200</xdr:colOff>
      <xdr:row>35</xdr:row>
      <xdr:rowOff>159385</xdr:rowOff>
    </xdr:to>
    <xdr:pic>
      <xdr:nvPicPr>
        <xdr:cNvPr id="4" name="Picture 3">
          <a:extLst>
            <a:ext uri="{FF2B5EF4-FFF2-40B4-BE49-F238E27FC236}">
              <a16:creationId xmlns:a16="http://schemas.microsoft.com/office/drawing/2014/main" id="{26DFAF84-831A-46C4-B515-AA84CAB42034}"/>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728460" y="2377440"/>
          <a:ext cx="5943600" cy="4182745"/>
        </a:xfrm>
        <a:prstGeom prst="rect">
          <a:avLst/>
        </a:prstGeom>
      </xdr:spPr>
    </xdr:pic>
    <xdr:clientData/>
  </xdr:twoCellAnchor>
  <xdr:twoCellAnchor editAs="oneCell">
    <xdr:from>
      <xdr:col>16</xdr:col>
      <xdr:colOff>242454</xdr:colOff>
      <xdr:row>47</xdr:row>
      <xdr:rowOff>155864</xdr:rowOff>
    </xdr:from>
    <xdr:to>
      <xdr:col>26</xdr:col>
      <xdr:colOff>9525</xdr:colOff>
      <xdr:row>55</xdr:row>
      <xdr:rowOff>154131</xdr:rowOff>
    </xdr:to>
    <xdr:pic>
      <xdr:nvPicPr>
        <xdr:cNvPr id="5" name="Grafik 4">
          <a:extLst>
            <a:ext uri="{FF2B5EF4-FFF2-40B4-BE49-F238E27FC236}">
              <a16:creationId xmlns:a16="http://schemas.microsoft.com/office/drawing/2014/main" id="{44B4C146-CF46-49A9-BACD-2DF34C4417F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35045" y="8295409"/>
          <a:ext cx="6001616" cy="13837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152400</xdr:colOff>
      <xdr:row>0</xdr:row>
      <xdr:rowOff>95250</xdr:rowOff>
    </xdr:from>
    <xdr:to>
      <xdr:col>8</xdr:col>
      <xdr:colOff>371475</xdr:colOff>
      <xdr:row>5</xdr:row>
      <xdr:rowOff>104775</xdr:rowOff>
    </xdr:to>
    <xdr:sp macro="" textlink="">
      <xdr:nvSpPr>
        <xdr:cNvPr id="2" name="Oval 1">
          <a:extLst>
            <a:ext uri="{FF2B5EF4-FFF2-40B4-BE49-F238E27FC236}">
              <a16:creationId xmlns:a16="http://schemas.microsoft.com/office/drawing/2014/main" id="{BE5946A3-7DB6-06DF-D0AA-FE75DF898120}"/>
            </a:ext>
          </a:extLst>
        </xdr:cNvPr>
        <xdr:cNvSpPr/>
      </xdr:nvSpPr>
      <xdr:spPr>
        <a:xfrm>
          <a:off x="5553075" y="95250"/>
          <a:ext cx="990600" cy="914400"/>
        </a:xfrm>
        <a:prstGeom prst="ellipse">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spcFirstLastPara="0" vertOverflow="clip" horzOverflow="clip" wrap="square" lIns="91440" tIns="45720" rIns="91440" bIns="45720" rtlCol="0" anchor="t">
          <a:noAutofit/>
        </a:bodyPr>
        <a:lstStyle/>
        <a:p>
          <a:pPr marL="0" indent="0" algn="l"/>
          <a:r>
            <a:rPr lang="en-US" sz="1100" b="1">
              <a:solidFill>
                <a:srgbClr val="000000"/>
              </a:solidFill>
              <a:latin typeface="+mn-lt"/>
              <a:ea typeface="+mn-lt"/>
              <a:cs typeface="+mn-lt"/>
            </a:rPr>
            <a:t>Do we need this tab?</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342900</xdr:colOff>
      <xdr:row>41</xdr:row>
      <xdr:rowOff>120649</xdr:rowOff>
    </xdr:from>
    <xdr:to>
      <xdr:col>9</xdr:col>
      <xdr:colOff>495300</xdr:colOff>
      <xdr:row>47</xdr:row>
      <xdr:rowOff>123824</xdr:rowOff>
    </xdr:to>
    <xdr:sp macro="" textlink="">
      <xdr:nvSpPr>
        <xdr:cNvPr id="2" name="Pfeil: nach unten 1">
          <a:extLst>
            <a:ext uri="{FF2B5EF4-FFF2-40B4-BE49-F238E27FC236}">
              <a16:creationId xmlns:a16="http://schemas.microsoft.com/office/drawing/2014/main" id="{42CFF0A7-7805-4ADA-8F42-993914DF4822}"/>
            </a:ext>
          </a:extLst>
        </xdr:cNvPr>
        <xdr:cNvSpPr/>
      </xdr:nvSpPr>
      <xdr:spPr>
        <a:xfrm>
          <a:off x="7200900" y="7454899"/>
          <a:ext cx="152400" cy="10890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219075</xdr:colOff>
      <xdr:row>5</xdr:row>
      <xdr:rowOff>9525</xdr:rowOff>
    </xdr:to>
    <xdr:sp macro="" textlink="">
      <xdr:nvSpPr>
        <xdr:cNvPr id="2" name="Oval 1">
          <a:extLst>
            <a:ext uri="{FF2B5EF4-FFF2-40B4-BE49-F238E27FC236}">
              <a16:creationId xmlns:a16="http://schemas.microsoft.com/office/drawing/2014/main" id="{DFB4CC63-FF21-410A-BCF7-236145116C63}"/>
            </a:ext>
          </a:extLst>
        </xdr:cNvPr>
        <xdr:cNvSpPr/>
      </xdr:nvSpPr>
      <xdr:spPr>
        <a:xfrm>
          <a:off x="0" y="0"/>
          <a:ext cx="990600" cy="914400"/>
        </a:xfrm>
        <a:prstGeom prst="ellipse">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l"/>
          <a:r>
            <a:rPr lang="en-US" sz="1100" b="1">
              <a:solidFill>
                <a:srgbClr val="000000"/>
              </a:solidFill>
              <a:latin typeface="+mn-lt"/>
              <a:ea typeface="+mn-lt"/>
              <a:cs typeface="+mn-lt"/>
            </a:rPr>
            <a:t>Do we need this tab?</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746.328818981485" createdVersion="8" refreshedVersion="7" minRefreshableVersion="3" recordCount="76" xr:uid="{3671B14B-B34D-4132-B7D2-2480E1FB535D}">
  <cacheSource type="worksheet">
    <worksheetSource ref="C6:X82" sheet="Transformed Data"/>
  </cacheSource>
  <cacheFields count="22">
    <cacheField name="Cluster" numFmtId="0">
      <sharedItems/>
    </cacheField>
    <cacheField name="Application" numFmtId="0">
      <sharedItems count="76">
        <s v="86108_MBBA_FBDADM "/>
        <s v="86040_MBBB_RLU "/>
        <s v="86065_MBBB_VTS "/>
        <s v="86031_MBBB_RTS "/>
        <s v="86034_MBBB_OTV "/>
        <s v="86053_MBBB_RHF "/>
        <s v="86080_MBBB_ETRNRP "/>
        <s v="86091_MBBB_PSO "/>
        <s v="85904_MBBS_TSS "/>
        <s v="86028_MBBB_RBC "/>
        <s v="86029_MBBB_RPC "/>
        <s v="86030_MBBB_RDT "/>
        <s v="86035_MBBB_OPR "/>
        <s v="86036_MBBB_VSR "/>
        <s v="86037_MBBB_CF "/>
        <s v="86039_MBBB_RS "/>
        <s v="86047_MBBB_GEOFEN "/>
        <s v="86048_MBBB_SPEEDA "/>
        <s v="86049_MBBB_VALETA "/>
        <s v="86050_MBBB_RVT "/>
        <s v="86051_MBBB_DWA "/>
        <s v="86061_MBBB_MOBKEY "/>
        <s v="86069_MBBB_CTS "/>
        <s v="86090_MBBB_RPT "/>
        <s v="86092_MBBB_BLE "/>
        <s v="86119_MBBA_CKTOOL "/>
        <s v="86067_MBBB_MVSGEO "/>
        <s v="86109_MBBA_FBDLDP "/>
        <s v="86043_MBBB_VHR "/>
        <s v="Not yet available "/>
        <s v="86101_MBBA_SRVADM"/>
        <s v="86110_MBBA_OAUTH"/>
        <s v="86001_MBBB_PROFILE"/>
        <s v="86002_MBBB_ECHO"/>
        <s v="85801_MBBC_DISP"/>
        <s v="85805_MBBC_MGMT"/>
        <s v="85811_MBBC_LOGACC"/>
        <s v="85816_MBBC_OAUTH"/>
        <s v="85821_MBBC_OBD"/>
        <s v="85822_MBBC_REG"/>
        <s v="85824_MBBC_CLSEL"/>
        <s v="85827_MBBC_MOCKS"/>
        <s v="85829_MBBC_LOGIN"/>
        <s v="85909_MBBS_FNS"/>
        <s v="85916_MBBS_MNP"/>
        <s v="85918_MBBS_DSGVO"/>
        <s v="85813_MBBC_CAI"/>
        <s v="85823_MBBC_3GPLUS"/>
        <s v="85841_MBBC_VDS"/>
        <s v="867_CONCAR"/>
        <s v="86115_MBBA_TSMS"/>
        <s v="85831_MBBC_TSMS"/>
        <s v="85837_MBBC_SPIN"/>
        <s v="85844_MBBC_SIMMGMT"/>
        <s v="85919_MBBS_MDM"/>
        <s v="86118_MBBA_PSEUDO"/>
        <s v="85820_MBBC_CSP"/>
        <s v="85826_MBBC_PRS"/>
        <s v="85832_MBBC_PSEUDO"/>
        <s v="85834_MBBC_FLEET"/>
        <s v="85903_MBBS_CCSS"/>
        <s v="86052_MBBB_ECALL"/>
        <s v="85819_MBBC_TIME"/>
        <s v="85830_MBBC_PWCONF"/>
        <s v="85839_MBBC_MADS"/>
        <s v="85840_MBBC_MDS"/>
        <s v="Pipeline"/>
        <s v="Test Frameworks"/>
        <s v="85907_MBBB_APPREPO "/>
        <s v="85994_MBBB_STOCMS "/>
        <s v="86023_MBBB_DISCL "/>
        <s v="760_MBBS_CMSA / 761_MBBS_CMSP "/>
        <s v="85019_MBBS_CMSA "/>
        <s v="85912_MBBS_LSCREE "/>
        <s v="86083_MBBB_PNC "/>
        <s v="86117_MBBA_PNC "/>
      </sharedItems>
    </cacheField>
    <cacheField name="Complexity Rating" numFmtId="0">
      <sharedItems/>
    </cacheField>
    <cacheField name="Komplexity Points" numFmtId="0">
      <sharedItems containsSemiMixedTypes="0" containsString="0" containsNumber="1" containsInteger="1" minValue="0" maxValue="75"/>
    </cacheField>
    <cacheField name="KT Effort in Mandays" numFmtId="1">
      <sharedItems containsSemiMixedTypes="0" containsString="0" containsNumber="1" minValue="0" maxValue="156.64475564447"/>
    </cacheField>
    <cacheField name="KT Duration in month" numFmtId="0">
      <sharedItems containsSemiMixedTypes="0" containsString="0" containsNumber="1" minValue="1.5" maxValue="5"/>
    </cacheField>
    <cacheField name="Wave" numFmtId="0">
      <sharedItems containsMixedTypes="1" containsNumber="1" containsInteger="1" minValue="1" maxValue="4" count="6">
        <n v="1"/>
        <n v="2"/>
        <n v="3"/>
        <n v="4"/>
        <s v="2 / Enabler Dienste"/>
        <s v="1 / Enabler Dienste"/>
      </sharedItems>
    </cacheField>
    <cacheField name="tbd" numFmtId="0">
      <sharedItems containsBlank="1"/>
    </cacheField>
    <cacheField name="Oktober " numFmtId="2">
      <sharedItems containsString="0" containsBlank="1" containsNumber="1" minValue="12" maxValue="31.328951128894001"/>
    </cacheField>
    <cacheField name="November" numFmtId="2">
      <sharedItems containsString="0" containsBlank="1" containsNumber="1" minValue="7" maxValue="31.328951128894001"/>
    </cacheField>
    <cacheField name="Dezember" numFmtId="2">
      <sharedItems containsString="0" containsBlank="1" containsNumber="1" minValue="2" maxValue="34.113746784795701"/>
    </cacheField>
    <cacheField name="Januar" numFmtId="0">
      <sharedItems containsString="0" containsBlank="1" containsNumber="1" minValue="3" maxValue="40"/>
    </cacheField>
    <cacheField name="Februar" numFmtId="0">
      <sharedItems containsString="0" containsBlank="1" containsNumber="1" minValue="10" maxValue="36.550442983709601"/>
    </cacheField>
    <cacheField name="März" numFmtId="2">
      <sharedItems containsNonDate="0" containsString="0" containsBlank="1" count="1">
        <m/>
      </sharedItems>
    </cacheField>
    <cacheField name="Field15" numFmtId="2">
      <sharedItems containsSemiMixedTypes="0" containsString="0" containsNumber="1" minValue="0" maxValue="9.5438696770505906"/>
    </cacheField>
    <cacheField name="Field16" numFmtId="0">
      <sharedItems containsBlank="1"/>
    </cacheField>
    <cacheField name="Team" numFmtId="0">
      <sharedItems count="17">
        <s v="C2X 1"/>
        <s v="C2X 2"/>
        <s v="C2X 3"/>
        <s v="C2X 4"/>
        <s v="C2x 5"/>
        <s v="Core 1"/>
        <s v="Core 2"/>
        <s v="Core 3"/>
        <s v="Core 4"/>
        <s v="Core 5"/>
        <s v="Core 6"/>
        <s v="Core 7"/>
        <s v="Core 8"/>
        <s v="Core 9"/>
        <s v="ED1"/>
        <s v="WD1"/>
        <s v="WD2"/>
      </sharedItems>
    </cacheField>
    <cacheField name="Oktober 2" numFmtId="164">
      <sharedItems containsSemiMixedTypes="0" containsString="0" containsNumber="1" minValue="0" maxValue="1.74049728493855"/>
    </cacheField>
    <cacheField name="2-Nov" numFmtId="164">
      <sharedItems containsSemiMixedTypes="0" containsString="0" containsNumber="1" minValue="0" maxValue="1.74049728493855"/>
    </cacheField>
    <cacheField name="Dezember2" numFmtId="164">
      <sharedItems containsSemiMixedTypes="0" containsString="0" containsNumber="1" minValue="0" maxValue="1.8952081547108699"/>
    </cacheField>
    <cacheField name="2-Jan" numFmtId="164">
      <sharedItems containsSemiMixedTypes="0" containsString="0" containsNumber="1" minValue="0" maxValue="2.2222222222222201"/>
    </cacheField>
    <cacheField name="2-Feb" numFmtId="164">
      <sharedItems containsSemiMixedTypes="0" containsString="0" containsNumber="1" minValue="0" maxValue="2.03058016576164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s v="Car2X "/>
    <x v="0"/>
    <s v="Very Complex"/>
    <n v="75"/>
    <n v="156.64475564447"/>
    <n v="5"/>
    <x v="0"/>
    <m/>
    <n v="31.328951128894001"/>
    <n v="31.328951128894001"/>
    <n v="31.328951128894001"/>
    <n v="31.328951128894001"/>
    <n v="31.328951128894001"/>
    <x v="0"/>
    <n v="0"/>
    <m/>
    <x v="0"/>
    <n v="1.74049728493855"/>
    <n v="1.74049728493855"/>
    <n v="1.74049728493855"/>
    <n v="1.74049728493855"/>
    <n v="1.74049728493855"/>
  </r>
  <r>
    <s v="Car2X "/>
    <x v="1"/>
    <s v="Very Complex"/>
    <n v="65"/>
    <n v="135.75878822520701"/>
    <n v="5"/>
    <x v="0"/>
    <m/>
    <n v="27.1517576450414"/>
    <n v="27.1517576450414"/>
    <n v="27.1517576450414"/>
    <n v="27.1517576450414"/>
    <n v="27.1517576450414"/>
    <x v="0"/>
    <n v="0"/>
    <m/>
    <x v="0"/>
    <n v="1.5084309802800799"/>
    <n v="1.5084309802800799"/>
    <n v="1.5084309802800799"/>
    <n v="1.5084309802800799"/>
    <n v="1.5084309802800799"/>
  </r>
  <r>
    <s v="Car2X "/>
    <x v="2"/>
    <s v="Very Complex"/>
    <n v="65"/>
    <n v="135.75878822520701"/>
    <n v="5"/>
    <x v="0"/>
    <m/>
    <n v="27.1517576450414"/>
    <n v="27.1517576450414"/>
    <n v="27.1517576450414"/>
    <n v="27.1517576450414"/>
    <n v="27.1517576450414"/>
    <x v="0"/>
    <n v="0"/>
    <m/>
    <x v="0"/>
    <n v="1.5084309802800799"/>
    <n v="1.5084309802800799"/>
    <n v="1.5084309802800799"/>
    <n v="1.5084309802800799"/>
    <n v="1.5084309802800799"/>
  </r>
  <r>
    <s v="Car2X "/>
    <x v="3"/>
    <s v="Complex"/>
    <n v="55"/>
    <n v="114.872820805945"/>
    <n v="4"/>
    <x v="1"/>
    <m/>
    <m/>
    <n v="28.7182052014861"/>
    <n v="28.7182052014861"/>
    <n v="28.7182052014861"/>
    <n v="28.7182052014861"/>
    <x v="0"/>
    <n v="0"/>
    <m/>
    <x v="0"/>
    <n v="0"/>
    <n v="1.5954558445270099"/>
    <n v="1.5954558445270099"/>
    <n v="1.5954558445270099"/>
    <n v="1.5954558445270099"/>
  </r>
  <r>
    <s v="Car2X "/>
    <x v="4"/>
    <s v="Complex"/>
    <n v="57"/>
    <n v="119.05001428979701"/>
    <n v="4"/>
    <x v="1"/>
    <m/>
    <m/>
    <n v="29.762503572449301"/>
    <n v="29.762503572449301"/>
    <n v="29.762503572449301"/>
    <n v="29.762503572449301"/>
    <x v="0"/>
    <n v="0"/>
    <m/>
    <x v="0"/>
    <n v="0"/>
    <n v="1.65347242069163"/>
    <n v="1.65347242069163"/>
    <n v="1.65347242069163"/>
    <n v="1.65347242069163"/>
  </r>
  <r>
    <s v="Car2X "/>
    <x v="5"/>
    <s v="Complex"/>
    <n v="55"/>
    <n v="114.872820805945"/>
    <n v="4"/>
    <x v="1"/>
    <m/>
    <m/>
    <n v="28.7182052014861"/>
    <n v="28.7182052014861"/>
    <n v="28.7182052014861"/>
    <n v="28.7182052014861"/>
    <x v="0"/>
    <n v="0"/>
    <m/>
    <x v="1"/>
    <n v="0"/>
    <n v="1.5954558445270099"/>
    <n v="1.5954558445270099"/>
    <n v="1.5954558445270099"/>
    <n v="1.5954558445270099"/>
  </r>
  <r>
    <s v="Car2X "/>
    <x v="6"/>
    <s v="Complex"/>
    <n v="55"/>
    <n v="114.872820805945"/>
    <n v="4"/>
    <x v="1"/>
    <m/>
    <m/>
    <n v="28.7182052014861"/>
    <n v="28.7182052014861"/>
    <n v="28.7182052014861"/>
    <n v="28.7182052014861"/>
    <x v="0"/>
    <n v="0"/>
    <m/>
    <x v="1"/>
    <n v="0"/>
    <n v="1.5954558445270099"/>
    <n v="1.5954558445270099"/>
    <n v="1.5954558445270099"/>
    <n v="1.5954558445270099"/>
  </r>
  <r>
    <s v="Car2X "/>
    <x v="7"/>
    <s v="Complex"/>
    <n v="55"/>
    <n v="114.872820805945"/>
    <n v="4"/>
    <x v="1"/>
    <m/>
    <m/>
    <n v="28.7182052014861"/>
    <n v="28.7182052014861"/>
    <n v="28.7182052014861"/>
    <n v="28.7182052014861"/>
    <x v="0"/>
    <n v="0"/>
    <m/>
    <x v="1"/>
    <n v="0"/>
    <n v="1.5954558445270099"/>
    <n v="1.5954558445270099"/>
    <n v="1.5954558445270099"/>
    <n v="1.5954558445270099"/>
  </r>
  <r>
    <s v="Car2X "/>
    <x v="8"/>
    <s v="Complex"/>
    <n v="57"/>
    <n v="119.05001428979701"/>
    <n v="4"/>
    <x v="1"/>
    <m/>
    <m/>
    <n v="29.762503572449301"/>
    <n v="29.762503572449301"/>
    <n v="29.762503572449301"/>
    <n v="29.762503572449301"/>
    <x v="0"/>
    <n v="0"/>
    <m/>
    <x v="1"/>
    <n v="0"/>
    <n v="1.65347242069163"/>
    <n v="1.65347242069163"/>
    <n v="1.65347242069163"/>
    <n v="1.65347242069163"/>
  </r>
  <r>
    <s v="Car2X "/>
    <x v="9"/>
    <s v="Medium"/>
    <n v="39"/>
    <n v="81.455272935124299"/>
    <n v="3"/>
    <x v="2"/>
    <m/>
    <m/>
    <m/>
    <n v="27.1517576450414"/>
    <n v="27.1517576450414"/>
    <n v="27.1517576450414"/>
    <x v="0"/>
    <n v="0"/>
    <m/>
    <x v="1"/>
    <n v="0"/>
    <n v="0"/>
    <n v="1.5084309802800799"/>
    <n v="1.5084309802800799"/>
    <n v="1.5084309802800799"/>
  </r>
  <r>
    <s v="Car2X "/>
    <x v="10"/>
    <s v="Medium"/>
    <n v="39"/>
    <n v="81.455272935124299"/>
    <n v="3"/>
    <x v="2"/>
    <m/>
    <m/>
    <m/>
    <n v="27.1517576450414"/>
    <n v="27.1517576450414"/>
    <n v="27.1517576450414"/>
    <x v="0"/>
    <n v="0"/>
    <m/>
    <x v="2"/>
    <n v="0"/>
    <n v="0"/>
    <n v="1.5084309802800799"/>
    <n v="1.5084309802800799"/>
    <n v="1.5084309802800799"/>
  </r>
  <r>
    <s v="Car2X "/>
    <x v="11"/>
    <s v="Medium"/>
    <n v="39"/>
    <n v="81.455272935124299"/>
    <n v="3"/>
    <x v="2"/>
    <m/>
    <m/>
    <m/>
    <n v="27.1517576450414"/>
    <n v="27.1517576450414"/>
    <n v="27.1517576450414"/>
    <x v="0"/>
    <n v="0"/>
    <m/>
    <x v="2"/>
    <n v="0"/>
    <n v="0"/>
    <n v="1.5084309802800799"/>
    <n v="1.5084309802800799"/>
    <n v="1.5084309802800799"/>
  </r>
  <r>
    <s v="Car2X "/>
    <x v="12"/>
    <s v="Medium"/>
    <n v="39"/>
    <n v="81.455272935124299"/>
    <n v="3"/>
    <x v="2"/>
    <m/>
    <m/>
    <m/>
    <n v="27.1517576450414"/>
    <n v="27.1517576450414"/>
    <n v="27.1517576450414"/>
    <x v="0"/>
    <n v="0"/>
    <m/>
    <x v="2"/>
    <n v="0"/>
    <n v="0"/>
    <n v="1.5084309802800799"/>
    <n v="1.5084309802800799"/>
    <n v="1.5084309802800799"/>
  </r>
  <r>
    <s v="Car2X "/>
    <x v="13"/>
    <s v="Medium"/>
    <n v="49"/>
    <n v="102.341240354387"/>
    <n v="3"/>
    <x v="2"/>
    <m/>
    <m/>
    <m/>
    <n v="34.113746784795701"/>
    <n v="34.113746784795701"/>
    <n v="34.113746784795701"/>
    <x v="0"/>
    <n v="0"/>
    <m/>
    <x v="2"/>
    <n v="0"/>
    <n v="0"/>
    <n v="1.8952081547108699"/>
    <n v="1.8952081547108699"/>
    <n v="1.8952081547108699"/>
  </r>
  <r>
    <s v="Car2X "/>
    <x v="14"/>
    <s v="Medium"/>
    <n v="47"/>
    <n v="98.164046870534406"/>
    <n v="3"/>
    <x v="2"/>
    <m/>
    <m/>
    <m/>
    <n v="32.7213489568448"/>
    <n v="32.7213489568448"/>
    <n v="32.7213489568448"/>
    <x v="0"/>
    <n v="0"/>
    <m/>
    <x v="2"/>
    <n v="0"/>
    <n v="0"/>
    <n v="1.8178527198247101"/>
    <n v="1.8178527198247101"/>
    <n v="1.8178527198247101"/>
  </r>
  <r>
    <s v="Car2X "/>
    <x v="15"/>
    <s v="Medium"/>
    <n v="41"/>
    <n v="85.632466418976904"/>
    <n v="3"/>
    <x v="2"/>
    <m/>
    <m/>
    <m/>
    <n v="28.544155472992301"/>
    <n v="28.544155472992301"/>
    <n v="28.544155472992301"/>
    <x v="0"/>
    <n v="0"/>
    <m/>
    <x v="3"/>
    <n v="0"/>
    <n v="0"/>
    <n v="1.58578641516624"/>
    <n v="1.58578641516624"/>
    <n v="1.58578641516624"/>
  </r>
  <r>
    <s v="Car2X "/>
    <x v="16"/>
    <s v="Medium"/>
    <n v="39"/>
    <n v="81.455272935124299"/>
    <n v="3"/>
    <x v="2"/>
    <m/>
    <m/>
    <m/>
    <n v="27.1517576450414"/>
    <n v="27.1517576450414"/>
    <n v="27.1517576450414"/>
    <x v="0"/>
    <n v="0"/>
    <m/>
    <x v="3"/>
    <n v="0"/>
    <n v="0"/>
    <n v="1.5084309802800799"/>
    <n v="1.5084309802800799"/>
    <n v="1.5084309802800799"/>
  </r>
  <r>
    <s v="Car2X "/>
    <x v="17"/>
    <s v="Medium"/>
    <n v="39"/>
    <n v="81.455272935124299"/>
    <n v="3"/>
    <x v="2"/>
    <m/>
    <m/>
    <m/>
    <n v="27.1517576450414"/>
    <n v="27.1517576450414"/>
    <n v="27.1517576450414"/>
    <x v="0"/>
    <n v="0"/>
    <m/>
    <x v="3"/>
    <n v="0"/>
    <n v="0"/>
    <n v="1.5084309802800799"/>
    <n v="1.5084309802800799"/>
    <n v="1.5084309802800799"/>
  </r>
  <r>
    <s v="Car2X "/>
    <x v="18"/>
    <s v="Medium"/>
    <n v="39"/>
    <n v="81.455272935124299"/>
    <n v="3"/>
    <x v="2"/>
    <m/>
    <m/>
    <m/>
    <n v="27.1517576450414"/>
    <n v="27.1517576450414"/>
    <n v="27.1517576450414"/>
    <x v="0"/>
    <n v="0"/>
    <m/>
    <x v="3"/>
    <n v="0"/>
    <n v="0"/>
    <n v="1.5084309802800799"/>
    <n v="1.5084309802800799"/>
    <n v="1.5084309802800799"/>
  </r>
  <r>
    <s v="Car2X "/>
    <x v="19"/>
    <s v="Medium"/>
    <n v="39"/>
    <n v="81.455272935124299"/>
    <n v="3"/>
    <x v="2"/>
    <m/>
    <m/>
    <m/>
    <n v="27.1517576450414"/>
    <n v="27.1517576450414"/>
    <n v="27.1517576450414"/>
    <x v="0"/>
    <n v="0"/>
    <m/>
    <x v="3"/>
    <n v="0"/>
    <n v="0"/>
    <n v="1.5084309802800799"/>
    <n v="1.5084309802800799"/>
    <n v="1.5084309802800799"/>
  </r>
  <r>
    <s v="Car2X "/>
    <x v="20"/>
    <s v="Medium"/>
    <n v="39"/>
    <n v="81.455272935124299"/>
    <n v="3"/>
    <x v="2"/>
    <m/>
    <m/>
    <m/>
    <n v="27.1517576450414"/>
    <n v="27.1517576450414"/>
    <n v="27.1517576450414"/>
    <x v="0"/>
    <n v="0"/>
    <m/>
    <x v="3"/>
    <n v="0"/>
    <n v="0"/>
    <n v="1.5084309802800799"/>
    <n v="1.5084309802800799"/>
    <n v="1.5084309802800799"/>
  </r>
  <r>
    <s v="Car2X "/>
    <x v="21"/>
    <s v="Medium"/>
    <n v="43"/>
    <n v="89.809659902829395"/>
    <n v="3"/>
    <x v="2"/>
    <m/>
    <m/>
    <m/>
    <n v="29.9365533009431"/>
    <n v="29.9365533009431"/>
    <n v="29.9365533009431"/>
    <x v="0"/>
    <n v="0"/>
    <m/>
    <x v="4"/>
    <n v="0"/>
    <n v="0"/>
    <n v="1.6631418500524"/>
    <n v="1.6631418500524"/>
    <n v="1.6631418500524"/>
  </r>
  <r>
    <s v="Car2X "/>
    <x v="22"/>
    <s v="Medium"/>
    <n v="39"/>
    <n v="81.455272935124299"/>
    <n v="3"/>
    <x v="2"/>
    <m/>
    <m/>
    <m/>
    <n v="27.1517576450414"/>
    <n v="27.1517576450414"/>
    <n v="27.1517576450414"/>
    <x v="0"/>
    <n v="0"/>
    <m/>
    <x v="4"/>
    <n v="0"/>
    <n v="0"/>
    <n v="1.5084309802800799"/>
    <n v="1.5084309802800799"/>
    <n v="1.5084309802800799"/>
  </r>
  <r>
    <s v="Car2X "/>
    <x v="23"/>
    <s v="Medium"/>
    <n v="39"/>
    <n v="81.455272935124299"/>
    <n v="3"/>
    <x v="2"/>
    <m/>
    <m/>
    <m/>
    <n v="27.1517576450414"/>
    <n v="27.1517576450414"/>
    <n v="27.1517576450414"/>
    <x v="0"/>
    <n v="0"/>
    <m/>
    <x v="4"/>
    <n v="0"/>
    <n v="0"/>
    <n v="1.5084309802800799"/>
    <n v="1.5084309802800799"/>
    <n v="1.5084309802800799"/>
  </r>
  <r>
    <s v="Car2X "/>
    <x v="24"/>
    <s v="Medium"/>
    <n v="47"/>
    <n v="98.164046870534406"/>
    <n v="3"/>
    <x v="2"/>
    <m/>
    <m/>
    <m/>
    <n v="32.7213489568448"/>
    <n v="32.7213489568448"/>
    <n v="32.7213489568448"/>
    <x v="0"/>
    <n v="0"/>
    <m/>
    <x v="4"/>
    <n v="0"/>
    <n v="0"/>
    <n v="1.8178527198247101"/>
    <n v="1.8178527198247101"/>
    <n v="1.8178527198247101"/>
  </r>
  <r>
    <s v="Car2X "/>
    <x v="25"/>
    <s v="Simply"/>
    <n v="35"/>
    <n v="73.100885967419302"/>
    <n v="2"/>
    <x v="3"/>
    <m/>
    <m/>
    <m/>
    <m/>
    <n v="36.550442983709601"/>
    <n v="36.550442983709601"/>
    <x v="0"/>
    <n v="0"/>
    <m/>
    <x v="4"/>
    <n v="0"/>
    <n v="0"/>
    <n v="0"/>
    <n v="2.0305801657616498"/>
    <n v="2.0305801657616498"/>
  </r>
  <r>
    <s v="Car2X "/>
    <x v="26"/>
    <s v="Simply"/>
    <n v="25"/>
    <n v="52.214918548156597"/>
    <n v="2"/>
    <x v="3"/>
    <m/>
    <m/>
    <m/>
    <m/>
    <n v="26.107459274078298"/>
    <n v="26.107459274078298"/>
    <x v="0"/>
    <n v="0"/>
    <m/>
    <x v="4"/>
    <n v="0"/>
    <n v="0"/>
    <n v="0"/>
    <n v="1.4504144041154601"/>
    <n v="1.4504144041154601"/>
  </r>
  <r>
    <s v="Car2X "/>
    <x v="27"/>
    <s v="Unknown"/>
    <n v="0"/>
    <n v="0"/>
    <n v="3"/>
    <x v="2"/>
    <m/>
    <m/>
    <m/>
    <m/>
    <m/>
    <m/>
    <x v="0"/>
    <n v="0"/>
    <m/>
    <x v="4"/>
    <n v="0"/>
    <n v="0"/>
    <n v="0"/>
    <n v="0"/>
    <n v="0"/>
  </r>
  <r>
    <s v="Car2X "/>
    <x v="28"/>
    <s v="Unknown"/>
    <n v="0"/>
    <n v="0"/>
    <n v="3"/>
    <x v="2"/>
    <m/>
    <m/>
    <m/>
    <m/>
    <m/>
    <m/>
    <x v="0"/>
    <n v="0"/>
    <m/>
    <x v="4"/>
    <n v="0"/>
    <n v="0"/>
    <n v="0"/>
    <n v="0"/>
    <n v="0"/>
  </r>
  <r>
    <s v="Car2X "/>
    <x v="29"/>
    <s v="Unknown"/>
    <n v="0"/>
    <n v="0"/>
    <n v="3"/>
    <x v="2"/>
    <m/>
    <m/>
    <m/>
    <m/>
    <m/>
    <m/>
    <x v="0"/>
    <n v="0"/>
    <m/>
    <x v="4"/>
    <n v="0"/>
    <n v="0"/>
    <n v="0"/>
    <n v="0"/>
    <n v="0"/>
  </r>
  <r>
    <s v="Core"/>
    <x v="30"/>
    <s v="Very Complex"/>
    <n v="67"/>
    <n v="139.93598170906"/>
    <n v="5"/>
    <x v="0"/>
    <m/>
    <n v="27.987196341811899"/>
    <n v="27.987196341811899"/>
    <n v="27.987196341811899"/>
    <n v="27.987196341811899"/>
    <n v="27.987196341811899"/>
    <x v="0"/>
    <n v="0"/>
    <m/>
    <x v="5"/>
    <n v="1.55484424121177"/>
    <n v="1.55484424121177"/>
    <n v="1.55484424121177"/>
    <n v="1.55484424121177"/>
    <n v="1.55484424121177"/>
  </r>
  <r>
    <s v="Core"/>
    <x v="31"/>
    <s v="Very Complex"/>
    <n v="63"/>
    <n v="131.58159474135499"/>
    <n v="5"/>
    <x v="0"/>
    <m/>
    <n v="26.316318948270901"/>
    <n v="26.316318948270901"/>
    <n v="26.316318948270901"/>
    <n v="26.316318948270901"/>
    <n v="26.316318948270901"/>
    <x v="0"/>
    <n v="0"/>
    <m/>
    <x v="6"/>
    <n v="1.4620177193483901"/>
    <n v="1.4620177193483901"/>
    <n v="1.4620177193483901"/>
    <n v="1.4620177193483901"/>
    <n v="1.4620177193483901"/>
  </r>
  <r>
    <s v="Core"/>
    <x v="32"/>
    <s v="Very Complex"/>
    <n v="63"/>
    <n v="131.58159474135499"/>
    <n v="5"/>
    <x v="0"/>
    <m/>
    <n v="26.316318948270901"/>
    <n v="26.316318948270901"/>
    <n v="26.316318948270901"/>
    <n v="26.316318948270901"/>
    <n v="26.316318948270901"/>
    <x v="0"/>
    <n v="0"/>
    <m/>
    <x v="7"/>
    <n v="1.4620177193483901"/>
    <n v="1.4620177193483901"/>
    <n v="1.4620177193483901"/>
    <n v="1.4620177193483901"/>
    <n v="1.4620177193483901"/>
  </r>
  <r>
    <s v="Core"/>
    <x v="33"/>
    <s v="Very Complex"/>
    <n v="63"/>
    <n v="131.58159474135499"/>
    <n v="5"/>
    <x v="0"/>
    <m/>
    <n v="26.316318948270901"/>
    <n v="26.316318948270901"/>
    <n v="26.316318948270901"/>
    <n v="26.316318948270901"/>
    <n v="26.316318948270901"/>
    <x v="0"/>
    <n v="0"/>
    <m/>
    <x v="8"/>
    <n v="1.4620177193483901"/>
    <n v="1.4620177193483901"/>
    <n v="1.4620177193483901"/>
    <n v="1.4620177193483901"/>
    <n v="1.4620177193483901"/>
  </r>
  <r>
    <s v="Core"/>
    <x v="34"/>
    <s v="Very Complex"/>
    <n v="75"/>
    <n v="156.64475564447"/>
    <n v="5"/>
    <x v="0"/>
    <m/>
    <n v="31.328951128894001"/>
    <n v="31.328951128894001"/>
    <n v="31.328951128894001"/>
    <n v="31.328951128894001"/>
    <n v="31.328951128894001"/>
    <x v="0"/>
    <n v="0"/>
    <m/>
    <x v="9"/>
    <n v="1.74049728493855"/>
    <n v="1.74049728493855"/>
    <n v="1.74049728493855"/>
    <n v="1.74049728493855"/>
    <n v="1.74049728493855"/>
  </r>
  <r>
    <s v="Core"/>
    <x v="35"/>
    <s v="Very Complex"/>
    <n v="75"/>
    <n v="156.64475564447"/>
    <n v="5"/>
    <x v="0"/>
    <m/>
    <n v="31.328951128894001"/>
    <n v="31.328951128894001"/>
    <n v="31.328951128894001"/>
    <n v="31.328951128894001"/>
    <n v="31.328951128894001"/>
    <x v="0"/>
    <n v="0"/>
    <m/>
    <x v="10"/>
    <n v="1.74049728493855"/>
    <n v="1.74049728493855"/>
    <n v="1.74049728493855"/>
    <n v="1.74049728493855"/>
    <n v="1.74049728493855"/>
  </r>
  <r>
    <s v="Core"/>
    <x v="36"/>
    <s v="Very Complex"/>
    <n v="65"/>
    <n v="135.75878822520701"/>
    <n v="5"/>
    <x v="0"/>
    <m/>
    <n v="27.1517576450414"/>
    <n v="27.1517576450414"/>
    <n v="27.1517576450414"/>
    <n v="27.1517576450414"/>
    <n v="27.1517576450414"/>
    <x v="0"/>
    <n v="0"/>
    <m/>
    <x v="11"/>
    <n v="1.5084309802800799"/>
    <n v="1.5084309802800799"/>
    <n v="1.5084309802800799"/>
    <n v="1.5084309802800799"/>
    <n v="1.5084309802800799"/>
  </r>
  <r>
    <s v="Core"/>
    <x v="37"/>
    <s v="Very Complex"/>
    <n v="63"/>
    <n v="131.58159474135499"/>
    <n v="5"/>
    <x v="0"/>
    <m/>
    <n v="26.316318948270901"/>
    <n v="26.316318948270901"/>
    <n v="26.316318948270901"/>
    <n v="26.316318948270901"/>
    <n v="26.316318948270901"/>
    <x v="0"/>
    <n v="0"/>
    <m/>
    <x v="12"/>
    <n v="1.4620177193483901"/>
    <n v="1.4620177193483901"/>
    <n v="1.4620177193483901"/>
    <n v="1.4620177193483901"/>
    <n v="1.4620177193483901"/>
  </r>
  <r>
    <s v="Core"/>
    <x v="38"/>
    <s v="Very Complex"/>
    <n v="75"/>
    <n v="156.64475564447"/>
    <n v="5"/>
    <x v="0"/>
    <m/>
    <n v="31.328951128894001"/>
    <n v="31.328951128894001"/>
    <n v="31.328951128894001"/>
    <n v="31.328951128894001"/>
    <n v="31.328951128894001"/>
    <x v="0"/>
    <n v="0"/>
    <m/>
    <x v="13"/>
    <n v="1.74049728493855"/>
    <n v="1.74049728493855"/>
    <n v="1.74049728493855"/>
    <n v="1.74049728493855"/>
    <n v="1.74049728493855"/>
  </r>
  <r>
    <s v="Core"/>
    <x v="39"/>
    <s v="Very Complex"/>
    <n v="75"/>
    <n v="156.64475564447"/>
    <n v="5"/>
    <x v="0"/>
    <m/>
    <n v="31.328951128894001"/>
    <n v="31.328951128894001"/>
    <n v="31.328951128894001"/>
    <n v="31.328951128894001"/>
    <n v="31.328951128894001"/>
    <x v="0"/>
    <n v="0"/>
    <m/>
    <x v="5"/>
    <n v="1.74049728493855"/>
    <n v="1.74049728493855"/>
    <n v="1.74049728493855"/>
    <n v="1.74049728493855"/>
    <n v="1.74049728493855"/>
  </r>
  <r>
    <s v="Core"/>
    <x v="40"/>
    <s v="Very Complex"/>
    <n v="65"/>
    <n v="135.75878822520701"/>
    <n v="5"/>
    <x v="0"/>
    <m/>
    <n v="27.1517576450414"/>
    <n v="27.1517576450414"/>
    <n v="27.1517576450414"/>
    <n v="27.1517576450414"/>
    <n v="27.1517576450414"/>
    <x v="0"/>
    <n v="0"/>
    <m/>
    <x v="6"/>
    <n v="1.5084309802800799"/>
    <n v="1.5084309802800799"/>
    <n v="1.5084309802800799"/>
    <n v="1.5084309802800799"/>
    <n v="1.5084309802800799"/>
  </r>
  <r>
    <s v="Core"/>
    <x v="41"/>
    <s v="Very Complex"/>
    <n v="63"/>
    <n v="131.58159474135499"/>
    <n v="5"/>
    <x v="0"/>
    <m/>
    <n v="26.316318948270901"/>
    <n v="26.316318948270901"/>
    <n v="26.316318948270901"/>
    <n v="26.316318948270901"/>
    <n v="26.316318948270901"/>
    <x v="0"/>
    <n v="0"/>
    <m/>
    <x v="7"/>
    <n v="1.4620177193483901"/>
    <n v="1.4620177193483901"/>
    <n v="1.4620177193483901"/>
    <n v="1.4620177193483901"/>
    <n v="1.4620177193483901"/>
  </r>
  <r>
    <s v="Core"/>
    <x v="42"/>
    <s v="Very Complex"/>
    <n v="61"/>
    <n v="127.404401257502"/>
    <n v="5"/>
    <x v="0"/>
    <m/>
    <n v="25.480880251500398"/>
    <n v="25.480880251500398"/>
    <n v="25.480880251500398"/>
    <n v="25.480880251500398"/>
    <n v="25.480880251500398"/>
    <x v="0"/>
    <n v="0"/>
    <m/>
    <x v="8"/>
    <n v="1.41560445841669"/>
    <n v="1.41560445841669"/>
    <n v="1.41560445841669"/>
    <n v="1.41560445841669"/>
    <n v="1.41560445841669"/>
  </r>
  <r>
    <s v="Core"/>
    <x v="43"/>
    <s v="Very Complex"/>
    <n v="61"/>
    <n v="127.404401257502"/>
    <n v="5"/>
    <x v="0"/>
    <m/>
    <n v="25.480880251500398"/>
    <n v="25.480880251500398"/>
    <n v="25.480880251500398"/>
    <n v="25.480880251500398"/>
    <n v="25.480880251500398"/>
    <x v="0"/>
    <n v="0"/>
    <m/>
    <x v="9"/>
    <n v="1.41560445841669"/>
    <n v="1.41560445841669"/>
    <n v="1.41560445841669"/>
    <n v="1.41560445841669"/>
    <n v="1.41560445841669"/>
  </r>
  <r>
    <s v="Core"/>
    <x v="44"/>
    <s v="Very Complex"/>
    <n v="75"/>
    <n v="156.64475564447"/>
    <n v="5"/>
    <x v="0"/>
    <m/>
    <n v="31.328951128894001"/>
    <n v="31.328951128894001"/>
    <n v="31.328951128894001"/>
    <n v="31.328951128894001"/>
    <n v="31.328951128894001"/>
    <x v="0"/>
    <n v="0"/>
    <m/>
    <x v="10"/>
    <n v="1.74049728493855"/>
    <n v="1.74049728493855"/>
    <n v="1.74049728493855"/>
    <n v="1.74049728493855"/>
    <n v="1.74049728493855"/>
  </r>
  <r>
    <s v="Core"/>
    <x v="45"/>
    <s v="Very Complex"/>
    <n v="67"/>
    <n v="139.93598170906"/>
    <n v="5"/>
    <x v="0"/>
    <m/>
    <n v="27.987196341811899"/>
    <n v="27.987196341811899"/>
    <n v="27.987196341811899"/>
    <n v="27.987196341811899"/>
    <n v="27.987196341811899"/>
    <x v="0"/>
    <n v="0"/>
    <m/>
    <x v="11"/>
    <n v="1.55484424121177"/>
    <n v="1.55484424121177"/>
    <n v="1.55484424121177"/>
    <n v="1.55484424121177"/>
    <n v="1.55484424121177"/>
  </r>
  <r>
    <s v="Core"/>
    <x v="46"/>
    <s v="Complex"/>
    <n v="55"/>
    <n v="114.872820805945"/>
    <n v="4"/>
    <x v="1"/>
    <m/>
    <m/>
    <n v="28.7182052014861"/>
    <n v="28.7182052014861"/>
    <n v="28.7182052014861"/>
    <n v="28.7182052014861"/>
    <x v="0"/>
    <n v="0"/>
    <m/>
    <x v="12"/>
    <n v="0"/>
    <n v="1.5954558445270099"/>
    <n v="1.5954558445270099"/>
    <n v="1.5954558445270099"/>
    <n v="1.5954558445270099"/>
  </r>
  <r>
    <s v="Core"/>
    <x v="47"/>
    <s v="Complex"/>
    <n v="55"/>
    <n v="114.872820805945"/>
    <n v="4"/>
    <x v="1"/>
    <m/>
    <m/>
    <n v="28.7182052014861"/>
    <n v="28.7182052014861"/>
    <n v="28.7182052014861"/>
    <n v="28.7182052014861"/>
    <x v="0"/>
    <n v="0"/>
    <m/>
    <x v="13"/>
    <n v="0"/>
    <n v="1.5954558445270099"/>
    <n v="1.5954558445270099"/>
    <n v="1.5954558445270099"/>
    <n v="1.5954558445270099"/>
  </r>
  <r>
    <s v="Core"/>
    <x v="48"/>
    <s v="Complex"/>
    <n v="59"/>
    <n v="123.22720777364999"/>
    <n v="4"/>
    <x v="1"/>
    <m/>
    <m/>
    <n v="30.806801943412399"/>
    <n v="30.806801943412399"/>
    <n v="30.806801943412399"/>
    <n v="30.806801943412399"/>
    <x v="0"/>
    <n v="0"/>
    <m/>
    <x v="5"/>
    <n v="0"/>
    <n v="1.7114889968562399"/>
    <n v="1.7114889968562399"/>
    <n v="1.7114889968562399"/>
    <n v="1.7114889968562399"/>
  </r>
  <r>
    <s v="Core"/>
    <x v="49"/>
    <s v="Complex"/>
    <n v="51"/>
    <n v="106.51843383824"/>
    <n v="4"/>
    <x v="1"/>
    <m/>
    <m/>
    <n v="26.629608459559901"/>
    <n v="26.629608459559901"/>
    <n v="26.629608459559901"/>
    <n v="26.629608459559901"/>
    <x v="0"/>
    <n v="0"/>
    <m/>
    <x v="6"/>
    <n v="0"/>
    <n v="1.47942269219777"/>
    <n v="1.47942269219777"/>
    <n v="1.47942269219777"/>
    <n v="1.47942269219777"/>
  </r>
  <r>
    <s v="Core"/>
    <x v="50"/>
    <s v="Medium"/>
    <n v="37"/>
    <n v="77.278079451271793"/>
    <n v="3"/>
    <x v="2"/>
    <m/>
    <m/>
    <m/>
    <n v="25.759359817090601"/>
    <n v="25.759359817090601"/>
    <n v="25.759359817090601"/>
    <x v="0"/>
    <n v="0"/>
    <m/>
    <x v="7"/>
    <n v="0"/>
    <n v="0"/>
    <n v="1.4310755453939199"/>
    <n v="1.4310755453939199"/>
    <n v="1.4310755453939199"/>
  </r>
  <r>
    <s v="Core"/>
    <x v="51"/>
    <s v="Medium"/>
    <n v="37"/>
    <n v="77.278079451271793"/>
    <n v="3"/>
    <x v="2"/>
    <m/>
    <m/>
    <m/>
    <n v="25.759359817090601"/>
    <n v="25.759359817090601"/>
    <n v="25.759359817090601"/>
    <x v="0"/>
    <n v="0"/>
    <m/>
    <x v="8"/>
    <n v="0"/>
    <n v="0"/>
    <n v="1.4310755453939199"/>
    <n v="1.4310755453939199"/>
    <n v="1.4310755453939199"/>
  </r>
  <r>
    <s v="Core"/>
    <x v="52"/>
    <s v="Medium"/>
    <n v="45"/>
    <n v="93.986853386681901"/>
    <n v="3"/>
    <x v="2"/>
    <m/>
    <m/>
    <m/>
    <n v="31.328951128894001"/>
    <n v="31.328951128894001"/>
    <n v="31.328951128894001"/>
    <x v="0"/>
    <n v="0"/>
    <m/>
    <x v="9"/>
    <n v="0"/>
    <n v="0"/>
    <n v="1.74049728493855"/>
    <n v="1.74049728493855"/>
    <n v="1.74049728493855"/>
  </r>
  <r>
    <s v="Core"/>
    <x v="53"/>
    <s v="Medium"/>
    <n v="45"/>
    <n v="93.986853386681901"/>
    <n v="3"/>
    <x v="2"/>
    <m/>
    <m/>
    <m/>
    <n v="31.328951128894001"/>
    <n v="31.328951128894001"/>
    <n v="31.328951128894001"/>
    <x v="0"/>
    <n v="0"/>
    <m/>
    <x v="10"/>
    <n v="0"/>
    <n v="0"/>
    <n v="1.74049728493855"/>
    <n v="1.74049728493855"/>
    <n v="1.74049728493855"/>
  </r>
  <r>
    <s v="Core"/>
    <x v="54"/>
    <s v="Medium"/>
    <n v="45"/>
    <n v="93.986853386681901"/>
    <n v="3"/>
    <x v="2"/>
    <m/>
    <m/>
    <m/>
    <n v="31.328951128894001"/>
    <n v="31.328951128894001"/>
    <n v="31.328951128894001"/>
    <x v="0"/>
    <n v="0"/>
    <m/>
    <x v="11"/>
    <n v="0"/>
    <n v="0"/>
    <n v="1.74049728493855"/>
    <n v="1.74049728493855"/>
    <n v="1.74049728493855"/>
  </r>
  <r>
    <s v="Core"/>
    <x v="55"/>
    <s v="Simply"/>
    <n v="29"/>
    <n v="60.5693055158617"/>
    <n v="2"/>
    <x v="3"/>
    <s v="PoC August"/>
    <m/>
    <m/>
    <m/>
    <n v="27"/>
    <n v="27"/>
    <x v="0"/>
    <n v="6.5693055158616804"/>
    <s v="manually changed"/>
    <x v="12"/>
    <n v="0"/>
    <n v="0"/>
    <n v="0"/>
    <n v="1.5"/>
    <n v="1.5"/>
  </r>
  <r>
    <s v="Core"/>
    <x v="56"/>
    <s v="Simply"/>
    <n v="31"/>
    <n v="64.746498999714206"/>
    <n v="2"/>
    <x v="1"/>
    <m/>
    <m/>
    <n v="30"/>
    <n v="15"/>
    <n v="13"/>
    <m/>
    <x v="0"/>
    <n v="6.74649899971421"/>
    <s v="manually changed"/>
    <x v="13"/>
    <n v="0"/>
    <n v="1.6666666666666701"/>
    <n v="0.83333333333333304"/>
    <n v="0.72222222222222199"/>
    <n v="0"/>
  </r>
  <r>
    <s v="Core"/>
    <x v="57"/>
    <s v="Simply"/>
    <n v="25"/>
    <n v="52.214918548156597"/>
    <n v="2"/>
    <x v="1"/>
    <m/>
    <m/>
    <n v="25"/>
    <n v="5"/>
    <n v="17"/>
    <m/>
    <x v="0"/>
    <n v="5.2149185481566196"/>
    <s v="manually changed"/>
    <x v="5"/>
    <n v="0"/>
    <n v="1.3888888888888899"/>
    <n v="0.27777777777777801"/>
    <n v="0.94444444444444398"/>
    <n v="0"/>
  </r>
  <r>
    <s v="Core"/>
    <x v="58"/>
    <s v="Simply"/>
    <n v="29"/>
    <n v="60.5693055158617"/>
    <n v="2"/>
    <x v="1"/>
    <m/>
    <m/>
    <n v="25"/>
    <n v="25"/>
    <n v="3"/>
    <m/>
    <x v="0"/>
    <n v="7.5693055158616804"/>
    <s v="manually changed"/>
    <x v="6"/>
    <n v="0"/>
    <n v="1.3888888888888899"/>
    <n v="1.3888888888888899"/>
    <n v="0.16666666666666699"/>
    <n v="0"/>
  </r>
  <r>
    <s v="Core"/>
    <x v="59"/>
    <s v="Simply"/>
    <n v="35"/>
    <n v="73.100885967419302"/>
    <n v="2"/>
    <x v="3"/>
    <m/>
    <m/>
    <m/>
    <m/>
    <n v="36.550442983709601"/>
    <n v="36.550442983709601"/>
    <x v="0"/>
    <n v="0"/>
    <m/>
    <x v="7"/>
    <n v="0"/>
    <n v="0"/>
    <n v="0"/>
    <n v="2.0305801657616498"/>
    <n v="2.0305801657616498"/>
  </r>
  <r>
    <s v="Core"/>
    <x v="60"/>
    <s v="Simply"/>
    <n v="33"/>
    <n v="68.923692483566697"/>
    <n v="2"/>
    <x v="1"/>
    <s v="PoC August"/>
    <m/>
    <n v="20"/>
    <n v="21"/>
    <n v="20"/>
    <m/>
    <x v="0"/>
    <n v="7.9236924835667404"/>
    <s v="manually changed"/>
    <x v="8"/>
    <n v="0"/>
    <n v="1.1111111111111101"/>
    <n v="1.1666666666666701"/>
    <n v="1.1111111111111101"/>
    <n v="0"/>
  </r>
  <r>
    <s v="Core"/>
    <x v="61"/>
    <s v="Very Simply"/>
    <n v="15"/>
    <n v="31.328951128894001"/>
    <n v="1.5"/>
    <x v="3"/>
    <m/>
    <m/>
    <m/>
    <m/>
    <m/>
    <n v="28"/>
    <x v="0"/>
    <n v="3.3289511288939702"/>
    <s v="manually changed"/>
    <x v="9"/>
    <n v="0"/>
    <n v="0"/>
    <n v="0"/>
    <n v="0"/>
    <n v="1.55555555555556"/>
  </r>
  <r>
    <s v="Core"/>
    <x v="62"/>
    <s v="Very Simply"/>
    <n v="15"/>
    <n v="31.328951128894001"/>
    <n v="1.5"/>
    <x v="3"/>
    <m/>
    <m/>
    <m/>
    <m/>
    <m/>
    <n v="28"/>
    <x v="0"/>
    <n v="3.3289511288939702"/>
    <s v="manually changed"/>
    <x v="10"/>
    <n v="0"/>
    <n v="0"/>
    <n v="0"/>
    <n v="0"/>
    <n v="1.55555555555556"/>
  </r>
  <r>
    <s v="Core"/>
    <x v="63"/>
    <s v="Very Simply"/>
    <n v="15"/>
    <n v="31.328951128894001"/>
    <n v="1.5"/>
    <x v="3"/>
    <s v="PoC August"/>
    <m/>
    <m/>
    <m/>
    <m/>
    <n v="28"/>
    <x v="0"/>
    <n v="3.3289511288939702"/>
    <s v="manually changed"/>
    <x v="11"/>
    <n v="0"/>
    <n v="0"/>
    <n v="0"/>
    <n v="0"/>
    <n v="1.55555555555556"/>
  </r>
  <r>
    <s v="Core"/>
    <x v="64"/>
    <s v="Very Simply"/>
    <n v="15"/>
    <n v="31.328951128894001"/>
    <n v="1.5"/>
    <x v="3"/>
    <s v="PoC August"/>
    <m/>
    <m/>
    <m/>
    <m/>
    <n v="28"/>
    <x v="0"/>
    <n v="3.3289511288939702"/>
    <s v="manually changed"/>
    <x v="12"/>
    <n v="0"/>
    <n v="0"/>
    <n v="0"/>
    <n v="0"/>
    <n v="1.55555555555556"/>
  </r>
  <r>
    <s v="Core"/>
    <x v="65"/>
    <s v="Very Simply"/>
    <n v="15"/>
    <n v="31.328951128894001"/>
    <n v="1.5"/>
    <x v="3"/>
    <s v="PoC August"/>
    <m/>
    <m/>
    <m/>
    <m/>
    <n v="28"/>
    <x v="0"/>
    <n v="3.3289511288939702"/>
    <s v="manually changed"/>
    <x v="13"/>
    <n v="0"/>
    <n v="0"/>
    <n v="0"/>
    <n v="0"/>
    <n v="1.55555555555556"/>
  </r>
  <r>
    <s v="Enabler-_x000a_Basic Service"/>
    <x v="66"/>
    <s v="Medium"/>
    <n v="40"/>
    <n v="83.543869677050594"/>
    <n v="3"/>
    <x v="4"/>
    <m/>
    <m/>
    <n v="27"/>
    <n v="10"/>
    <n v="27"/>
    <n v="10"/>
    <x v="0"/>
    <n v="9.5438696770505906"/>
    <s v="manually changed"/>
    <x v="14"/>
    <n v="0"/>
    <n v="1.5"/>
    <n v="0.55555555555555602"/>
    <n v="1.5"/>
    <n v="0.55555555555555602"/>
  </r>
  <r>
    <s v="Enabler-_x000a_Basic Service"/>
    <x v="67"/>
    <s v="Medium"/>
    <n v="40"/>
    <n v="83.543869677050594"/>
    <n v="3"/>
    <x v="5"/>
    <m/>
    <n v="12"/>
    <n v="27"/>
    <n v="10"/>
    <n v="27"/>
    <m/>
    <x v="0"/>
    <n v="7.5438696770505898"/>
    <s v="manually changed"/>
    <x v="14"/>
    <n v="0.66666666666666696"/>
    <n v="1.5"/>
    <n v="0.55555555555555602"/>
    <n v="1.5"/>
    <n v="0"/>
  </r>
  <r>
    <s v="Other-_x000a_Colorful services "/>
    <x v="68"/>
    <s v="Complex"/>
    <n v="55"/>
    <n v="114.872820805945"/>
    <n v="4"/>
    <x v="5"/>
    <m/>
    <n v="28.7182052014861"/>
    <n v="28.7182052014861"/>
    <n v="28.7182052014861"/>
    <n v="28.7182052014861"/>
    <m/>
    <x v="0"/>
    <n v="0"/>
    <s v="manually changed"/>
    <x v="15"/>
    <n v="1.5954558445270099"/>
    <n v="1.5954558445270099"/>
    <n v="1.5954558445270099"/>
    <n v="1.5954558445270099"/>
    <n v="0"/>
  </r>
  <r>
    <s v="Other-_x000a_Colorful services "/>
    <x v="69"/>
    <s v="Complex"/>
    <n v="55"/>
    <n v="114.872820805945"/>
    <n v="4"/>
    <x v="5"/>
    <m/>
    <n v="28.7182052014861"/>
    <n v="28.7182052014861"/>
    <n v="28.7182052014861"/>
    <n v="28.7182052014861"/>
    <m/>
    <x v="0"/>
    <n v="0"/>
    <s v="manually changed"/>
    <x v="15"/>
    <n v="1.5954558445270099"/>
    <n v="1.5954558445270099"/>
    <n v="1.5954558445270099"/>
    <n v="1.5954558445270099"/>
    <n v="0"/>
  </r>
  <r>
    <s v="Other-_x000a_Colorful services "/>
    <x v="70"/>
    <s v="Complex"/>
    <n v="55"/>
    <n v="114.872820805945"/>
    <n v="4"/>
    <x v="5"/>
    <m/>
    <n v="28.7182052014861"/>
    <n v="28.7182052014861"/>
    <n v="28.7182052014861"/>
    <n v="28.7182052014861"/>
    <m/>
    <x v="0"/>
    <n v="0"/>
    <s v="manually changed"/>
    <x v="15"/>
    <n v="1.5954558445270099"/>
    <n v="1.5954558445270099"/>
    <n v="1.5954558445270099"/>
    <n v="1.5954558445270099"/>
    <n v="0"/>
  </r>
  <r>
    <s v="Other-_x000a_Colorful services "/>
    <x v="71"/>
    <s v="Complex"/>
    <n v="55"/>
    <n v="114.872820805945"/>
    <n v="4"/>
    <x v="5"/>
    <m/>
    <n v="28.7182052014861"/>
    <n v="28.7182052014861"/>
    <n v="28.7182052014861"/>
    <n v="28.7182052014861"/>
    <m/>
    <x v="0"/>
    <n v="0"/>
    <s v="manually changed"/>
    <x v="15"/>
    <n v="1.5954558445270099"/>
    <n v="1.5954558445270099"/>
    <n v="1.5954558445270099"/>
    <n v="1.5954558445270099"/>
    <n v="0"/>
  </r>
  <r>
    <s v="Other-_x000a_Colorful services "/>
    <x v="72"/>
    <s v="Complex"/>
    <n v="55"/>
    <n v="114.872820805945"/>
    <n v="4"/>
    <x v="5"/>
    <m/>
    <n v="28.7182052014861"/>
    <n v="10"/>
    <n v="2"/>
    <n v="40"/>
    <n v="25"/>
    <x v="0"/>
    <n v="9.1546156044584102"/>
    <s v="manually changed"/>
    <x v="16"/>
    <n v="1.5954558445270099"/>
    <n v="0.55555555555555602"/>
    <n v="0.11111111111111099"/>
    <n v="2.2222222222222201"/>
    <n v="1.3888888888888899"/>
  </r>
  <r>
    <s v="Other-_x000a_Colorful services "/>
    <x v="73"/>
    <s v="Complex"/>
    <n v="55"/>
    <n v="114.872820805945"/>
    <n v="4"/>
    <x v="5"/>
    <m/>
    <n v="28.7182052014861"/>
    <n v="10"/>
    <n v="3"/>
    <n v="40"/>
    <n v="25"/>
    <x v="0"/>
    <n v="8.1546156044584102"/>
    <s v="manually changed"/>
    <x v="16"/>
    <n v="1.5954558445270099"/>
    <n v="0.55555555555555602"/>
    <n v="0.16666666666666699"/>
    <n v="2.2222222222222201"/>
    <n v="1.3888888888888899"/>
  </r>
  <r>
    <s v="Other-_x000a_Green services "/>
    <x v="74"/>
    <s v="Medium"/>
    <n v="41"/>
    <n v="85.632466418976904"/>
    <n v="3"/>
    <x v="5"/>
    <m/>
    <n v="28.544155472992301"/>
    <n v="28.544155472992301"/>
    <n v="28.544155472992301"/>
    <m/>
    <m/>
    <x v="0"/>
    <n v="0"/>
    <s v="manually changed"/>
    <x v="16"/>
    <n v="1.58578641516624"/>
    <n v="1.58578641516624"/>
    <n v="1.58578641516624"/>
    <n v="0"/>
    <n v="0"/>
  </r>
  <r>
    <s v="Other-_x000a_Green services "/>
    <x v="75"/>
    <s v="Simply"/>
    <n v="31"/>
    <n v="64.746498999714206"/>
    <n v="2"/>
    <x v="4"/>
    <s v="PoC August"/>
    <m/>
    <n v="7"/>
    <n v="9"/>
    <n v="27"/>
    <n v="15"/>
    <x v="0"/>
    <n v="6.74649899971421"/>
    <s v="manually changed"/>
    <x v="16"/>
    <n v="0"/>
    <n v="0.38888888888888901"/>
    <n v="0.5"/>
    <n v="1.5"/>
    <n v="0.833333333333333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7282E6-46EB-4767-B724-EABA3B5708C4}"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9" firstHeaderRow="1" firstDataRow="1" firstDataCol="1"/>
  <pivotFields count="22">
    <pivotField compact="0" outline="0" showAll="0"/>
    <pivotField compact="0" outline="0" showAll="0"/>
    <pivotField compact="0" outline="0" showAll="0"/>
    <pivotField compact="0" outline="0" showAll="0"/>
    <pivotField compact="0" numFmtId="1" outline="0" showAll="0"/>
    <pivotField compact="0" outline="0" showAll="0"/>
    <pivotField axis="axisRow" compact="0" outline="0" showAll="0">
      <items count="7">
        <item x="0"/>
        <item x="1"/>
        <item x="2"/>
        <item x="3"/>
        <item x="5"/>
        <item x="4"/>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 compact="0" numFmtId="164" outline="0" showAll="0"/>
    <pivotField compact="0" numFmtId="164" outline="0" showAll="0"/>
    <pivotField compact="0" numFmtId="164" outline="0" showAll="0"/>
    <pivotField compact="0" numFmtId="164" outline="0" showAll="0"/>
    <pivotField compact="0" numFmtId="164" outline="0" showAll="0"/>
  </pivotFields>
  <rowFields count="1">
    <field x="6"/>
  </rowFields>
  <rowItems count="7">
    <i>
      <x/>
    </i>
    <i>
      <x v="1"/>
    </i>
    <i>
      <x v="2"/>
    </i>
    <i>
      <x v="3"/>
    </i>
    <i>
      <x v="4"/>
    </i>
    <i>
      <x v="5"/>
    </i>
    <i t="grand">
      <x/>
    </i>
  </rowItems>
  <colItems count="1">
    <i/>
  </colItems>
  <dataFields count="1">
    <dataField name="Sum of Oktober "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6DEA8B-BA21-48F8-B17D-F11F036ADB1B}"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G96" firstHeaderRow="0" firstDataRow="1" firstDataCol="2"/>
  <pivotFields count="22">
    <pivotField compact="0" outline="0" showAll="0"/>
    <pivotField axis="axisRow" compact="0" outline="0" showAll="0">
      <items count="77">
        <item x="71"/>
        <item x="72"/>
        <item x="34"/>
        <item x="35"/>
        <item x="36"/>
        <item x="46"/>
        <item x="37"/>
        <item x="62"/>
        <item x="56"/>
        <item x="38"/>
        <item x="39"/>
        <item x="47"/>
        <item x="40"/>
        <item x="57"/>
        <item x="41"/>
        <item x="42"/>
        <item x="63"/>
        <item x="51"/>
        <item x="58"/>
        <item x="59"/>
        <item x="52"/>
        <item x="64"/>
        <item x="65"/>
        <item x="48"/>
        <item x="53"/>
        <item x="60"/>
        <item x="8"/>
        <item x="68"/>
        <item x="43"/>
        <item x="73"/>
        <item x="44"/>
        <item x="45"/>
        <item x="54"/>
        <item x="69"/>
        <item x="32"/>
        <item x="33"/>
        <item x="70"/>
        <item x="9"/>
        <item x="10"/>
        <item x="11"/>
        <item x="3"/>
        <item x="4"/>
        <item x="12"/>
        <item x="13"/>
        <item x="14"/>
        <item x="15"/>
        <item x="1"/>
        <item x="28"/>
        <item x="16"/>
        <item x="17"/>
        <item x="18"/>
        <item x="19"/>
        <item x="20"/>
        <item x="61"/>
        <item x="5"/>
        <item x="21"/>
        <item x="2"/>
        <item x="26"/>
        <item x="22"/>
        <item x="6"/>
        <item x="74"/>
        <item x="23"/>
        <item x="7"/>
        <item x="24"/>
        <item x="30"/>
        <item x="0"/>
        <item x="27"/>
        <item x="31"/>
        <item x="50"/>
        <item x="75"/>
        <item x="55"/>
        <item x="25"/>
        <item x="49"/>
        <item x="29"/>
        <item x="66"/>
        <item x="67"/>
        <item t="default"/>
      </items>
    </pivotField>
    <pivotField compact="0" outline="0" showAll="0"/>
    <pivotField compact="0" outline="0" showAll="0"/>
    <pivotField compact="0" numFmtId="1"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items count="2">
        <item x="0"/>
        <item t="default"/>
      </items>
    </pivotField>
    <pivotField compact="0" numFmtId="2" outline="0" showAll="0"/>
    <pivotField compact="0" outline="0" showAll="0"/>
    <pivotField axis="axisRow" compact="0" outline="0" showAll="0">
      <items count="18">
        <item x="0"/>
        <item x="1"/>
        <item x="2"/>
        <item x="3"/>
        <item x="4"/>
        <item x="5"/>
        <item x="6"/>
        <item x="7"/>
        <item x="8"/>
        <item x="9"/>
        <item x="10"/>
        <item x="11"/>
        <item x="12"/>
        <item x="13"/>
        <item x="14"/>
        <item x="15"/>
        <item x="16"/>
        <item t="default"/>
      </items>
    </pivotField>
    <pivotField compact="0" numFmtId="164" outline="0" showAll="0"/>
    <pivotField compact="0" numFmtId="164" outline="0" showAll="0"/>
    <pivotField compact="0" numFmtId="164" outline="0" showAll="0"/>
    <pivotField compact="0" numFmtId="164" outline="0" showAll="0"/>
    <pivotField compact="0" numFmtId="164" outline="0" showAll="0"/>
  </pivotFields>
  <rowFields count="2">
    <field x="16"/>
    <field x="1"/>
  </rowFields>
  <rowItems count="94">
    <i>
      <x/>
      <x v="40"/>
    </i>
    <i r="1">
      <x v="41"/>
    </i>
    <i r="1">
      <x v="46"/>
    </i>
    <i r="1">
      <x v="56"/>
    </i>
    <i r="1">
      <x v="65"/>
    </i>
    <i t="default">
      <x/>
    </i>
    <i>
      <x v="1"/>
      <x v="26"/>
    </i>
    <i r="1">
      <x v="37"/>
    </i>
    <i r="1">
      <x v="54"/>
    </i>
    <i r="1">
      <x v="59"/>
    </i>
    <i r="1">
      <x v="62"/>
    </i>
    <i t="default">
      <x v="1"/>
    </i>
    <i>
      <x v="2"/>
      <x v="38"/>
    </i>
    <i r="1">
      <x v="39"/>
    </i>
    <i r="1">
      <x v="42"/>
    </i>
    <i r="1">
      <x v="43"/>
    </i>
    <i r="1">
      <x v="44"/>
    </i>
    <i t="default">
      <x v="2"/>
    </i>
    <i>
      <x v="3"/>
      <x v="45"/>
    </i>
    <i r="1">
      <x v="48"/>
    </i>
    <i r="1">
      <x v="49"/>
    </i>
    <i r="1">
      <x v="50"/>
    </i>
    <i r="1">
      <x v="51"/>
    </i>
    <i r="1">
      <x v="52"/>
    </i>
    <i t="default">
      <x v="3"/>
    </i>
    <i>
      <x v="4"/>
      <x v="47"/>
    </i>
    <i r="1">
      <x v="55"/>
    </i>
    <i r="1">
      <x v="57"/>
    </i>
    <i r="1">
      <x v="58"/>
    </i>
    <i r="1">
      <x v="61"/>
    </i>
    <i r="1">
      <x v="63"/>
    </i>
    <i r="1">
      <x v="66"/>
    </i>
    <i r="1">
      <x v="71"/>
    </i>
    <i r="1">
      <x v="73"/>
    </i>
    <i t="default">
      <x v="4"/>
    </i>
    <i>
      <x v="5"/>
      <x v="10"/>
    </i>
    <i r="1">
      <x v="13"/>
    </i>
    <i r="1">
      <x v="23"/>
    </i>
    <i r="1">
      <x v="64"/>
    </i>
    <i t="default">
      <x v="5"/>
    </i>
    <i>
      <x v="6"/>
      <x v="12"/>
    </i>
    <i r="1">
      <x v="18"/>
    </i>
    <i r="1">
      <x v="67"/>
    </i>
    <i r="1">
      <x v="72"/>
    </i>
    <i t="default">
      <x v="6"/>
    </i>
    <i>
      <x v="7"/>
      <x v="14"/>
    </i>
    <i r="1">
      <x v="19"/>
    </i>
    <i r="1">
      <x v="34"/>
    </i>
    <i r="1">
      <x v="68"/>
    </i>
    <i t="default">
      <x v="7"/>
    </i>
    <i>
      <x v="8"/>
      <x v="15"/>
    </i>
    <i r="1">
      <x v="17"/>
    </i>
    <i r="1">
      <x v="25"/>
    </i>
    <i r="1">
      <x v="35"/>
    </i>
    <i t="default">
      <x v="8"/>
    </i>
    <i>
      <x v="9"/>
      <x v="2"/>
    </i>
    <i r="1">
      <x v="20"/>
    </i>
    <i r="1">
      <x v="28"/>
    </i>
    <i r="1">
      <x v="53"/>
    </i>
    <i t="default">
      <x v="9"/>
    </i>
    <i>
      <x v="10"/>
      <x v="3"/>
    </i>
    <i r="1">
      <x v="7"/>
    </i>
    <i r="1">
      <x v="24"/>
    </i>
    <i r="1">
      <x v="30"/>
    </i>
    <i t="default">
      <x v="10"/>
    </i>
    <i>
      <x v="11"/>
      <x v="4"/>
    </i>
    <i r="1">
      <x v="16"/>
    </i>
    <i r="1">
      <x v="31"/>
    </i>
    <i r="1">
      <x v="32"/>
    </i>
    <i t="default">
      <x v="11"/>
    </i>
    <i>
      <x v="12"/>
      <x v="5"/>
    </i>
    <i r="1">
      <x v="6"/>
    </i>
    <i r="1">
      <x v="21"/>
    </i>
    <i r="1">
      <x v="70"/>
    </i>
    <i t="default">
      <x v="12"/>
    </i>
    <i>
      <x v="13"/>
      <x v="8"/>
    </i>
    <i r="1">
      <x v="9"/>
    </i>
    <i r="1">
      <x v="11"/>
    </i>
    <i r="1">
      <x v="22"/>
    </i>
    <i t="default">
      <x v="13"/>
    </i>
    <i>
      <x v="14"/>
      <x v="74"/>
    </i>
    <i r="1">
      <x v="75"/>
    </i>
    <i t="default">
      <x v="14"/>
    </i>
    <i>
      <x v="15"/>
      <x/>
    </i>
    <i r="1">
      <x v="27"/>
    </i>
    <i r="1">
      <x v="33"/>
    </i>
    <i r="1">
      <x v="36"/>
    </i>
    <i t="default">
      <x v="15"/>
    </i>
    <i>
      <x v="16"/>
      <x v="1"/>
    </i>
    <i r="1">
      <x v="29"/>
    </i>
    <i r="1">
      <x v="60"/>
    </i>
    <i r="1">
      <x v="69"/>
    </i>
    <i t="default">
      <x v="16"/>
    </i>
    <i t="grand">
      <x/>
    </i>
  </rowItems>
  <colFields count="1">
    <field x="-2"/>
  </colFields>
  <colItems count="5">
    <i>
      <x/>
    </i>
    <i i="1">
      <x v="1"/>
    </i>
    <i i="2">
      <x v="2"/>
    </i>
    <i i="3">
      <x v="3"/>
    </i>
    <i i="4">
      <x v="4"/>
    </i>
  </colItems>
  <dataFields count="5">
    <dataField name="Sum of Oktober " fld="8" baseField="0" baseItem="0"/>
    <dataField name="Sum of November" fld="9" baseField="0" baseItem="0"/>
    <dataField name="Sum of Dezember" fld="10" baseField="0" baseItem="0"/>
    <dataField name="Sum of Januar" fld="11" baseField="0" baseItem="0"/>
    <dataField name="Sum of Februar"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59A1-A27E-4744-AA3C-7CB7324D97C7}">
  <sheetPr codeName="Tabelle1" filterMode="1"/>
  <dimension ref="A1:BJ81"/>
  <sheetViews>
    <sheetView zoomScale="55" zoomScaleNormal="55" workbookViewId="0">
      <pane xSplit="18" ySplit="1" topLeftCell="S78" activePane="bottomRight" state="frozen"/>
      <selection pane="topRight" activeCell="S1" sqref="S1"/>
      <selection pane="bottomLeft" activeCell="A2" sqref="A2"/>
      <selection pane="bottomRight" activeCell="A36" sqref="A36"/>
    </sheetView>
  </sheetViews>
  <sheetFormatPr defaultColWidth="8.90625" defaultRowHeight="14.5" outlineLevelCol="1"/>
  <cols>
    <col min="1" max="1" width="22.90625" style="4" customWidth="1"/>
    <col min="2" max="2" width="9.90625" style="4" customWidth="1"/>
    <col min="3" max="3" width="40.90625" style="4" customWidth="1"/>
    <col min="4" max="4" width="80.90625" style="4" hidden="1" customWidth="1" outlineLevel="1"/>
    <col min="5" max="5" width="11.90625" style="4" customWidth="1" collapsed="1"/>
    <col min="6" max="12" width="11.90625" style="4" customWidth="1"/>
    <col min="13" max="13" width="11.90625" style="9" customWidth="1"/>
    <col min="14" max="18" width="11.90625" style="9" customWidth="1" outlineLevel="1"/>
    <col min="19" max="62" width="8.90625" style="9"/>
    <col min="63" max="16384" width="8.90625" style="4"/>
  </cols>
  <sheetData>
    <row r="1" spans="1:62" s="7" customFormat="1" ht="203">
      <c r="A1" s="11" t="s">
        <v>0</v>
      </c>
      <c r="B1" s="11"/>
      <c r="C1" s="1" t="s">
        <v>1</v>
      </c>
      <c r="D1" s="1" t="s">
        <v>2</v>
      </c>
      <c r="E1" s="11" t="s">
        <v>3</v>
      </c>
      <c r="F1" s="11" t="s">
        <v>4</v>
      </c>
      <c r="G1" s="11" t="s">
        <v>5</v>
      </c>
      <c r="H1" s="1" t="s">
        <v>6</v>
      </c>
      <c r="I1" s="1" t="s">
        <v>7</v>
      </c>
      <c r="J1" s="1" t="s">
        <v>8</v>
      </c>
      <c r="K1" s="1" t="s">
        <v>9</v>
      </c>
      <c r="L1" s="1" t="s">
        <v>10</v>
      </c>
      <c r="M1" s="16" t="s">
        <v>11</v>
      </c>
      <c r="N1" s="16" t="s">
        <v>12</v>
      </c>
      <c r="O1" s="16" t="s">
        <v>13</v>
      </c>
      <c r="P1" s="16" t="s">
        <v>14</v>
      </c>
      <c r="Q1" s="16" t="s">
        <v>15</v>
      </c>
      <c r="R1" s="16" t="s">
        <v>16</v>
      </c>
      <c r="S1" s="10" t="s">
        <v>17</v>
      </c>
      <c r="T1" s="10" t="s">
        <v>18</v>
      </c>
      <c r="U1" s="10" t="s">
        <v>19</v>
      </c>
      <c r="V1" s="10" t="s">
        <v>20</v>
      </c>
      <c r="W1" s="10" t="s">
        <v>21</v>
      </c>
      <c r="X1" s="10" t="s">
        <v>22</v>
      </c>
      <c r="Y1" s="10" t="s">
        <v>23</v>
      </c>
      <c r="Z1" s="10" t="s">
        <v>24</v>
      </c>
      <c r="AA1" s="10" t="s">
        <v>25</v>
      </c>
      <c r="AB1" s="10" t="s">
        <v>26</v>
      </c>
      <c r="AC1" s="10" t="s">
        <v>27</v>
      </c>
      <c r="AD1" s="10" t="s">
        <v>28</v>
      </c>
      <c r="AE1" s="10" t="s">
        <v>29</v>
      </c>
      <c r="AF1" s="10" t="s">
        <v>30</v>
      </c>
      <c r="AG1" s="10" t="s">
        <v>31</v>
      </c>
      <c r="AH1" s="10" t="s">
        <v>32</v>
      </c>
      <c r="AI1" s="10" t="s">
        <v>33</v>
      </c>
      <c r="AJ1" s="10" t="s">
        <v>34</v>
      </c>
      <c r="AK1" s="10" t="s">
        <v>35</v>
      </c>
      <c r="AL1" s="10" t="s">
        <v>36</v>
      </c>
      <c r="AM1" s="10" t="s">
        <v>37</v>
      </c>
      <c r="AN1" s="10" t="s">
        <v>38</v>
      </c>
      <c r="AO1" s="10" t="s">
        <v>39</v>
      </c>
      <c r="AP1" s="10" t="s">
        <v>40</v>
      </c>
      <c r="AQ1" s="10" t="s">
        <v>41</v>
      </c>
      <c r="AR1" s="10" t="s">
        <v>42</v>
      </c>
      <c r="AS1" s="10" t="s">
        <v>43</v>
      </c>
      <c r="AT1" s="10" t="s">
        <v>44</v>
      </c>
      <c r="AU1" s="10" t="s">
        <v>45</v>
      </c>
      <c r="AV1" s="10" t="s">
        <v>46</v>
      </c>
      <c r="AW1" s="10" t="s">
        <v>47</v>
      </c>
      <c r="AX1" s="10" t="s">
        <v>48</v>
      </c>
      <c r="AY1" s="10" t="s">
        <v>49</v>
      </c>
      <c r="AZ1" s="10" t="s">
        <v>50</v>
      </c>
      <c r="BA1" s="10" t="s">
        <v>51</v>
      </c>
      <c r="BB1" s="10" t="s">
        <v>52</v>
      </c>
      <c r="BC1" s="10" t="s">
        <v>53</v>
      </c>
      <c r="BD1" s="10" t="s">
        <v>54</v>
      </c>
      <c r="BE1" s="10" t="s">
        <v>55</v>
      </c>
      <c r="BF1" s="10" t="s">
        <v>56</v>
      </c>
      <c r="BG1" s="10" t="s">
        <v>57</v>
      </c>
      <c r="BH1" s="10" t="s">
        <v>58</v>
      </c>
      <c r="BI1" s="10" t="s">
        <v>59</v>
      </c>
      <c r="BJ1" s="10" t="s">
        <v>60</v>
      </c>
    </row>
    <row r="2" spans="1:62" ht="44.15" hidden="1" customHeight="1">
      <c r="A2" s="2" t="s">
        <v>61</v>
      </c>
      <c r="B2" s="2" t="s">
        <v>62</v>
      </c>
      <c r="C2" s="2" t="s">
        <v>63</v>
      </c>
      <c r="D2" s="2" t="s">
        <v>64</v>
      </c>
      <c r="E2" s="2" t="s">
        <v>62</v>
      </c>
      <c r="F2" s="2" t="s">
        <v>65</v>
      </c>
      <c r="G2" s="2" t="s">
        <v>66</v>
      </c>
      <c r="H2" s="2"/>
      <c r="I2" s="3" t="s">
        <v>67</v>
      </c>
      <c r="J2" s="3" t="s">
        <v>67</v>
      </c>
      <c r="K2" s="3" t="s">
        <v>67</v>
      </c>
      <c r="L2" s="3" t="s">
        <v>67</v>
      </c>
      <c r="M2" s="17" t="str">
        <f t="shared" ref="M2:M33" si="0">IF(R2&lt;6,"Simple",IF(R2&lt;11,"Medium",IF(R2&lt;16,"High","Complex")))</f>
        <v>Simple</v>
      </c>
      <c r="N2" s="17">
        <f>IF(I2="Simply",1,IF(I2="Medium",3,IF(I2="High",5,0)))</f>
        <v>1</v>
      </c>
      <c r="O2" s="17">
        <f>IF(J2="Simply",1,IF(J2="Medium",3,IF(J2="High",5,0)))</f>
        <v>1</v>
      </c>
      <c r="P2" s="17">
        <f>IF(K2="Simply",1,IF(K2="Medium",3,IF(K2="High",5,0)))</f>
        <v>1</v>
      </c>
      <c r="Q2" s="17">
        <f>IF(L2="Simply",1,IF(L2="Medium",3,IF(L2="High",5,0)))</f>
        <v>1</v>
      </c>
      <c r="R2" s="17">
        <f t="shared" ref="R2:R33" si="1">N2+O2+P2+Q2</f>
        <v>4</v>
      </c>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row>
    <row r="3" spans="1:62" ht="44.15" hidden="1" customHeight="1">
      <c r="A3" s="2" t="s">
        <v>68</v>
      </c>
      <c r="B3" s="2" t="s">
        <v>69</v>
      </c>
      <c r="C3" s="2" t="s">
        <v>70</v>
      </c>
      <c r="D3" s="2" t="s">
        <v>71</v>
      </c>
      <c r="E3" s="2" t="s">
        <v>62</v>
      </c>
      <c r="F3" s="2"/>
      <c r="G3" s="2" t="s">
        <v>66</v>
      </c>
      <c r="H3" s="2"/>
      <c r="I3" s="3" t="s">
        <v>72</v>
      </c>
      <c r="J3" s="3" t="s">
        <v>67</v>
      </c>
      <c r="K3" s="3" t="s">
        <v>72</v>
      </c>
      <c r="L3" s="3" t="s">
        <v>73</v>
      </c>
      <c r="M3" s="17" t="str">
        <f t="shared" si="0"/>
        <v>High</v>
      </c>
      <c r="N3" s="17">
        <f t="shared" ref="N3:N34" si="2">IF(I3="Simply",1,IF(I3="Medium",3,IF(I3="High",5,0)))</f>
        <v>3</v>
      </c>
      <c r="O3" s="17">
        <f t="shared" ref="O3:O34" si="3">IF(J3="Simply",1,IF(J3="Medium",3,IF(J3="High",5,0)))</f>
        <v>1</v>
      </c>
      <c r="P3" s="17">
        <f t="shared" ref="P3:P34" si="4">IF(K3="Simply",1,IF(K3="Medium",3,IF(K3="High",5,0)))</f>
        <v>3</v>
      </c>
      <c r="Q3" s="17">
        <f t="shared" ref="Q3:Q66" si="5">IF(L3="Simply",1,IF(L3="Medium",3,IF(L3="High",5,0)))</f>
        <v>5</v>
      </c>
      <c r="R3" s="17">
        <f t="shared" si="1"/>
        <v>12</v>
      </c>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1:62" ht="44.15" hidden="1" customHeight="1">
      <c r="A4" s="3" t="s">
        <v>74</v>
      </c>
      <c r="B4" s="2" t="s">
        <v>62</v>
      </c>
      <c r="C4" s="2" t="s">
        <v>75</v>
      </c>
      <c r="D4" s="2" t="s">
        <v>76</v>
      </c>
      <c r="E4" s="2" t="s">
        <v>62</v>
      </c>
      <c r="F4" s="2"/>
      <c r="G4" s="2" t="s">
        <v>66</v>
      </c>
      <c r="H4" s="2"/>
      <c r="I4" s="3" t="s">
        <v>67</v>
      </c>
      <c r="J4" s="3" t="s">
        <v>73</v>
      </c>
      <c r="K4" s="3" t="s">
        <v>67</v>
      </c>
      <c r="L4" s="3" t="s">
        <v>73</v>
      </c>
      <c r="M4" s="17" t="str">
        <f t="shared" si="0"/>
        <v>High</v>
      </c>
      <c r="N4" s="17">
        <f t="shared" si="2"/>
        <v>1</v>
      </c>
      <c r="O4" s="17">
        <f t="shared" si="3"/>
        <v>5</v>
      </c>
      <c r="P4" s="17">
        <f t="shared" si="4"/>
        <v>1</v>
      </c>
      <c r="Q4" s="17">
        <f t="shared" si="5"/>
        <v>5</v>
      </c>
      <c r="R4" s="17">
        <f t="shared" si="1"/>
        <v>12</v>
      </c>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1:62" ht="44.15" customHeight="1">
      <c r="A5" s="2" t="s">
        <v>77</v>
      </c>
      <c r="B5" s="2" t="s">
        <v>78</v>
      </c>
      <c r="C5" s="2" t="s">
        <v>79</v>
      </c>
      <c r="D5" s="2" t="s">
        <v>80</v>
      </c>
      <c r="E5" s="2" t="s">
        <v>62</v>
      </c>
      <c r="F5" s="2" t="s">
        <v>65</v>
      </c>
      <c r="G5" s="2" t="s">
        <v>66</v>
      </c>
      <c r="H5" s="2"/>
      <c r="I5" s="3" t="s">
        <v>72</v>
      </c>
      <c r="J5" s="3" t="s">
        <v>73</v>
      </c>
      <c r="K5" s="3" t="s">
        <v>73</v>
      </c>
      <c r="L5" s="3" t="s">
        <v>73</v>
      </c>
      <c r="M5" s="17" t="str">
        <f t="shared" si="0"/>
        <v>Complex</v>
      </c>
      <c r="N5" s="17">
        <f t="shared" si="2"/>
        <v>3</v>
      </c>
      <c r="O5" s="17">
        <f t="shared" si="3"/>
        <v>5</v>
      </c>
      <c r="P5" s="17">
        <f t="shared" si="4"/>
        <v>5</v>
      </c>
      <c r="Q5" s="17">
        <f t="shared" si="5"/>
        <v>5</v>
      </c>
      <c r="R5" s="17">
        <f t="shared" si="1"/>
        <v>18</v>
      </c>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1:62" ht="44.15" hidden="1" customHeight="1">
      <c r="A6" s="2" t="s">
        <v>81</v>
      </c>
      <c r="B6" s="2" t="s">
        <v>62</v>
      </c>
      <c r="C6" s="2" t="s">
        <v>82</v>
      </c>
      <c r="D6" s="2" t="s">
        <v>83</v>
      </c>
      <c r="E6" s="2" t="s">
        <v>62</v>
      </c>
      <c r="F6" s="2" t="s">
        <v>65</v>
      </c>
      <c r="G6" s="2" t="s">
        <v>66</v>
      </c>
      <c r="H6" s="2"/>
      <c r="I6" s="3" t="s">
        <v>67</v>
      </c>
      <c r="J6" s="3" t="s">
        <v>72</v>
      </c>
      <c r="K6" s="3" t="s">
        <v>67</v>
      </c>
      <c r="L6" s="3" t="s">
        <v>67</v>
      </c>
      <c r="M6" s="17" t="str">
        <f t="shared" si="0"/>
        <v>Medium</v>
      </c>
      <c r="N6" s="17">
        <f t="shared" si="2"/>
        <v>1</v>
      </c>
      <c r="O6" s="17">
        <f t="shared" si="3"/>
        <v>3</v>
      </c>
      <c r="P6" s="17">
        <f t="shared" si="4"/>
        <v>1</v>
      </c>
      <c r="Q6" s="17">
        <f t="shared" si="5"/>
        <v>1</v>
      </c>
      <c r="R6" s="17">
        <f t="shared" si="1"/>
        <v>6</v>
      </c>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row>
    <row r="7" spans="1:62" ht="44.15" hidden="1" customHeight="1">
      <c r="A7" s="2" t="s">
        <v>84</v>
      </c>
      <c r="B7" s="2" t="s">
        <v>69</v>
      </c>
      <c r="C7" s="2" t="s">
        <v>85</v>
      </c>
      <c r="D7" s="2" t="s">
        <v>86</v>
      </c>
      <c r="E7" s="2" t="s">
        <v>62</v>
      </c>
      <c r="F7" s="2" t="s">
        <v>65</v>
      </c>
      <c r="G7" s="2" t="s">
        <v>66</v>
      </c>
      <c r="H7" s="2"/>
      <c r="I7" s="3" t="s">
        <v>73</v>
      </c>
      <c r="J7" s="3" t="s">
        <v>73</v>
      </c>
      <c r="K7" s="3" t="s">
        <v>67</v>
      </c>
      <c r="L7" s="3" t="s">
        <v>72</v>
      </c>
      <c r="M7" s="17" t="str">
        <f t="shared" si="0"/>
        <v>High</v>
      </c>
      <c r="N7" s="17">
        <f t="shared" si="2"/>
        <v>5</v>
      </c>
      <c r="O7" s="17">
        <f t="shared" si="3"/>
        <v>5</v>
      </c>
      <c r="P7" s="17">
        <f t="shared" si="4"/>
        <v>1</v>
      </c>
      <c r="Q7" s="17">
        <f t="shared" si="5"/>
        <v>3</v>
      </c>
      <c r="R7" s="17">
        <f t="shared" si="1"/>
        <v>14</v>
      </c>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row>
    <row r="8" spans="1:62" ht="44.15" hidden="1" customHeight="1">
      <c r="A8" s="2" t="s">
        <v>87</v>
      </c>
      <c r="B8" s="2" t="s">
        <v>88</v>
      </c>
      <c r="C8" s="2" t="s">
        <v>89</v>
      </c>
      <c r="D8" s="2" t="s">
        <v>90</v>
      </c>
      <c r="E8" s="2" t="s">
        <v>62</v>
      </c>
      <c r="F8" s="2" t="s">
        <v>65</v>
      </c>
      <c r="G8" s="2" t="s">
        <v>66</v>
      </c>
      <c r="H8" s="2"/>
      <c r="I8" s="3" t="s">
        <v>67</v>
      </c>
      <c r="J8" s="3" t="s">
        <v>67</v>
      </c>
      <c r="K8" s="3" t="s">
        <v>67</v>
      </c>
      <c r="L8" s="3" t="s">
        <v>67</v>
      </c>
      <c r="M8" s="17" t="str">
        <f t="shared" si="0"/>
        <v>Simple</v>
      </c>
      <c r="N8" s="17">
        <f t="shared" si="2"/>
        <v>1</v>
      </c>
      <c r="O8" s="17">
        <f t="shared" si="3"/>
        <v>1</v>
      </c>
      <c r="P8" s="17">
        <f t="shared" si="4"/>
        <v>1</v>
      </c>
      <c r="Q8" s="17">
        <f t="shared" si="5"/>
        <v>1</v>
      </c>
      <c r="R8" s="17">
        <f t="shared" si="1"/>
        <v>4</v>
      </c>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row>
    <row r="9" spans="1:62" ht="44.15" hidden="1" customHeight="1">
      <c r="A9" s="3" t="s">
        <v>91</v>
      </c>
      <c r="B9" s="2" t="s">
        <v>88</v>
      </c>
      <c r="C9" s="2" t="s">
        <v>92</v>
      </c>
      <c r="D9" s="2" t="s">
        <v>93</v>
      </c>
      <c r="E9" s="2" t="s">
        <v>62</v>
      </c>
      <c r="F9" s="2" t="s">
        <v>65</v>
      </c>
      <c r="G9" s="2" t="s">
        <v>66</v>
      </c>
      <c r="H9" s="2"/>
      <c r="I9" s="3" t="s">
        <v>72</v>
      </c>
      <c r="J9" s="3" t="s">
        <v>73</v>
      </c>
      <c r="K9" s="3" t="s">
        <v>67</v>
      </c>
      <c r="L9" s="3" t="s">
        <v>73</v>
      </c>
      <c r="M9" s="17" t="str">
        <f t="shared" si="0"/>
        <v>High</v>
      </c>
      <c r="N9" s="17">
        <f t="shared" si="2"/>
        <v>3</v>
      </c>
      <c r="O9" s="17">
        <f t="shared" si="3"/>
        <v>5</v>
      </c>
      <c r="P9" s="17">
        <f t="shared" si="4"/>
        <v>1</v>
      </c>
      <c r="Q9" s="17">
        <f t="shared" si="5"/>
        <v>5</v>
      </c>
      <c r="R9" s="17">
        <f t="shared" si="1"/>
        <v>14</v>
      </c>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row>
    <row r="10" spans="1:62" ht="44.15" hidden="1" customHeight="1">
      <c r="A10" s="2" t="s">
        <v>94</v>
      </c>
      <c r="B10" s="2" t="s">
        <v>62</v>
      </c>
      <c r="C10" s="2" t="s">
        <v>95</v>
      </c>
      <c r="D10" s="2" t="s">
        <v>96</v>
      </c>
      <c r="E10" s="2" t="s">
        <v>62</v>
      </c>
      <c r="F10" s="2" t="s">
        <v>65</v>
      </c>
      <c r="G10" s="2" t="s">
        <v>66</v>
      </c>
      <c r="H10" s="2"/>
      <c r="I10" s="3" t="s">
        <v>72</v>
      </c>
      <c r="J10" s="3" t="s">
        <v>73</v>
      </c>
      <c r="K10" s="3" t="s">
        <v>72</v>
      </c>
      <c r="L10" s="3" t="s">
        <v>97</v>
      </c>
      <c r="M10" s="17" t="str">
        <f t="shared" si="0"/>
        <v>High</v>
      </c>
      <c r="N10" s="17">
        <f t="shared" si="2"/>
        <v>3</v>
      </c>
      <c r="O10" s="17">
        <f t="shared" si="3"/>
        <v>5</v>
      </c>
      <c r="P10" s="17">
        <f t="shared" si="4"/>
        <v>3</v>
      </c>
      <c r="Q10" s="17">
        <f t="shared" si="5"/>
        <v>3</v>
      </c>
      <c r="R10" s="17">
        <f t="shared" si="1"/>
        <v>14</v>
      </c>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row>
    <row r="11" spans="1:62" ht="44.15" hidden="1" customHeight="1">
      <c r="A11" s="2" t="s">
        <v>98</v>
      </c>
      <c r="B11" s="2" t="s">
        <v>62</v>
      </c>
      <c r="C11" s="2" t="s">
        <v>99</v>
      </c>
      <c r="D11" s="2" t="s">
        <v>100</v>
      </c>
      <c r="E11" s="2" t="s">
        <v>62</v>
      </c>
      <c r="F11" s="2" t="s">
        <v>65</v>
      </c>
      <c r="G11" s="2"/>
      <c r="H11" s="2"/>
      <c r="I11" s="3" t="s">
        <v>72</v>
      </c>
      <c r="J11" s="3" t="s">
        <v>72</v>
      </c>
      <c r="K11" s="3" t="s">
        <v>72</v>
      </c>
      <c r="L11" s="3" t="s">
        <v>97</v>
      </c>
      <c r="M11" s="17" t="str">
        <f t="shared" si="0"/>
        <v>High</v>
      </c>
      <c r="N11" s="17">
        <f t="shared" si="2"/>
        <v>3</v>
      </c>
      <c r="O11" s="17">
        <f t="shared" si="3"/>
        <v>3</v>
      </c>
      <c r="P11" s="17">
        <f t="shared" si="4"/>
        <v>3</v>
      </c>
      <c r="Q11" s="17">
        <f t="shared" si="5"/>
        <v>3</v>
      </c>
      <c r="R11" s="17">
        <f t="shared" si="1"/>
        <v>12</v>
      </c>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row>
    <row r="12" spans="1:62" ht="44.15" hidden="1" customHeight="1">
      <c r="A12" s="2" t="s">
        <v>101</v>
      </c>
      <c r="B12" s="2" t="s">
        <v>62</v>
      </c>
      <c r="C12" s="2" t="s">
        <v>102</v>
      </c>
      <c r="D12" s="2" t="s">
        <v>103</v>
      </c>
      <c r="E12" s="2" t="s">
        <v>62</v>
      </c>
      <c r="F12" s="2" t="s">
        <v>65</v>
      </c>
      <c r="G12" s="2"/>
      <c r="H12" s="2"/>
      <c r="I12" s="3" t="s">
        <v>73</v>
      </c>
      <c r="J12" s="3" t="s">
        <v>67</v>
      </c>
      <c r="K12" s="3" t="s">
        <v>67</v>
      </c>
      <c r="L12" s="3" t="s">
        <v>97</v>
      </c>
      <c r="M12" s="17" t="str">
        <f t="shared" si="0"/>
        <v>Medium</v>
      </c>
      <c r="N12" s="17">
        <f t="shared" si="2"/>
        <v>5</v>
      </c>
      <c r="O12" s="17">
        <f t="shared" si="3"/>
        <v>1</v>
      </c>
      <c r="P12" s="17">
        <f t="shared" si="4"/>
        <v>1</v>
      </c>
      <c r="Q12" s="17">
        <f t="shared" si="5"/>
        <v>3</v>
      </c>
      <c r="R12" s="17">
        <f t="shared" si="1"/>
        <v>10</v>
      </c>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row>
    <row r="13" spans="1:62" ht="44.15" hidden="1" customHeight="1">
      <c r="A13" s="2" t="s">
        <v>104</v>
      </c>
      <c r="B13" s="2" t="s">
        <v>69</v>
      </c>
      <c r="C13" s="2" t="s">
        <v>105</v>
      </c>
      <c r="D13" s="2" t="s">
        <v>106</v>
      </c>
      <c r="E13" s="2" t="s">
        <v>62</v>
      </c>
      <c r="F13" s="2" t="s">
        <v>65</v>
      </c>
      <c r="G13" s="2" t="s">
        <v>66</v>
      </c>
      <c r="H13" s="2"/>
      <c r="I13" s="3" t="s">
        <v>72</v>
      </c>
      <c r="J13" s="3" t="s">
        <v>73</v>
      </c>
      <c r="K13" s="3" t="s">
        <v>72</v>
      </c>
      <c r="L13" s="3" t="s">
        <v>97</v>
      </c>
      <c r="M13" s="17" t="str">
        <f t="shared" si="0"/>
        <v>High</v>
      </c>
      <c r="N13" s="17">
        <f t="shared" si="2"/>
        <v>3</v>
      </c>
      <c r="O13" s="17">
        <f t="shared" si="3"/>
        <v>5</v>
      </c>
      <c r="P13" s="17">
        <f t="shared" si="4"/>
        <v>3</v>
      </c>
      <c r="Q13" s="17">
        <f t="shared" si="5"/>
        <v>3</v>
      </c>
      <c r="R13" s="17">
        <f t="shared" si="1"/>
        <v>14</v>
      </c>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row>
    <row r="14" spans="1:62" ht="44.15" hidden="1" customHeight="1">
      <c r="A14" s="2" t="s">
        <v>107</v>
      </c>
      <c r="B14" s="2" t="s">
        <v>62</v>
      </c>
      <c r="C14" s="2" t="s">
        <v>108</v>
      </c>
      <c r="D14" s="2" t="s">
        <v>109</v>
      </c>
      <c r="E14" s="2" t="s">
        <v>62</v>
      </c>
      <c r="F14" s="2" t="s">
        <v>65</v>
      </c>
      <c r="G14" s="2" t="s">
        <v>66</v>
      </c>
      <c r="H14" s="2"/>
      <c r="I14" s="3" t="s">
        <v>73</v>
      </c>
      <c r="J14" s="3" t="s">
        <v>73</v>
      </c>
      <c r="K14" s="3" t="s">
        <v>73</v>
      </c>
      <c r="L14" s="3" t="s">
        <v>73</v>
      </c>
      <c r="M14" s="17" t="str">
        <f t="shared" si="0"/>
        <v>Complex</v>
      </c>
      <c r="N14" s="17">
        <f t="shared" si="2"/>
        <v>5</v>
      </c>
      <c r="O14" s="17">
        <f t="shared" si="3"/>
        <v>5</v>
      </c>
      <c r="P14" s="17">
        <f t="shared" si="4"/>
        <v>5</v>
      </c>
      <c r="Q14" s="17">
        <f t="shared" si="5"/>
        <v>5</v>
      </c>
      <c r="R14" s="17">
        <f t="shared" si="1"/>
        <v>20</v>
      </c>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row>
    <row r="15" spans="1:62" ht="44.15" hidden="1" customHeight="1">
      <c r="A15" s="2" t="s">
        <v>110</v>
      </c>
      <c r="B15" s="2" t="s">
        <v>62</v>
      </c>
      <c r="C15" s="2" t="s">
        <v>111</v>
      </c>
      <c r="D15" s="2" t="s">
        <v>112</v>
      </c>
      <c r="E15" s="2" t="s">
        <v>62</v>
      </c>
      <c r="F15" s="2" t="s">
        <v>65</v>
      </c>
      <c r="G15" s="2" t="s">
        <v>66</v>
      </c>
      <c r="H15" s="2"/>
      <c r="I15" s="3" t="s">
        <v>72</v>
      </c>
      <c r="J15" s="3" t="s">
        <v>73</v>
      </c>
      <c r="K15" s="3" t="s">
        <v>72</v>
      </c>
      <c r="L15" s="3" t="s">
        <v>73</v>
      </c>
      <c r="M15" s="17" t="str">
        <f t="shared" si="0"/>
        <v>Complex</v>
      </c>
      <c r="N15" s="17">
        <f t="shared" si="2"/>
        <v>3</v>
      </c>
      <c r="O15" s="17">
        <f t="shared" si="3"/>
        <v>5</v>
      </c>
      <c r="P15" s="17">
        <f t="shared" si="4"/>
        <v>3</v>
      </c>
      <c r="Q15" s="17">
        <f t="shared" si="5"/>
        <v>5</v>
      </c>
      <c r="R15" s="17">
        <f t="shared" si="1"/>
        <v>16</v>
      </c>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row>
    <row r="16" spans="1:62" ht="44.15" hidden="1" customHeight="1">
      <c r="A16" s="2" t="s">
        <v>113</v>
      </c>
      <c r="B16" s="2" t="s">
        <v>62</v>
      </c>
      <c r="C16" s="2" t="s">
        <v>114</v>
      </c>
      <c r="D16" s="2" t="s">
        <v>115</v>
      </c>
      <c r="E16" s="2" t="s">
        <v>62</v>
      </c>
      <c r="F16" s="2" t="s">
        <v>65</v>
      </c>
      <c r="G16" s="2" t="s">
        <v>66</v>
      </c>
      <c r="H16" s="2"/>
      <c r="I16" s="3" t="s">
        <v>73</v>
      </c>
      <c r="J16" s="3" t="s">
        <v>73</v>
      </c>
      <c r="K16" s="3" t="s">
        <v>73</v>
      </c>
      <c r="L16" s="3" t="s">
        <v>73</v>
      </c>
      <c r="M16" s="17" t="str">
        <f t="shared" si="0"/>
        <v>Complex</v>
      </c>
      <c r="N16" s="17">
        <f t="shared" si="2"/>
        <v>5</v>
      </c>
      <c r="O16" s="17">
        <f t="shared" si="3"/>
        <v>5</v>
      </c>
      <c r="P16" s="17">
        <f t="shared" si="4"/>
        <v>5</v>
      </c>
      <c r="Q16" s="17">
        <f t="shared" si="5"/>
        <v>5</v>
      </c>
      <c r="R16" s="17">
        <f t="shared" si="1"/>
        <v>20</v>
      </c>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row>
    <row r="17" spans="1:62" ht="44.15" hidden="1" customHeight="1">
      <c r="A17" s="2" t="s">
        <v>116</v>
      </c>
      <c r="B17" s="2" t="s">
        <v>62</v>
      </c>
      <c r="C17" s="2" t="s">
        <v>117</v>
      </c>
      <c r="D17" s="2" t="s">
        <v>118</v>
      </c>
      <c r="E17" s="2" t="s">
        <v>62</v>
      </c>
      <c r="F17" s="2" t="s">
        <v>65</v>
      </c>
      <c r="G17" s="2"/>
      <c r="H17" s="2"/>
      <c r="I17" s="3" t="s">
        <v>67</v>
      </c>
      <c r="J17" s="3" t="s">
        <v>67</v>
      </c>
      <c r="K17" s="3" t="s">
        <v>67</v>
      </c>
      <c r="L17" s="3" t="s">
        <v>67</v>
      </c>
      <c r="M17" s="17" t="str">
        <f t="shared" si="0"/>
        <v>Simple</v>
      </c>
      <c r="N17" s="17">
        <f t="shared" si="2"/>
        <v>1</v>
      </c>
      <c r="O17" s="17">
        <f t="shared" si="3"/>
        <v>1</v>
      </c>
      <c r="P17" s="17">
        <f t="shared" si="4"/>
        <v>1</v>
      </c>
      <c r="Q17" s="17">
        <f t="shared" si="5"/>
        <v>1</v>
      </c>
      <c r="R17" s="17">
        <f t="shared" si="1"/>
        <v>4</v>
      </c>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row>
    <row r="18" spans="1:62" ht="44.15" hidden="1" customHeight="1">
      <c r="A18" s="3" t="s">
        <v>119</v>
      </c>
      <c r="B18" s="3" t="s">
        <v>120</v>
      </c>
      <c r="C18" s="2" t="s">
        <v>121</v>
      </c>
      <c r="D18" s="2" t="s">
        <v>122</v>
      </c>
      <c r="E18" s="2" t="s">
        <v>62</v>
      </c>
      <c r="F18" s="2"/>
      <c r="G18" s="2" t="s">
        <v>66</v>
      </c>
      <c r="H18" s="2"/>
      <c r="I18" s="3" t="s">
        <v>72</v>
      </c>
      <c r="J18" s="3" t="s">
        <v>72</v>
      </c>
      <c r="K18" s="3" t="s">
        <v>73</v>
      </c>
      <c r="L18" s="3" t="s">
        <v>73</v>
      </c>
      <c r="M18" s="17" t="str">
        <f t="shared" si="0"/>
        <v>Complex</v>
      </c>
      <c r="N18" s="17">
        <f t="shared" si="2"/>
        <v>3</v>
      </c>
      <c r="O18" s="17">
        <f t="shared" si="3"/>
        <v>3</v>
      </c>
      <c r="P18" s="17">
        <f t="shared" si="4"/>
        <v>5</v>
      </c>
      <c r="Q18" s="17">
        <f t="shared" si="5"/>
        <v>5</v>
      </c>
      <c r="R18" s="17">
        <f t="shared" si="1"/>
        <v>16</v>
      </c>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row>
    <row r="19" spans="1:62" ht="44.15" hidden="1" customHeight="1">
      <c r="A19" s="3" t="s">
        <v>123</v>
      </c>
      <c r="B19" s="2" t="s">
        <v>62</v>
      </c>
      <c r="C19" s="2" t="s">
        <v>124</v>
      </c>
      <c r="D19" s="2" t="s">
        <v>125</v>
      </c>
      <c r="E19" s="2" t="s">
        <v>62</v>
      </c>
      <c r="F19" s="2"/>
      <c r="G19" s="2" t="s">
        <v>66</v>
      </c>
      <c r="H19" s="2"/>
      <c r="I19" s="3" t="s">
        <v>67</v>
      </c>
      <c r="J19" s="3" t="s">
        <v>73</v>
      </c>
      <c r="K19" s="3" t="s">
        <v>67</v>
      </c>
      <c r="L19" s="3" t="s">
        <v>73</v>
      </c>
      <c r="M19" s="17" t="str">
        <f t="shared" si="0"/>
        <v>High</v>
      </c>
      <c r="N19" s="17">
        <f t="shared" si="2"/>
        <v>1</v>
      </c>
      <c r="O19" s="17">
        <f t="shared" si="3"/>
        <v>5</v>
      </c>
      <c r="P19" s="17">
        <f t="shared" si="4"/>
        <v>1</v>
      </c>
      <c r="Q19" s="17">
        <f t="shared" si="5"/>
        <v>5</v>
      </c>
      <c r="R19" s="17">
        <f t="shared" si="1"/>
        <v>12</v>
      </c>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row>
    <row r="20" spans="1:62" ht="44.15" hidden="1" customHeight="1">
      <c r="A20" s="2" t="s">
        <v>126</v>
      </c>
      <c r="B20" s="2" t="s">
        <v>62</v>
      </c>
      <c r="C20" s="2" t="s">
        <v>127</v>
      </c>
      <c r="D20" s="2" t="s">
        <v>128</v>
      </c>
      <c r="E20" s="2" t="s">
        <v>62</v>
      </c>
      <c r="F20" s="2"/>
      <c r="G20" s="2" t="s">
        <v>66</v>
      </c>
      <c r="H20" s="2"/>
      <c r="I20" s="3" t="s">
        <v>72</v>
      </c>
      <c r="J20" s="3" t="s">
        <v>73</v>
      </c>
      <c r="K20" s="3" t="s">
        <v>72</v>
      </c>
      <c r="L20" s="3" t="s">
        <v>73</v>
      </c>
      <c r="M20" s="17" t="str">
        <f t="shared" si="0"/>
        <v>Complex</v>
      </c>
      <c r="N20" s="17">
        <f t="shared" si="2"/>
        <v>3</v>
      </c>
      <c r="O20" s="17">
        <f t="shared" si="3"/>
        <v>5</v>
      </c>
      <c r="P20" s="17">
        <f t="shared" si="4"/>
        <v>3</v>
      </c>
      <c r="Q20" s="17">
        <f t="shared" si="5"/>
        <v>5</v>
      </c>
      <c r="R20" s="17">
        <f t="shared" si="1"/>
        <v>16</v>
      </c>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row>
    <row r="21" spans="1:62" ht="44.15" hidden="1" customHeight="1">
      <c r="A21" s="2" t="s">
        <v>129</v>
      </c>
      <c r="B21" s="2" t="s">
        <v>69</v>
      </c>
      <c r="C21" s="2" t="s">
        <v>130</v>
      </c>
      <c r="D21" s="2" t="s">
        <v>131</v>
      </c>
      <c r="E21" s="2" t="s">
        <v>62</v>
      </c>
      <c r="F21" s="2" t="s">
        <v>65</v>
      </c>
      <c r="G21" s="2" t="s">
        <v>66</v>
      </c>
      <c r="H21" s="2" t="s">
        <v>132</v>
      </c>
      <c r="I21" s="3" t="s">
        <v>73</v>
      </c>
      <c r="J21" s="3" t="s">
        <v>73</v>
      </c>
      <c r="K21" s="3" t="s">
        <v>73</v>
      </c>
      <c r="L21" s="3" t="s">
        <v>73</v>
      </c>
      <c r="M21" s="17" t="str">
        <f t="shared" si="0"/>
        <v>Complex</v>
      </c>
      <c r="N21" s="17">
        <f t="shared" si="2"/>
        <v>5</v>
      </c>
      <c r="O21" s="17">
        <f t="shared" si="3"/>
        <v>5</v>
      </c>
      <c r="P21" s="17">
        <f t="shared" si="4"/>
        <v>5</v>
      </c>
      <c r="Q21" s="17">
        <f t="shared" si="5"/>
        <v>5</v>
      </c>
      <c r="R21" s="17">
        <f t="shared" si="1"/>
        <v>20</v>
      </c>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row>
    <row r="22" spans="1:62" ht="44.15" hidden="1" customHeight="1">
      <c r="A22" s="2" t="s">
        <v>133</v>
      </c>
      <c r="B22" s="2" t="s">
        <v>62</v>
      </c>
      <c r="C22" s="2" t="s">
        <v>134</v>
      </c>
      <c r="D22" s="2" t="s">
        <v>135</v>
      </c>
      <c r="E22" s="2" t="s">
        <v>62</v>
      </c>
      <c r="F22" s="2" t="s">
        <v>65</v>
      </c>
      <c r="G22" s="2"/>
      <c r="H22" s="2"/>
      <c r="I22" s="3" t="s">
        <v>67</v>
      </c>
      <c r="J22" s="3" t="s">
        <v>67</v>
      </c>
      <c r="K22" s="3" t="s">
        <v>67</v>
      </c>
      <c r="L22" s="3" t="s">
        <v>67</v>
      </c>
      <c r="M22" s="17" t="str">
        <f t="shared" si="0"/>
        <v>Simple</v>
      </c>
      <c r="N22" s="17">
        <f t="shared" si="2"/>
        <v>1</v>
      </c>
      <c r="O22" s="17">
        <f t="shared" si="3"/>
        <v>1</v>
      </c>
      <c r="P22" s="17">
        <f t="shared" si="4"/>
        <v>1</v>
      </c>
      <c r="Q22" s="17">
        <f t="shared" si="5"/>
        <v>1</v>
      </c>
      <c r="R22" s="17">
        <f t="shared" si="1"/>
        <v>4</v>
      </c>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row>
    <row r="23" spans="1:62" ht="44.15" hidden="1" customHeight="1">
      <c r="A23" s="2" t="s">
        <v>136</v>
      </c>
      <c r="B23" s="2" t="s">
        <v>69</v>
      </c>
      <c r="C23" s="2" t="s">
        <v>137</v>
      </c>
      <c r="D23" s="2" t="s">
        <v>138</v>
      </c>
      <c r="E23" s="2" t="s">
        <v>62</v>
      </c>
      <c r="F23" s="2" t="s">
        <v>65</v>
      </c>
      <c r="G23" s="2"/>
      <c r="H23" s="2"/>
      <c r="I23" s="3" t="s">
        <v>72</v>
      </c>
      <c r="J23" s="3" t="s">
        <v>72</v>
      </c>
      <c r="K23" s="3" t="s">
        <v>72</v>
      </c>
      <c r="L23" s="3" t="s">
        <v>97</v>
      </c>
      <c r="M23" s="17" t="str">
        <f t="shared" si="0"/>
        <v>High</v>
      </c>
      <c r="N23" s="17">
        <f t="shared" si="2"/>
        <v>3</v>
      </c>
      <c r="O23" s="17">
        <f t="shared" si="3"/>
        <v>3</v>
      </c>
      <c r="P23" s="17">
        <f t="shared" si="4"/>
        <v>3</v>
      </c>
      <c r="Q23" s="17">
        <f t="shared" si="5"/>
        <v>3</v>
      </c>
      <c r="R23" s="17">
        <f t="shared" si="1"/>
        <v>12</v>
      </c>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row>
    <row r="24" spans="1:62" ht="44.15" hidden="1" customHeight="1">
      <c r="A24" s="3" t="s">
        <v>139</v>
      </c>
      <c r="B24" s="2" t="s">
        <v>62</v>
      </c>
      <c r="C24" s="2" t="s">
        <v>140</v>
      </c>
      <c r="D24" s="2" t="s">
        <v>141</v>
      </c>
      <c r="E24" s="2" t="s">
        <v>62</v>
      </c>
      <c r="F24" s="2" t="s">
        <v>65</v>
      </c>
      <c r="G24" s="2" t="s">
        <v>66</v>
      </c>
      <c r="H24" s="2"/>
      <c r="I24" s="3" t="s">
        <v>72</v>
      </c>
      <c r="J24" s="3" t="s">
        <v>73</v>
      </c>
      <c r="K24" s="3" t="s">
        <v>67</v>
      </c>
      <c r="L24" s="3" t="s">
        <v>73</v>
      </c>
      <c r="M24" s="17" t="str">
        <f t="shared" si="0"/>
        <v>High</v>
      </c>
      <c r="N24" s="17">
        <f t="shared" si="2"/>
        <v>3</v>
      </c>
      <c r="O24" s="17">
        <f t="shared" si="3"/>
        <v>5</v>
      </c>
      <c r="P24" s="17">
        <f t="shared" si="4"/>
        <v>1</v>
      </c>
      <c r="Q24" s="17">
        <f t="shared" si="5"/>
        <v>5</v>
      </c>
      <c r="R24" s="17">
        <f t="shared" si="1"/>
        <v>14</v>
      </c>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row>
    <row r="25" spans="1:62" ht="44.15" hidden="1" customHeight="1">
      <c r="A25" s="2" t="s">
        <v>142</v>
      </c>
      <c r="B25" s="2" t="s">
        <v>62</v>
      </c>
      <c r="C25" s="2" t="s">
        <v>143</v>
      </c>
      <c r="D25" s="2" t="s">
        <v>144</v>
      </c>
      <c r="E25" s="2" t="s">
        <v>62</v>
      </c>
      <c r="F25" s="2" t="s">
        <v>65</v>
      </c>
      <c r="G25" s="2" t="s">
        <v>66</v>
      </c>
      <c r="H25" s="2"/>
      <c r="I25" s="3" t="s">
        <v>73</v>
      </c>
      <c r="J25" s="3" t="s">
        <v>73</v>
      </c>
      <c r="K25" s="3" t="s">
        <v>67</v>
      </c>
      <c r="L25" s="3" t="s">
        <v>67</v>
      </c>
      <c r="M25" s="17" t="str">
        <f t="shared" si="0"/>
        <v>High</v>
      </c>
      <c r="N25" s="17">
        <f t="shared" si="2"/>
        <v>5</v>
      </c>
      <c r="O25" s="17">
        <f t="shared" si="3"/>
        <v>5</v>
      </c>
      <c r="P25" s="17">
        <f t="shared" si="4"/>
        <v>1</v>
      </c>
      <c r="Q25" s="17">
        <f t="shared" si="5"/>
        <v>1</v>
      </c>
      <c r="R25" s="17">
        <f t="shared" si="1"/>
        <v>12</v>
      </c>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row>
    <row r="26" spans="1:62" ht="44.15" customHeight="1">
      <c r="A26" s="2" t="s">
        <v>145</v>
      </c>
      <c r="B26" s="2" t="s">
        <v>78</v>
      </c>
      <c r="C26" s="2" t="s">
        <v>146</v>
      </c>
      <c r="D26" s="2" t="s">
        <v>147</v>
      </c>
      <c r="E26" s="2" t="s">
        <v>62</v>
      </c>
      <c r="F26" s="2" t="s">
        <v>65</v>
      </c>
      <c r="G26" s="2" t="s">
        <v>66</v>
      </c>
      <c r="H26" s="2"/>
      <c r="I26" s="3" t="s">
        <v>73</v>
      </c>
      <c r="J26" s="3" t="s">
        <v>73</v>
      </c>
      <c r="K26" s="3" t="s">
        <v>67</v>
      </c>
      <c r="L26" s="3" t="s">
        <v>67</v>
      </c>
      <c r="M26" s="17" t="str">
        <f t="shared" si="0"/>
        <v>High</v>
      </c>
      <c r="N26" s="17">
        <f t="shared" si="2"/>
        <v>5</v>
      </c>
      <c r="O26" s="17">
        <f t="shared" si="3"/>
        <v>5</v>
      </c>
      <c r="P26" s="17">
        <f t="shared" si="4"/>
        <v>1</v>
      </c>
      <c r="Q26" s="17">
        <f t="shared" si="5"/>
        <v>1</v>
      </c>
      <c r="R26" s="17">
        <f t="shared" si="1"/>
        <v>12</v>
      </c>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row>
    <row r="27" spans="1:62" ht="44.15" hidden="1" customHeight="1">
      <c r="A27" s="2" t="s">
        <v>148</v>
      </c>
      <c r="B27" s="2" t="s">
        <v>62</v>
      </c>
      <c r="C27" s="2" t="s">
        <v>149</v>
      </c>
      <c r="D27" s="2" t="s">
        <v>150</v>
      </c>
      <c r="E27" s="2" t="s">
        <v>62</v>
      </c>
      <c r="F27" s="2" t="s">
        <v>65</v>
      </c>
      <c r="G27" s="2" t="s">
        <v>66</v>
      </c>
      <c r="H27" s="2"/>
      <c r="I27" s="3" t="s">
        <v>73</v>
      </c>
      <c r="J27" s="3" t="s">
        <v>73</v>
      </c>
      <c r="K27" s="3" t="s">
        <v>73</v>
      </c>
      <c r="L27" s="3" t="s">
        <v>73</v>
      </c>
      <c r="M27" s="17" t="str">
        <f t="shared" si="0"/>
        <v>Complex</v>
      </c>
      <c r="N27" s="17">
        <f t="shared" si="2"/>
        <v>5</v>
      </c>
      <c r="O27" s="17">
        <f t="shared" si="3"/>
        <v>5</v>
      </c>
      <c r="P27" s="17">
        <f t="shared" si="4"/>
        <v>5</v>
      </c>
      <c r="Q27" s="17">
        <f t="shared" si="5"/>
        <v>5</v>
      </c>
      <c r="R27" s="17">
        <f t="shared" si="1"/>
        <v>20</v>
      </c>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row>
    <row r="28" spans="1:62" ht="44.15" hidden="1" customHeight="1">
      <c r="A28" s="2" t="s">
        <v>151</v>
      </c>
      <c r="B28" s="2" t="s">
        <v>62</v>
      </c>
      <c r="C28" s="2" t="s">
        <v>152</v>
      </c>
      <c r="D28" s="2" t="s">
        <v>153</v>
      </c>
      <c r="E28" s="2" t="s">
        <v>62</v>
      </c>
      <c r="F28" s="2" t="s">
        <v>65</v>
      </c>
      <c r="G28" s="2" t="s">
        <v>66</v>
      </c>
      <c r="H28" s="2"/>
      <c r="I28" s="3" t="s">
        <v>67</v>
      </c>
      <c r="J28" s="3" t="s">
        <v>67</v>
      </c>
      <c r="K28" s="3" t="s">
        <v>67</v>
      </c>
      <c r="L28" s="3" t="s">
        <v>67</v>
      </c>
      <c r="M28" s="17" t="str">
        <f t="shared" si="0"/>
        <v>Simple</v>
      </c>
      <c r="N28" s="17">
        <f t="shared" si="2"/>
        <v>1</v>
      </c>
      <c r="O28" s="17">
        <f t="shared" si="3"/>
        <v>1</v>
      </c>
      <c r="P28" s="17">
        <f t="shared" si="4"/>
        <v>1</v>
      </c>
      <c r="Q28" s="17">
        <f t="shared" si="5"/>
        <v>1</v>
      </c>
      <c r="R28" s="17">
        <f t="shared" si="1"/>
        <v>4</v>
      </c>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row>
    <row r="29" spans="1:62" ht="44.15" hidden="1" customHeight="1">
      <c r="A29" s="2" t="s">
        <v>154</v>
      </c>
      <c r="B29" s="2" t="s">
        <v>62</v>
      </c>
      <c r="C29" s="2" t="s">
        <v>155</v>
      </c>
      <c r="D29" s="2" t="s">
        <v>156</v>
      </c>
      <c r="E29" s="2" t="s">
        <v>62</v>
      </c>
      <c r="F29" s="2" t="s">
        <v>65</v>
      </c>
      <c r="G29" s="2" t="s">
        <v>66</v>
      </c>
      <c r="H29" s="2"/>
      <c r="I29" s="3" t="s">
        <v>67</v>
      </c>
      <c r="J29" s="3" t="s">
        <v>67</v>
      </c>
      <c r="K29" s="3" t="s">
        <v>72</v>
      </c>
      <c r="L29" s="3" t="s">
        <v>73</v>
      </c>
      <c r="M29" s="17" t="str">
        <f t="shared" si="0"/>
        <v>Medium</v>
      </c>
      <c r="N29" s="17">
        <f t="shared" si="2"/>
        <v>1</v>
      </c>
      <c r="O29" s="17">
        <f t="shared" si="3"/>
        <v>1</v>
      </c>
      <c r="P29" s="17">
        <f t="shared" si="4"/>
        <v>3</v>
      </c>
      <c r="Q29" s="17">
        <f t="shared" si="5"/>
        <v>5</v>
      </c>
      <c r="R29" s="17">
        <f t="shared" si="1"/>
        <v>10</v>
      </c>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row>
    <row r="30" spans="1:62" ht="44.15" hidden="1" customHeight="1">
      <c r="A30" s="2" t="s">
        <v>157</v>
      </c>
      <c r="B30" s="2" t="s">
        <v>88</v>
      </c>
      <c r="C30" s="2" t="s">
        <v>158</v>
      </c>
      <c r="D30" s="2" t="s">
        <v>159</v>
      </c>
      <c r="E30" s="2" t="s">
        <v>62</v>
      </c>
      <c r="F30" s="2" t="s">
        <v>65</v>
      </c>
      <c r="G30" s="2" t="s">
        <v>66</v>
      </c>
      <c r="H30" s="2"/>
      <c r="I30" s="3" t="s">
        <v>72</v>
      </c>
      <c r="J30" s="3" t="s">
        <v>73</v>
      </c>
      <c r="K30" s="3" t="s">
        <v>67</v>
      </c>
      <c r="L30" s="3" t="s">
        <v>73</v>
      </c>
      <c r="M30" s="17" t="str">
        <f t="shared" si="0"/>
        <v>High</v>
      </c>
      <c r="N30" s="17">
        <f t="shared" si="2"/>
        <v>3</v>
      </c>
      <c r="O30" s="17">
        <f t="shared" si="3"/>
        <v>5</v>
      </c>
      <c r="P30" s="17">
        <f t="shared" si="4"/>
        <v>1</v>
      </c>
      <c r="Q30" s="17">
        <f t="shared" si="5"/>
        <v>5</v>
      </c>
      <c r="R30" s="17">
        <f t="shared" si="1"/>
        <v>14</v>
      </c>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row>
    <row r="31" spans="1:62" ht="44.15" hidden="1" customHeight="1">
      <c r="A31" s="2" t="s">
        <v>160</v>
      </c>
      <c r="B31" s="2" t="s">
        <v>62</v>
      </c>
      <c r="C31" s="2" t="s">
        <v>161</v>
      </c>
      <c r="D31" s="2" t="s">
        <v>162</v>
      </c>
      <c r="E31" s="2" t="s">
        <v>62</v>
      </c>
      <c r="F31" s="2" t="s">
        <v>65</v>
      </c>
      <c r="G31" s="2"/>
      <c r="H31" s="2"/>
      <c r="I31" s="3" t="s">
        <v>72</v>
      </c>
      <c r="J31" s="3" t="s">
        <v>67</v>
      </c>
      <c r="K31" s="3" t="s">
        <v>72</v>
      </c>
      <c r="L31" s="3" t="s">
        <v>97</v>
      </c>
      <c r="M31" s="17" t="str">
        <f t="shared" si="0"/>
        <v>Medium</v>
      </c>
      <c r="N31" s="17">
        <f t="shared" si="2"/>
        <v>3</v>
      </c>
      <c r="O31" s="17">
        <f t="shared" si="3"/>
        <v>1</v>
      </c>
      <c r="P31" s="17">
        <f t="shared" si="4"/>
        <v>3</v>
      </c>
      <c r="Q31" s="17">
        <f t="shared" si="5"/>
        <v>3</v>
      </c>
      <c r="R31" s="17">
        <f t="shared" si="1"/>
        <v>10</v>
      </c>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row>
    <row r="32" spans="1:62" ht="44.15" customHeight="1">
      <c r="A32" s="2" t="s">
        <v>163</v>
      </c>
      <c r="B32" s="2" t="s">
        <v>78</v>
      </c>
      <c r="C32" s="2" t="s">
        <v>164</v>
      </c>
      <c r="D32" s="2" t="s">
        <v>165</v>
      </c>
      <c r="E32" s="2" t="s">
        <v>62</v>
      </c>
      <c r="F32" s="2" t="s">
        <v>65</v>
      </c>
      <c r="G32" s="2"/>
      <c r="H32" s="2"/>
      <c r="I32" s="3" t="s">
        <v>72</v>
      </c>
      <c r="J32" s="3" t="s">
        <v>67</v>
      </c>
      <c r="K32" s="3" t="s">
        <v>72</v>
      </c>
      <c r="L32" s="3" t="s">
        <v>97</v>
      </c>
      <c r="M32" s="17" t="str">
        <f t="shared" si="0"/>
        <v>Medium</v>
      </c>
      <c r="N32" s="17">
        <f t="shared" si="2"/>
        <v>3</v>
      </c>
      <c r="O32" s="17">
        <f t="shared" si="3"/>
        <v>1</v>
      </c>
      <c r="P32" s="17">
        <f t="shared" si="4"/>
        <v>3</v>
      </c>
      <c r="Q32" s="17">
        <f t="shared" si="5"/>
        <v>3</v>
      </c>
      <c r="R32" s="17">
        <f t="shared" si="1"/>
        <v>10</v>
      </c>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row>
    <row r="33" spans="1:62" ht="44.15" hidden="1" customHeight="1">
      <c r="A33" s="2" t="s">
        <v>166</v>
      </c>
      <c r="B33" s="2" t="s">
        <v>62</v>
      </c>
      <c r="C33" s="2" t="s">
        <v>167</v>
      </c>
      <c r="D33" s="2" t="s">
        <v>168</v>
      </c>
      <c r="E33" s="2" t="s">
        <v>62</v>
      </c>
      <c r="F33" s="2" t="s">
        <v>65</v>
      </c>
      <c r="G33" s="2" t="s">
        <v>66</v>
      </c>
      <c r="H33" s="2"/>
      <c r="I33" s="3" t="s">
        <v>73</v>
      </c>
      <c r="J33" s="3" t="s">
        <v>73</v>
      </c>
      <c r="K33" s="3" t="s">
        <v>73</v>
      </c>
      <c r="L33" s="3" t="s">
        <v>73</v>
      </c>
      <c r="M33" s="17" t="str">
        <f t="shared" si="0"/>
        <v>Complex</v>
      </c>
      <c r="N33" s="17">
        <f t="shared" si="2"/>
        <v>5</v>
      </c>
      <c r="O33" s="17">
        <f t="shared" si="3"/>
        <v>5</v>
      </c>
      <c r="P33" s="17">
        <f t="shared" si="4"/>
        <v>5</v>
      </c>
      <c r="Q33" s="17">
        <f t="shared" si="5"/>
        <v>5</v>
      </c>
      <c r="R33" s="17">
        <f t="shared" si="1"/>
        <v>20</v>
      </c>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row>
    <row r="34" spans="1:62" ht="44.15" hidden="1" customHeight="1">
      <c r="A34" s="2" t="s">
        <v>169</v>
      </c>
      <c r="B34" s="2" t="s">
        <v>62</v>
      </c>
      <c r="C34" s="2" t="s">
        <v>170</v>
      </c>
      <c r="D34" s="2" t="s">
        <v>171</v>
      </c>
      <c r="E34" s="2" t="s">
        <v>62</v>
      </c>
      <c r="F34" s="2" t="s">
        <v>65</v>
      </c>
      <c r="G34" s="2"/>
      <c r="H34" s="2"/>
      <c r="I34" s="3" t="s">
        <v>72</v>
      </c>
      <c r="J34" s="3" t="s">
        <v>72</v>
      </c>
      <c r="K34" s="3" t="s">
        <v>72</v>
      </c>
      <c r="L34" s="3" t="s">
        <v>97</v>
      </c>
      <c r="M34" s="17" t="str">
        <f t="shared" ref="M34:M65" si="6">IF(R34&lt;6,"Simple",IF(R34&lt;11,"Medium",IF(R34&lt;16,"High","Complex")))</f>
        <v>High</v>
      </c>
      <c r="N34" s="17">
        <f t="shared" si="2"/>
        <v>3</v>
      </c>
      <c r="O34" s="17">
        <f t="shared" si="3"/>
        <v>3</v>
      </c>
      <c r="P34" s="17">
        <f t="shared" si="4"/>
        <v>3</v>
      </c>
      <c r="Q34" s="17">
        <f t="shared" si="5"/>
        <v>3</v>
      </c>
      <c r="R34" s="17">
        <f t="shared" ref="R34:R65" si="7">N34+O34+P34+Q34</f>
        <v>12</v>
      </c>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row>
    <row r="35" spans="1:62" ht="44.15" hidden="1" customHeight="1">
      <c r="A35" s="2" t="s">
        <v>172</v>
      </c>
      <c r="B35" s="2" t="s">
        <v>62</v>
      </c>
      <c r="C35" s="2" t="s">
        <v>173</v>
      </c>
      <c r="D35" s="2" t="s">
        <v>174</v>
      </c>
      <c r="E35" s="2" t="s">
        <v>62</v>
      </c>
      <c r="F35" s="2" t="s">
        <v>65</v>
      </c>
      <c r="G35" s="2" t="s">
        <v>66</v>
      </c>
      <c r="H35" s="2"/>
      <c r="I35" s="3" t="s">
        <v>73</v>
      </c>
      <c r="J35" s="3" t="s">
        <v>67</v>
      </c>
      <c r="K35" s="3" t="s">
        <v>72</v>
      </c>
      <c r="L35" s="3" t="s">
        <v>97</v>
      </c>
      <c r="M35" s="17" t="str">
        <f t="shared" si="6"/>
        <v>High</v>
      </c>
      <c r="N35" s="17">
        <f t="shared" ref="N35:N66" si="8">IF(I35="Simply",1,IF(I35="Medium",3,IF(I35="High",5,0)))</f>
        <v>5</v>
      </c>
      <c r="O35" s="17">
        <f t="shared" ref="O35:O66" si="9">IF(J35="Simply",1,IF(J35="Medium",3,IF(J35="High",5,0)))</f>
        <v>1</v>
      </c>
      <c r="P35" s="17">
        <f t="shared" ref="P35:P66" si="10">IF(K35="Simply",1,IF(K35="Medium",3,IF(K35="High",5,0)))</f>
        <v>3</v>
      </c>
      <c r="Q35" s="17">
        <f t="shared" si="5"/>
        <v>3</v>
      </c>
      <c r="R35" s="17">
        <f t="shared" si="7"/>
        <v>12</v>
      </c>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row>
    <row r="36" spans="1:62" ht="44.15" customHeight="1">
      <c r="A36" s="2" t="s">
        <v>175</v>
      </c>
      <c r="B36" s="2" t="s">
        <v>78</v>
      </c>
      <c r="C36" s="2" t="s">
        <v>176</v>
      </c>
      <c r="D36" s="2" t="s">
        <v>177</v>
      </c>
      <c r="E36" s="2" t="s">
        <v>62</v>
      </c>
      <c r="F36" s="2" t="s">
        <v>65</v>
      </c>
      <c r="G36" s="2" t="s">
        <v>66</v>
      </c>
      <c r="H36" s="2"/>
      <c r="I36" s="3" t="s">
        <v>73</v>
      </c>
      <c r="J36" s="3" t="s">
        <v>67</v>
      </c>
      <c r="K36" s="3" t="s">
        <v>72</v>
      </c>
      <c r="L36" s="3" t="s">
        <v>97</v>
      </c>
      <c r="M36" s="17" t="str">
        <f t="shared" si="6"/>
        <v>High</v>
      </c>
      <c r="N36" s="17">
        <f t="shared" si="8"/>
        <v>5</v>
      </c>
      <c r="O36" s="17">
        <f t="shared" si="9"/>
        <v>1</v>
      </c>
      <c r="P36" s="17">
        <f t="shared" si="10"/>
        <v>3</v>
      </c>
      <c r="Q36" s="17">
        <f t="shared" si="5"/>
        <v>3</v>
      </c>
      <c r="R36" s="17">
        <f t="shared" si="7"/>
        <v>12</v>
      </c>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row>
    <row r="37" spans="1:62" ht="44.15" hidden="1" customHeight="1">
      <c r="A37" s="2" t="s">
        <v>178</v>
      </c>
      <c r="B37" s="2" t="s">
        <v>62</v>
      </c>
      <c r="C37" s="2" t="s">
        <v>179</v>
      </c>
      <c r="D37" s="2" t="s">
        <v>180</v>
      </c>
      <c r="E37" s="2" t="s">
        <v>62</v>
      </c>
      <c r="F37" s="2" t="s">
        <v>65</v>
      </c>
      <c r="G37" s="2" t="s">
        <v>66</v>
      </c>
      <c r="H37" s="2"/>
      <c r="I37" s="3" t="s">
        <v>72</v>
      </c>
      <c r="J37" s="3" t="s">
        <v>73</v>
      </c>
      <c r="K37" s="3" t="s">
        <v>67</v>
      </c>
      <c r="L37" s="3" t="s">
        <v>97</v>
      </c>
      <c r="M37" s="17" t="str">
        <f t="shared" si="6"/>
        <v>High</v>
      </c>
      <c r="N37" s="17">
        <f t="shared" si="8"/>
        <v>3</v>
      </c>
      <c r="O37" s="17">
        <f t="shared" si="9"/>
        <v>5</v>
      </c>
      <c r="P37" s="17">
        <f t="shared" si="10"/>
        <v>1</v>
      </c>
      <c r="Q37" s="17">
        <f t="shared" si="5"/>
        <v>3</v>
      </c>
      <c r="R37" s="17">
        <f t="shared" si="7"/>
        <v>12</v>
      </c>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row>
    <row r="38" spans="1:62" ht="44.15" hidden="1" customHeight="1">
      <c r="A38" s="2" t="s">
        <v>181</v>
      </c>
      <c r="B38" s="2" t="s">
        <v>88</v>
      </c>
      <c r="C38" s="5" t="s">
        <v>182</v>
      </c>
      <c r="D38" s="2" t="s">
        <v>183</v>
      </c>
      <c r="E38" s="2" t="s">
        <v>184</v>
      </c>
      <c r="F38" s="2" t="s">
        <v>65</v>
      </c>
      <c r="G38" s="2" t="s">
        <v>66</v>
      </c>
      <c r="H38" s="2"/>
      <c r="I38" s="3" t="s">
        <v>72</v>
      </c>
      <c r="J38" s="3" t="s">
        <v>72</v>
      </c>
      <c r="K38" s="3" t="s">
        <v>67</v>
      </c>
      <c r="L38" s="3" t="s">
        <v>73</v>
      </c>
      <c r="M38" s="17" t="str">
        <f t="shared" si="6"/>
        <v>High</v>
      </c>
      <c r="N38" s="17">
        <f t="shared" si="8"/>
        <v>3</v>
      </c>
      <c r="O38" s="17">
        <f t="shared" si="9"/>
        <v>3</v>
      </c>
      <c r="P38" s="17">
        <f t="shared" si="10"/>
        <v>1</v>
      </c>
      <c r="Q38" s="17">
        <f t="shared" si="5"/>
        <v>5</v>
      </c>
      <c r="R38" s="17">
        <f t="shared" si="7"/>
        <v>12</v>
      </c>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row>
    <row r="39" spans="1:62" ht="44.15" hidden="1" customHeight="1">
      <c r="A39" s="5" t="s">
        <v>185</v>
      </c>
      <c r="B39" s="2" t="s">
        <v>88</v>
      </c>
      <c r="C39" s="5" t="s">
        <v>186</v>
      </c>
      <c r="D39" s="5" t="s">
        <v>187</v>
      </c>
      <c r="E39" s="2" t="s">
        <v>184</v>
      </c>
      <c r="F39" s="2" t="s">
        <v>65</v>
      </c>
      <c r="G39" s="2" t="s">
        <v>66</v>
      </c>
      <c r="H39" s="2"/>
      <c r="I39" s="3" t="s">
        <v>72</v>
      </c>
      <c r="J39" s="3" t="s">
        <v>72</v>
      </c>
      <c r="K39" s="3" t="s">
        <v>67</v>
      </c>
      <c r="L39" s="3" t="s">
        <v>73</v>
      </c>
      <c r="M39" s="17" t="str">
        <f t="shared" si="6"/>
        <v>High</v>
      </c>
      <c r="N39" s="17">
        <f t="shared" si="8"/>
        <v>3</v>
      </c>
      <c r="O39" s="17">
        <f t="shared" si="9"/>
        <v>3</v>
      </c>
      <c r="P39" s="17">
        <f t="shared" si="10"/>
        <v>1</v>
      </c>
      <c r="Q39" s="17">
        <f t="shared" si="5"/>
        <v>5</v>
      </c>
      <c r="R39" s="17">
        <f t="shared" si="7"/>
        <v>12</v>
      </c>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row>
    <row r="40" spans="1:62" ht="44.15" hidden="1" customHeight="1">
      <c r="A40" s="5" t="s">
        <v>188</v>
      </c>
      <c r="B40" s="2" t="s">
        <v>88</v>
      </c>
      <c r="C40" s="5" t="s">
        <v>189</v>
      </c>
      <c r="D40" s="5" t="s">
        <v>190</v>
      </c>
      <c r="E40" s="2" t="s">
        <v>184</v>
      </c>
      <c r="F40" s="2" t="s">
        <v>65</v>
      </c>
      <c r="G40" s="2" t="s">
        <v>66</v>
      </c>
      <c r="H40" s="2"/>
      <c r="I40" s="3" t="s">
        <v>67</v>
      </c>
      <c r="J40" s="3" t="s">
        <v>72</v>
      </c>
      <c r="K40" s="3" t="s">
        <v>67</v>
      </c>
      <c r="L40" s="3" t="s">
        <v>73</v>
      </c>
      <c r="M40" s="17" t="str">
        <f t="shared" si="6"/>
        <v>Medium</v>
      </c>
      <c r="N40" s="17">
        <f t="shared" si="8"/>
        <v>1</v>
      </c>
      <c r="O40" s="17">
        <f t="shared" si="9"/>
        <v>3</v>
      </c>
      <c r="P40" s="17">
        <f t="shared" si="10"/>
        <v>1</v>
      </c>
      <c r="Q40" s="17">
        <f t="shared" si="5"/>
        <v>5</v>
      </c>
      <c r="R40" s="17">
        <f t="shared" si="7"/>
        <v>10</v>
      </c>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row>
    <row r="41" spans="1:62" ht="44.15" hidden="1" customHeight="1">
      <c r="A41" s="2" t="s">
        <v>191</v>
      </c>
      <c r="B41" s="2" t="s">
        <v>88</v>
      </c>
      <c r="C41" s="5" t="s">
        <v>192</v>
      </c>
      <c r="D41" s="2" t="s">
        <v>193</v>
      </c>
      <c r="E41" s="2" t="s">
        <v>184</v>
      </c>
      <c r="F41" s="2" t="s">
        <v>65</v>
      </c>
      <c r="G41" s="2" t="s">
        <v>66</v>
      </c>
      <c r="H41" s="2"/>
      <c r="I41" s="3" t="s">
        <v>67</v>
      </c>
      <c r="J41" s="3" t="s">
        <v>72</v>
      </c>
      <c r="K41" s="3" t="s">
        <v>67</v>
      </c>
      <c r="L41" s="3" t="s">
        <v>73</v>
      </c>
      <c r="M41" s="17" t="str">
        <f t="shared" si="6"/>
        <v>Medium</v>
      </c>
      <c r="N41" s="17">
        <f t="shared" si="8"/>
        <v>1</v>
      </c>
      <c r="O41" s="17">
        <f t="shared" si="9"/>
        <v>3</v>
      </c>
      <c r="P41" s="17">
        <f t="shared" si="10"/>
        <v>1</v>
      </c>
      <c r="Q41" s="17">
        <f t="shared" si="5"/>
        <v>5</v>
      </c>
      <c r="R41" s="17">
        <f t="shared" si="7"/>
        <v>10</v>
      </c>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row>
    <row r="42" spans="1:62" ht="44.15" hidden="1" customHeight="1">
      <c r="A42" s="2" t="s">
        <v>194</v>
      </c>
      <c r="B42" s="2" t="s">
        <v>88</v>
      </c>
      <c r="C42" s="5" t="s">
        <v>195</v>
      </c>
      <c r="D42" s="2" t="s">
        <v>196</v>
      </c>
      <c r="E42" s="2" t="s">
        <v>184</v>
      </c>
      <c r="F42" s="2" t="s">
        <v>65</v>
      </c>
      <c r="G42" s="2" t="s">
        <v>66</v>
      </c>
      <c r="H42" s="2"/>
      <c r="I42" s="3" t="s">
        <v>67</v>
      </c>
      <c r="J42" s="3" t="s">
        <v>73</v>
      </c>
      <c r="K42" s="3" t="s">
        <v>67</v>
      </c>
      <c r="L42" s="3" t="s">
        <v>73</v>
      </c>
      <c r="M42" s="17" t="str">
        <f t="shared" si="6"/>
        <v>High</v>
      </c>
      <c r="N42" s="17">
        <f t="shared" si="8"/>
        <v>1</v>
      </c>
      <c r="O42" s="17">
        <f t="shared" si="9"/>
        <v>5</v>
      </c>
      <c r="P42" s="17">
        <f t="shared" si="10"/>
        <v>1</v>
      </c>
      <c r="Q42" s="17">
        <f t="shared" si="5"/>
        <v>5</v>
      </c>
      <c r="R42" s="17">
        <f t="shared" si="7"/>
        <v>12</v>
      </c>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row>
    <row r="43" spans="1:62" ht="44.15" customHeight="1">
      <c r="A43" s="2" t="s">
        <v>197</v>
      </c>
      <c r="B43" s="2" t="s">
        <v>78</v>
      </c>
      <c r="C43" s="5" t="s">
        <v>198</v>
      </c>
      <c r="D43" s="2" t="s">
        <v>199</v>
      </c>
      <c r="E43" s="2" t="s">
        <v>184</v>
      </c>
      <c r="F43" s="2" t="s">
        <v>65</v>
      </c>
      <c r="G43" s="2" t="s">
        <v>66</v>
      </c>
      <c r="H43" s="2"/>
      <c r="I43" s="3" t="s">
        <v>73</v>
      </c>
      <c r="J43" s="3" t="s">
        <v>73</v>
      </c>
      <c r="K43" s="3" t="s">
        <v>73</v>
      </c>
      <c r="L43" s="3" t="s">
        <v>73</v>
      </c>
      <c r="M43" s="17" t="str">
        <f t="shared" si="6"/>
        <v>Complex</v>
      </c>
      <c r="N43" s="17">
        <f t="shared" si="8"/>
        <v>5</v>
      </c>
      <c r="O43" s="17">
        <f t="shared" si="9"/>
        <v>5</v>
      </c>
      <c r="P43" s="17">
        <f t="shared" si="10"/>
        <v>5</v>
      </c>
      <c r="Q43" s="17">
        <f t="shared" si="5"/>
        <v>5</v>
      </c>
      <c r="R43" s="17">
        <f t="shared" si="7"/>
        <v>20</v>
      </c>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row>
    <row r="44" spans="1:62" ht="44.15" customHeight="1">
      <c r="A44" s="2" t="s">
        <v>200</v>
      </c>
      <c r="B44" s="2" t="s">
        <v>78</v>
      </c>
      <c r="C44" s="5" t="s">
        <v>201</v>
      </c>
      <c r="D44" s="2" t="s">
        <v>202</v>
      </c>
      <c r="E44" s="2" t="s">
        <v>184</v>
      </c>
      <c r="F44" s="2" t="s">
        <v>65</v>
      </c>
      <c r="G44" s="2" t="s">
        <v>66</v>
      </c>
      <c r="H44" s="2"/>
      <c r="I44" s="2" t="s">
        <v>203</v>
      </c>
      <c r="J44" s="2" t="s">
        <v>203</v>
      </c>
      <c r="K44" s="2" t="s">
        <v>203</v>
      </c>
      <c r="L44" s="2" t="s">
        <v>203</v>
      </c>
      <c r="M44" s="17" t="str">
        <f t="shared" si="6"/>
        <v>Simple</v>
      </c>
      <c r="N44" s="17">
        <f t="shared" si="8"/>
        <v>0</v>
      </c>
      <c r="O44" s="17">
        <f t="shared" si="9"/>
        <v>0</v>
      </c>
      <c r="P44" s="17">
        <f t="shared" si="10"/>
        <v>0</v>
      </c>
      <c r="Q44" s="17">
        <f t="shared" si="5"/>
        <v>0</v>
      </c>
      <c r="R44" s="17">
        <f t="shared" si="7"/>
        <v>0</v>
      </c>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row>
    <row r="45" spans="1:62" ht="44.15" hidden="1" customHeight="1">
      <c r="A45" s="2" t="s">
        <v>204</v>
      </c>
      <c r="B45" s="2" t="s">
        <v>88</v>
      </c>
      <c r="C45" s="5" t="s">
        <v>205</v>
      </c>
      <c r="D45" s="2" t="s">
        <v>206</v>
      </c>
      <c r="E45" s="2" t="s">
        <v>184</v>
      </c>
      <c r="F45" s="2" t="s">
        <v>65</v>
      </c>
      <c r="G45" s="2" t="s">
        <v>66</v>
      </c>
      <c r="H45" s="2"/>
      <c r="I45" s="3" t="s">
        <v>67</v>
      </c>
      <c r="J45" s="3" t="s">
        <v>72</v>
      </c>
      <c r="K45" s="3" t="s">
        <v>67</v>
      </c>
      <c r="L45" s="3" t="s">
        <v>73</v>
      </c>
      <c r="M45" s="17" t="str">
        <f t="shared" si="6"/>
        <v>Medium</v>
      </c>
      <c r="N45" s="17">
        <f t="shared" si="8"/>
        <v>1</v>
      </c>
      <c r="O45" s="17">
        <f t="shared" si="9"/>
        <v>3</v>
      </c>
      <c r="P45" s="17">
        <f t="shared" si="10"/>
        <v>1</v>
      </c>
      <c r="Q45" s="17">
        <f t="shared" si="5"/>
        <v>5</v>
      </c>
      <c r="R45" s="17">
        <f t="shared" si="7"/>
        <v>10</v>
      </c>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row>
    <row r="46" spans="1:62" ht="44.15" hidden="1" customHeight="1">
      <c r="A46" s="5" t="s">
        <v>207</v>
      </c>
      <c r="B46" s="2" t="s">
        <v>88</v>
      </c>
      <c r="C46" s="5" t="s">
        <v>208</v>
      </c>
      <c r="D46" s="5" t="s">
        <v>209</v>
      </c>
      <c r="E46" s="2" t="s">
        <v>184</v>
      </c>
      <c r="F46" s="2" t="s">
        <v>65</v>
      </c>
      <c r="G46" s="2" t="s">
        <v>66</v>
      </c>
      <c r="H46" s="2"/>
      <c r="I46" s="3" t="s">
        <v>67</v>
      </c>
      <c r="J46" s="3" t="s">
        <v>72</v>
      </c>
      <c r="K46" s="3" t="s">
        <v>67</v>
      </c>
      <c r="L46" s="3" t="s">
        <v>73</v>
      </c>
      <c r="M46" s="17" t="str">
        <f t="shared" si="6"/>
        <v>Medium</v>
      </c>
      <c r="N46" s="17">
        <f t="shared" si="8"/>
        <v>1</v>
      </c>
      <c r="O46" s="17">
        <f t="shared" si="9"/>
        <v>3</v>
      </c>
      <c r="P46" s="17">
        <f t="shared" si="10"/>
        <v>1</v>
      </c>
      <c r="Q46" s="17">
        <f t="shared" si="5"/>
        <v>5</v>
      </c>
      <c r="R46" s="17">
        <f t="shared" si="7"/>
        <v>10</v>
      </c>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row>
    <row r="47" spans="1:62" ht="44.15" hidden="1" customHeight="1">
      <c r="A47" s="5" t="s">
        <v>210</v>
      </c>
      <c r="B47" s="2" t="s">
        <v>88</v>
      </c>
      <c r="C47" s="5" t="s">
        <v>211</v>
      </c>
      <c r="D47" s="5" t="s">
        <v>212</v>
      </c>
      <c r="E47" s="2" t="s">
        <v>184</v>
      </c>
      <c r="F47" s="2" t="s">
        <v>65</v>
      </c>
      <c r="G47" s="2" t="s">
        <v>66</v>
      </c>
      <c r="H47" s="2"/>
      <c r="I47" s="3" t="s">
        <v>67</v>
      </c>
      <c r="J47" s="3" t="s">
        <v>73</v>
      </c>
      <c r="K47" s="3" t="s">
        <v>72</v>
      </c>
      <c r="L47" s="3" t="s">
        <v>73</v>
      </c>
      <c r="M47" s="17" t="str">
        <f t="shared" si="6"/>
        <v>High</v>
      </c>
      <c r="N47" s="17">
        <f t="shared" si="8"/>
        <v>1</v>
      </c>
      <c r="O47" s="17">
        <f t="shared" si="9"/>
        <v>5</v>
      </c>
      <c r="P47" s="17">
        <f t="shared" si="10"/>
        <v>3</v>
      </c>
      <c r="Q47" s="17">
        <f t="shared" si="5"/>
        <v>5</v>
      </c>
      <c r="R47" s="17">
        <f t="shared" si="7"/>
        <v>14</v>
      </c>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row>
    <row r="48" spans="1:62" ht="44.15" hidden="1" customHeight="1">
      <c r="A48" s="2" t="s">
        <v>213</v>
      </c>
      <c r="B48" s="2" t="s">
        <v>88</v>
      </c>
      <c r="C48" s="5" t="s">
        <v>214</v>
      </c>
      <c r="D48" s="2" t="s">
        <v>215</v>
      </c>
      <c r="E48" s="2" t="s">
        <v>184</v>
      </c>
      <c r="F48" s="2" t="s">
        <v>65</v>
      </c>
      <c r="G48" s="2" t="s">
        <v>66</v>
      </c>
      <c r="H48" s="2"/>
      <c r="I48" s="3" t="s">
        <v>67</v>
      </c>
      <c r="J48" s="3" t="s">
        <v>73</v>
      </c>
      <c r="K48" s="3" t="s">
        <v>67</v>
      </c>
      <c r="L48" s="3" t="s">
        <v>73</v>
      </c>
      <c r="M48" s="17" t="str">
        <f t="shared" si="6"/>
        <v>High</v>
      </c>
      <c r="N48" s="17">
        <f t="shared" si="8"/>
        <v>1</v>
      </c>
      <c r="O48" s="17">
        <f t="shared" si="9"/>
        <v>5</v>
      </c>
      <c r="P48" s="17">
        <f t="shared" si="10"/>
        <v>1</v>
      </c>
      <c r="Q48" s="17">
        <f t="shared" si="5"/>
        <v>5</v>
      </c>
      <c r="R48" s="17">
        <f t="shared" si="7"/>
        <v>12</v>
      </c>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row>
    <row r="49" spans="1:62" ht="44.15" hidden="1" customHeight="1">
      <c r="A49" s="2" t="s">
        <v>216</v>
      </c>
      <c r="B49" s="2" t="s">
        <v>88</v>
      </c>
      <c r="C49" s="5" t="s">
        <v>217</v>
      </c>
      <c r="D49" s="2" t="s">
        <v>218</v>
      </c>
      <c r="E49" s="2" t="s">
        <v>184</v>
      </c>
      <c r="F49" s="2" t="s">
        <v>65</v>
      </c>
      <c r="G49" s="2" t="s">
        <v>66</v>
      </c>
      <c r="H49" s="2"/>
      <c r="I49" s="3" t="s">
        <v>67</v>
      </c>
      <c r="J49" s="3" t="s">
        <v>72</v>
      </c>
      <c r="K49" s="3" t="s">
        <v>67</v>
      </c>
      <c r="L49" s="3" t="s">
        <v>73</v>
      </c>
      <c r="M49" s="17" t="str">
        <f t="shared" si="6"/>
        <v>Medium</v>
      </c>
      <c r="N49" s="17">
        <f t="shared" si="8"/>
        <v>1</v>
      </c>
      <c r="O49" s="17">
        <f t="shared" si="9"/>
        <v>3</v>
      </c>
      <c r="P49" s="17">
        <f t="shared" si="10"/>
        <v>1</v>
      </c>
      <c r="Q49" s="17">
        <f t="shared" si="5"/>
        <v>5</v>
      </c>
      <c r="R49" s="17">
        <f t="shared" si="7"/>
        <v>10</v>
      </c>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row>
    <row r="50" spans="1:62" ht="44.15" hidden="1" customHeight="1">
      <c r="A50" s="2" t="s">
        <v>219</v>
      </c>
      <c r="B50" s="2" t="s">
        <v>88</v>
      </c>
      <c r="C50" s="5" t="s">
        <v>220</v>
      </c>
      <c r="D50" s="2" t="s">
        <v>221</v>
      </c>
      <c r="E50" s="2" t="s">
        <v>184</v>
      </c>
      <c r="F50" s="2" t="s">
        <v>65</v>
      </c>
      <c r="G50" s="2" t="s">
        <v>66</v>
      </c>
      <c r="H50" s="2"/>
      <c r="I50" s="3" t="s">
        <v>67</v>
      </c>
      <c r="J50" s="3" t="s">
        <v>72</v>
      </c>
      <c r="K50" s="3" t="s">
        <v>67</v>
      </c>
      <c r="L50" s="3" t="s">
        <v>73</v>
      </c>
      <c r="M50" s="17" t="str">
        <f t="shared" si="6"/>
        <v>Medium</v>
      </c>
      <c r="N50" s="17">
        <f t="shared" si="8"/>
        <v>1</v>
      </c>
      <c r="O50" s="17">
        <f t="shared" si="9"/>
        <v>3</v>
      </c>
      <c r="P50" s="17">
        <f t="shared" si="10"/>
        <v>1</v>
      </c>
      <c r="Q50" s="17">
        <f t="shared" si="5"/>
        <v>5</v>
      </c>
      <c r="R50" s="17">
        <f t="shared" si="7"/>
        <v>10</v>
      </c>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row>
    <row r="51" spans="1:62" ht="44.15" hidden="1" customHeight="1">
      <c r="A51" s="2" t="s">
        <v>222</v>
      </c>
      <c r="B51" s="2" t="s">
        <v>88</v>
      </c>
      <c r="C51" s="5" t="s">
        <v>223</v>
      </c>
      <c r="D51" s="2" t="s">
        <v>224</v>
      </c>
      <c r="E51" s="2" t="s">
        <v>184</v>
      </c>
      <c r="F51" s="2" t="s">
        <v>65</v>
      </c>
      <c r="G51" s="2" t="s">
        <v>66</v>
      </c>
      <c r="H51" s="2"/>
      <c r="I51" s="3" t="s">
        <v>67</v>
      </c>
      <c r="J51" s="3" t="s">
        <v>73</v>
      </c>
      <c r="K51" s="3" t="s">
        <v>67</v>
      </c>
      <c r="L51" s="3" t="s">
        <v>73</v>
      </c>
      <c r="M51" s="17" t="str">
        <f t="shared" si="6"/>
        <v>High</v>
      </c>
      <c r="N51" s="17">
        <f t="shared" si="8"/>
        <v>1</v>
      </c>
      <c r="O51" s="17">
        <f t="shared" si="9"/>
        <v>5</v>
      </c>
      <c r="P51" s="17">
        <f t="shared" si="10"/>
        <v>1</v>
      </c>
      <c r="Q51" s="17">
        <f t="shared" si="5"/>
        <v>5</v>
      </c>
      <c r="R51" s="17">
        <f t="shared" si="7"/>
        <v>12</v>
      </c>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row>
    <row r="52" spans="1:62" ht="44.15" hidden="1" customHeight="1">
      <c r="A52" s="5" t="s">
        <v>225</v>
      </c>
      <c r="B52" s="2" t="s">
        <v>88</v>
      </c>
      <c r="C52" s="5" t="s">
        <v>226</v>
      </c>
      <c r="D52" s="5" t="s">
        <v>227</v>
      </c>
      <c r="E52" s="2" t="s">
        <v>184</v>
      </c>
      <c r="F52" s="2" t="s">
        <v>65</v>
      </c>
      <c r="G52" s="2" t="s">
        <v>66</v>
      </c>
      <c r="H52" s="2"/>
      <c r="I52" s="3" t="s">
        <v>72</v>
      </c>
      <c r="J52" s="3" t="s">
        <v>73</v>
      </c>
      <c r="K52" s="3" t="s">
        <v>72</v>
      </c>
      <c r="L52" s="3" t="s">
        <v>73</v>
      </c>
      <c r="M52" s="17" t="str">
        <f t="shared" si="6"/>
        <v>Complex</v>
      </c>
      <c r="N52" s="17">
        <f t="shared" si="8"/>
        <v>3</v>
      </c>
      <c r="O52" s="17">
        <f t="shared" si="9"/>
        <v>5</v>
      </c>
      <c r="P52" s="17">
        <f t="shared" si="10"/>
        <v>3</v>
      </c>
      <c r="Q52" s="17">
        <f t="shared" si="5"/>
        <v>5</v>
      </c>
      <c r="R52" s="17">
        <f t="shared" si="7"/>
        <v>16</v>
      </c>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row>
    <row r="53" spans="1:62" ht="44.15" hidden="1" customHeight="1">
      <c r="A53" s="2" t="s">
        <v>228</v>
      </c>
      <c r="B53" s="2" t="s">
        <v>88</v>
      </c>
      <c r="C53" s="5" t="s">
        <v>229</v>
      </c>
      <c r="D53" s="2" t="s">
        <v>230</v>
      </c>
      <c r="E53" s="2" t="s">
        <v>184</v>
      </c>
      <c r="F53" s="2" t="s">
        <v>65</v>
      </c>
      <c r="G53" s="2" t="s">
        <v>66</v>
      </c>
      <c r="H53" s="2"/>
      <c r="I53" s="3" t="s">
        <v>67</v>
      </c>
      <c r="J53" s="3" t="s">
        <v>72</v>
      </c>
      <c r="K53" s="3" t="s">
        <v>67</v>
      </c>
      <c r="L53" s="3" t="s">
        <v>73</v>
      </c>
      <c r="M53" s="17" t="str">
        <f t="shared" si="6"/>
        <v>Medium</v>
      </c>
      <c r="N53" s="17">
        <f t="shared" si="8"/>
        <v>1</v>
      </c>
      <c r="O53" s="17">
        <f t="shared" si="9"/>
        <v>3</v>
      </c>
      <c r="P53" s="17">
        <f t="shared" si="10"/>
        <v>1</v>
      </c>
      <c r="Q53" s="17">
        <f t="shared" si="5"/>
        <v>5</v>
      </c>
      <c r="R53" s="17">
        <f t="shared" si="7"/>
        <v>10</v>
      </c>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row>
    <row r="54" spans="1:62" ht="44.15" hidden="1" customHeight="1">
      <c r="A54" s="2" t="s">
        <v>231</v>
      </c>
      <c r="B54" s="2" t="s">
        <v>88</v>
      </c>
      <c r="C54" s="5" t="s">
        <v>232</v>
      </c>
      <c r="D54" s="2" t="s">
        <v>233</v>
      </c>
      <c r="E54" s="2" t="s">
        <v>184</v>
      </c>
      <c r="F54" s="2" t="s">
        <v>65</v>
      </c>
      <c r="G54" s="2" t="s">
        <v>66</v>
      </c>
      <c r="H54" s="2"/>
      <c r="I54" s="3" t="s">
        <v>67</v>
      </c>
      <c r="J54" s="3" t="s">
        <v>72</v>
      </c>
      <c r="K54" s="3" t="s">
        <v>67</v>
      </c>
      <c r="L54" s="3" t="s">
        <v>73</v>
      </c>
      <c r="M54" s="17" t="str">
        <f t="shared" si="6"/>
        <v>Medium</v>
      </c>
      <c r="N54" s="17">
        <f t="shared" si="8"/>
        <v>1</v>
      </c>
      <c r="O54" s="17">
        <f t="shared" si="9"/>
        <v>3</v>
      </c>
      <c r="P54" s="17">
        <f t="shared" si="10"/>
        <v>1</v>
      </c>
      <c r="Q54" s="17">
        <f t="shared" si="5"/>
        <v>5</v>
      </c>
      <c r="R54" s="17">
        <f t="shared" si="7"/>
        <v>10</v>
      </c>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row>
    <row r="55" spans="1:62" ht="44.15" hidden="1" customHeight="1">
      <c r="A55" s="5" t="s">
        <v>234</v>
      </c>
      <c r="B55" s="2" t="s">
        <v>88</v>
      </c>
      <c r="C55" s="5" t="s">
        <v>235</v>
      </c>
      <c r="D55" s="5" t="s">
        <v>236</v>
      </c>
      <c r="E55" s="2" t="s">
        <v>184</v>
      </c>
      <c r="F55" s="2" t="s">
        <v>65</v>
      </c>
      <c r="G55" s="2" t="s">
        <v>66</v>
      </c>
      <c r="H55" s="2"/>
      <c r="I55" s="3" t="s">
        <v>67</v>
      </c>
      <c r="J55" s="3" t="s">
        <v>72</v>
      </c>
      <c r="K55" s="3" t="s">
        <v>72</v>
      </c>
      <c r="L55" s="3" t="s">
        <v>73</v>
      </c>
      <c r="M55" s="17" t="str">
        <f t="shared" si="6"/>
        <v>High</v>
      </c>
      <c r="N55" s="17">
        <f t="shared" si="8"/>
        <v>1</v>
      </c>
      <c r="O55" s="17">
        <f t="shared" si="9"/>
        <v>3</v>
      </c>
      <c r="P55" s="17">
        <f t="shared" si="10"/>
        <v>3</v>
      </c>
      <c r="Q55" s="17">
        <f t="shared" si="5"/>
        <v>5</v>
      </c>
      <c r="R55" s="17">
        <f t="shared" si="7"/>
        <v>12</v>
      </c>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row>
    <row r="56" spans="1:62" ht="44.15" hidden="1" customHeight="1">
      <c r="A56" s="2" t="s">
        <v>237</v>
      </c>
      <c r="B56" s="3" t="s">
        <v>120</v>
      </c>
      <c r="C56" s="5" t="s">
        <v>238</v>
      </c>
      <c r="D56" s="6" t="s">
        <v>239</v>
      </c>
      <c r="E56" s="2" t="s">
        <v>184</v>
      </c>
      <c r="F56" s="2" t="s">
        <v>240</v>
      </c>
      <c r="G56" s="2" t="s">
        <v>240</v>
      </c>
      <c r="H56" s="2" t="s">
        <v>241</v>
      </c>
      <c r="I56" s="2" t="s">
        <v>203</v>
      </c>
      <c r="J56" s="2" t="s">
        <v>203</v>
      </c>
      <c r="K56" s="2" t="s">
        <v>203</v>
      </c>
      <c r="L56" s="2" t="s">
        <v>203</v>
      </c>
      <c r="M56" s="17" t="str">
        <f t="shared" si="6"/>
        <v>Simple</v>
      </c>
      <c r="N56" s="17">
        <f t="shared" si="8"/>
        <v>0</v>
      </c>
      <c r="O56" s="17">
        <f t="shared" si="9"/>
        <v>0</v>
      </c>
      <c r="P56" s="17">
        <f t="shared" si="10"/>
        <v>0</v>
      </c>
      <c r="Q56" s="17">
        <f t="shared" si="5"/>
        <v>0</v>
      </c>
      <c r="R56" s="17">
        <f t="shared" si="7"/>
        <v>0</v>
      </c>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row>
    <row r="57" spans="1:62" ht="44.15" hidden="1" customHeight="1">
      <c r="A57" s="2" t="s">
        <v>242</v>
      </c>
      <c r="B57" s="2" t="s">
        <v>88</v>
      </c>
      <c r="C57" s="5" t="s">
        <v>243</v>
      </c>
      <c r="D57" s="2" t="s">
        <v>244</v>
      </c>
      <c r="E57" s="2" t="s">
        <v>184</v>
      </c>
      <c r="F57" s="2" t="s">
        <v>65</v>
      </c>
      <c r="G57" s="2" t="s">
        <v>66</v>
      </c>
      <c r="H57" s="2"/>
      <c r="I57" s="3" t="s">
        <v>67</v>
      </c>
      <c r="J57" s="3" t="s">
        <v>73</v>
      </c>
      <c r="K57" s="3" t="s">
        <v>67</v>
      </c>
      <c r="L57" s="3" t="s">
        <v>73</v>
      </c>
      <c r="M57" s="17" t="str">
        <f t="shared" si="6"/>
        <v>High</v>
      </c>
      <c r="N57" s="17">
        <f t="shared" si="8"/>
        <v>1</v>
      </c>
      <c r="O57" s="17">
        <f t="shared" si="9"/>
        <v>5</v>
      </c>
      <c r="P57" s="17">
        <f t="shared" si="10"/>
        <v>1</v>
      </c>
      <c r="Q57" s="17">
        <f t="shared" si="5"/>
        <v>5</v>
      </c>
      <c r="R57" s="17">
        <f t="shared" si="7"/>
        <v>12</v>
      </c>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row>
    <row r="58" spans="1:62" ht="44.15" hidden="1" customHeight="1">
      <c r="A58" s="2" t="s">
        <v>245</v>
      </c>
      <c r="B58" s="2" t="s">
        <v>88</v>
      </c>
      <c r="C58" s="5" t="s">
        <v>246</v>
      </c>
      <c r="D58" s="2" t="s">
        <v>247</v>
      </c>
      <c r="E58" s="2" t="s">
        <v>184</v>
      </c>
      <c r="F58" s="2" t="s">
        <v>65</v>
      </c>
      <c r="G58" s="2" t="s">
        <v>66</v>
      </c>
      <c r="H58" s="2"/>
      <c r="I58" s="3" t="s">
        <v>67</v>
      </c>
      <c r="J58" s="3" t="s">
        <v>72</v>
      </c>
      <c r="K58" s="3" t="s">
        <v>67</v>
      </c>
      <c r="L58" s="3" t="s">
        <v>73</v>
      </c>
      <c r="M58" s="17" t="str">
        <f t="shared" si="6"/>
        <v>Medium</v>
      </c>
      <c r="N58" s="17">
        <f t="shared" si="8"/>
        <v>1</v>
      </c>
      <c r="O58" s="17">
        <f t="shared" si="9"/>
        <v>3</v>
      </c>
      <c r="P58" s="17">
        <f t="shared" si="10"/>
        <v>1</v>
      </c>
      <c r="Q58" s="17">
        <f t="shared" si="5"/>
        <v>5</v>
      </c>
      <c r="R58" s="17">
        <f t="shared" si="7"/>
        <v>10</v>
      </c>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row>
    <row r="59" spans="1:62" ht="44.15" hidden="1" customHeight="1">
      <c r="A59" s="2" t="s">
        <v>248</v>
      </c>
      <c r="B59" s="2" t="s">
        <v>88</v>
      </c>
      <c r="C59" s="5" t="s">
        <v>249</v>
      </c>
      <c r="D59" s="2" t="s">
        <v>250</v>
      </c>
      <c r="E59" s="2" t="s">
        <v>184</v>
      </c>
      <c r="F59" s="2" t="s">
        <v>65</v>
      </c>
      <c r="G59" s="2" t="s">
        <v>66</v>
      </c>
      <c r="H59" s="2"/>
      <c r="I59" s="3" t="s">
        <v>67</v>
      </c>
      <c r="J59" s="3" t="s">
        <v>72</v>
      </c>
      <c r="K59" s="3" t="s">
        <v>67</v>
      </c>
      <c r="L59" s="3" t="s">
        <v>73</v>
      </c>
      <c r="M59" s="17" t="str">
        <f t="shared" si="6"/>
        <v>Medium</v>
      </c>
      <c r="N59" s="17">
        <f t="shared" si="8"/>
        <v>1</v>
      </c>
      <c r="O59" s="17">
        <f t="shared" si="9"/>
        <v>3</v>
      </c>
      <c r="P59" s="17">
        <f t="shared" si="10"/>
        <v>1</v>
      </c>
      <c r="Q59" s="17">
        <f t="shared" si="5"/>
        <v>5</v>
      </c>
      <c r="R59" s="17">
        <f t="shared" si="7"/>
        <v>10</v>
      </c>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row>
    <row r="60" spans="1:62" ht="44.15" hidden="1" customHeight="1">
      <c r="A60" s="2" t="s">
        <v>251</v>
      </c>
      <c r="B60" s="2" t="s">
        <v>69</v>
      </c>
      <c r="C60" s="5" t="s">
        <v>252</v>
      </c>
      <c r="D60" s="2" t="s">
        <v>253</v>
      </c>
      <c r="E60" s="2" t="s">
        <v>184</v>
      </c>
      <c r="F60" s="2" t="s">
        <v>65</v>
      </c>
      <c r="G60" s="2" t="s">
        <v>66</v>
      </c>
      <c r="H60" s="2"/>
      <c r="I60" s="3" t="s">
        <v>73</v>
      </c>
      <c r="J60" s="3" t="s">
        <v>72</v>
      </c>
      <c r="K60" s="3" t="s">
        <v>72</v>
      </c>
      <c r="L60" s="3" t="s">
        <v>73</v>
      </c>
      <c r="M60" s="17" t="str">
        <f t="shared" si="6"/>
        <v>Complex</v>
      </c>
      <c r="N60" s="17">
        <f t="shared" si="8"/>
        <v>5</v>
      </c>
      <c r="O60" s="17">
        <f t="shared" si="9"/>
        <v>3</v>
      </c>
      <c r="P60" s="17">
        <f t="shared" si="10"/>
        <v>3</v>
      </c>
      <c r="Q60" s="17">
        <f t="shared" si="5"/>
        <v>5</v>
      </c>
      <c r="R60" s="17">
        <f t="shared" si="7"/>
        <v>16</v>
      </c>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row>
    <row r="61" spans="1:62" ht="44.15" hidden="1" customHeight="1">
      <c r="A61" s="2" t="s">
        <v>254</v>
      </c>
      <c r="B61" s="2" t="s">
        <v>88</v>
      </c>
      <c r="C61" s="5" t="s">
        <v>255</v>
      </c>
      <c r="D61" s="2" t="s">
        <v>256</v>
      </c>
      <c r="E61" s="2" t="s">
        <v>184</v>
      </c>
      <c r="F61" s="2" t="s">
        <v>65</v>
      </c>
      <c r="G61" s="2" t="s">
        <v>66</v>
      </c>
      <c r="H61" s="2"/>
      <c r="I61" s="3" t="s">
        <v>67</v>
      </c>
      <c r="J61" s="3" t="s">
        <v>72</v>
      </c>
      <c r="K61" s="3" t="s">
        <v>67</v>
      </c>
      <c r="L61" s="3" t="s">
        <v>73</v>
      </c>
      <c r="M61" s="17" t="str">
        <f t="shared" si="6"/>
        <v>Medium</v>
      </c>
      <c r="N61" s="17">
        <f t="shared" si="8"/>
        <v>1</v>
      </c>
      <c r="O61" s="17">
        <f t="shared" si="9"/>
        <v>3</v>
      </c>
      <c r="P61" s="17">
        <f t="shared" si="10"/>
        <v>1</v>
      </c>
      <c r="Q61" s="17">
        <f t="shared" si="5"/>
        <v>5</v>
      </c>
      <c r="R61" s="17">
        <f t="shared" si="7"/>
        <v>10</v>
      </c>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row>
    <row r="62" spans="1:62" ht="44.15" hidden="1" customHeight="1">
      <c r="A62" s="2" t="s">
        <v>257</v>
      </c>
      <c r="B62" s="2" t="s">
        <v>88</v>
      </c>
      <c r="C62" s="5" t="s">
        <v>258</v>
      </c>
      <c r="D62" s="2" t="s">
        <v>259</v>
      </c>
      <c r="E62" s="2" t="s">
        <v>184</v>
      </c>
      <c r="F62" s="2"/>
      <c r="G62" s="2" t="s">
        <v>66</v>
      </c>
      <c r="H62" s="2"/>
      <c r="I62" s="2" t="s">
        <v>203</v>
      </c>
      <c r="J62" s="2" t="s">
        <v>203</v>
      </c>
      <c r="K62" s="2" t="s">
        <v>203</v>
      </c>
      <c r="L62" s="2" t="s">
        <v>203</v>
      </c>
      <c r="M62" s="17" t="str">
        <f t="shared" si="6"/>
        <v>Simple</v>
      </c>
      <c r="N62" s="17">
        <f t="shared" si="8"/>
        <v>0</v>
      </c>
      <c r="O62" s="17">
        <f t="shared" si="9"/>
        <v>0</v>
      </c>
      <c r="P62" s="17">
        <f t="shared" si="10"/>
        <v>0</v>
      </c>
      <c r="Q62" s="17">
        <f t="shared" si="5"/>
        <v>0</v>
      </c>
      <c r="R62" s="17">
        <f t="shared" si="7"/>
        <v>0</v>
      </c>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row>
    <row r="63" spans="1:62" ht="44.15" hidden="1" customHeight="1">
      <c r="A63" s="2" t="s">
        <v>260</v>
      </c>
      <c r="B63" s="2" t="s">
        <v>88</v>
      </c>
      <c r="C63" s="5" t="s">
        <v>261</v>
      </c>
      <c r="D63" s="2" t="s">
        <v>262</v>
      </c>
      <c r="E63" s="2" t="s">
        <v>184</v>
      </c>
      <c r="F63" s="2" t="s">
        <v>65</v>
      </c>
      <c r="G63" s="2" t="s">
        <v>66</v>
      </c>
      <c r="H63" s="2"/>
      <c r="I63" s="3" t="s">
        <v>72</v>
      </c>
      <c r="J63" s="3" t="s">
        <v>72</v>
      </c>
      <c r="K63" s="3" t="s">
        <v>72</v>
      </c>
      <c r="L63" s="3" t="s">
        <v>73</v>
      </c>
      <c r="M63" s="17" t="str">
        <f t="shared" si="6"/>
        <v>High</v>
      </c>
      <c r="N63" s="17">
        <f t="shared" si="8"/>
        <v>3</v>
      </c>
      <c r="O63" s="17">
        <f t="shared" si="9"/>
        <v>3</v>
      </c>
      <c r="P63" s="17">
        <f t="shared" si="10"/>
        <v>3</v>
      </c>
      <c r="Q63" s="17">
        <f t="shared" si="5"/>
        <v>5</v>
      </c>
      <c r="R63" s="17">
        <f t="shared" si="7"/>
        <v>14</v>
      </c>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row>
    <row r="64" spans="1:62" ht="44.15" hidden="1" customHeight="1">
      <c r="A64" s="2" t="s">
        <v>263</v>
      </c>
      <c r="B64" s="2" t="s">
        <v>88</v>
      </c>
      <c r="C64" s="5" t="s">
        <v>264</v>
      </c>
      <c r="D64" s="2" t="s">
        <v>265</v>
      </c>
      <c r="E64" s="2" t="s">
        <v>184</v>
      </c>
      <c r="F64" s="2" t="s">
        <v>65</v>
      </c>
      <c r="G64" s="2" t="s">
        <v>66</v>
      </c>
      <c r="H64" s="2"/>
      <c r="I64" s="3" t="s">
        <v>72</v>
      </c>
      <c r="J64" s="3" t="s">
        <v>73</v>
      </c>
      <c r="K64" s="3" t="s">
        <v>72</v>
      </c>
      <c r="L64" s="3" t="s">
        <v>73</v>
      </c>
      <c r="M64" s="17" t="str">
        <f t="shared" si="6"/>
        <v>Complex</v>
      </c>
      <c r="N64" s="17">
        <f t="shared" si="8"/>
        <v>3</v>
      </c>
      <c r="O64" s="17">
        <f t="shared" si="9"/>
        <v>5</v>
      </c>
      <c r="P64" s="17">
        <f t="shared" si="10"/>
        <v>3</v>
      </c>
      <c r="Q64" s="17">
        <f t="shared" si="5"/>
        <v>5</v>
      </c>
      <c r="R64" s="17">
        <f t="shared" si="7"/>
        <v>16</v>
      </c>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row>
    <row r="65" spans="1:62" ht="44.15" hidden="1" customHeight="1">
      <c r="A65" s="2" t="s">
        <v>266</v>
      </c>
      <c r="B65" s="2" t="s">
        <v>88</v>
      </c>
      <c r="C65" s="2" t="s">
        <v>267</v>
      </c>
      <c r="D65" s="2" t="s">
        <v>268</v>
      </c>
      <c r="E65" s="2" t="s">
        <v>184</v>
      </c>
      <c r="F65" s="2" t="s">
        <v>65</v>
      </c>
      <c r="G65" s="2" t="s">
        <v>66</v>
      </c>
      <c r="H65" s="2"/>
      <c r="I65" s="3" t="s">
        <v>67</v>
      </c>
      <c r="J65" s="3" t="s">
        <v>67</v>
      </c>
      <c r="K65" s="3" t="s">
        <v>72</v>
      </c>
      <c r="L65" s="3" t="s">
        <v>73</v>
      </c>
      <c r="M65" s="17" t="str">
        <f t="shared" si="6"/>
        <v>Medium</v>
      </c>
      <c r="N65" s="17">
        <f t="shared" si="8"/>
        <v>1</v>
      </c>
      <c r="O65" s="17">
        <f t="shared" si="9"/>
        <v>1</v>
      </c>
      <c r="P65" s="17">
        <f t="shared" si="10"/>
        <v>3</v>
      </c>
      <c r="Q65" s="17">
        <f t="shared" si="5"/>
        <v>5</v>
      </c>
      <c r="R65" s="17">
        <f t="shared" si="7"/>
        <v>10</v>
      </c>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row>
    <row r="66" spans="1:62" ht="44.15" hidden="1" customHeight="1">
      <c r="A66" s="2" t="s">
        <v>269</v>
      </c>
      <c r="B66" s="2" t="s">
        <v>88</v>
      </c>
      <c r="C66" s="2" t="s">
        <v>270</v>
      </c>
      <c r="D66" s="2" t="s">
        <v>271</v>
      </c>
      <c r="E66" s="2" t="s">
        <v>184</v>
      </c>
      <c r="F66" s="2" t="s">
        <v>65</v>
      </c>
      <c r="G66" s="2" t="s">
        <v>66</v>
      </c>
      <c r="H66" s="2"/>
      <c r="I66" s="3" t="s">
        <v>73</v>
      </c>
      <c r="J66" s="3" t="s">
        <v>67</v>
      </c>
      <c r="K66" s="3" t="s">
        <v>73</v>
      </c>
      <c r="L66" s="3" t="s">
        <v>73</v>
      </c>
      <c r="M66" s="17" t="str">
        <f t="shared" ref="M66:M77" si="11">IF(R66&lt;6,"Simple",IF(R66&lt;11,"Medium",IF(R66&lt;16,"High","Complex")))</f>
        <v>Complex</v>
      </c>
      <c r="N66" s="17">
        <f t="shared" si="8"/>
        <v>5</v>
      </c>
      <c r="O66" s="17">
        <f t="shared" si="9"/>
        <v>1</v>
      </c>
      <c r="P66" s="17">
        <f t="shared" si="10"/>
        <v>5</v>
      </c>
      <c r="Q66" s="17">
        <f t="shared" si="5"/>
        <v>5</v>
      </c>
      <c r="R66" s="17">
        <f t="shared" ref="R66:R77" si="12">N66+O66+P66+Q66</f>
        <v>16</v>
      </c>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row>
    <row r="67" spans="1:62" ht="44.15" customHeight="1">
      <c r="A67" s="2" t="s">
        <v>272</v>
      </c>
      <c r="B67" s="2" t="s">
        <v>78</v>
      </c>
      <c r="C67" s="2" t="s">
        <v>273</v>
      </c>
      <c r="D67" s="2" t="s">
        <v>274</v>
      </c>
      <c r="E67" s="2" t="s">
        <v>184</v>
      </c>
      <c r="F67" s="2" t="s">
        <v>65</v>
      </c>
      <c r="G67" s="2" t="s">
        <v>66</v>
      </c>
      <c r="H67" s="2"/>
      <c r="I67" s="3" t="s">
        <v>72</v>
      </c>
      <c r="J67" s="3" t="s">
        <v>67</v>
      </c>
      <c r="K67" s="3" t="s">
        <v>73</v>
      </c>
      <c r="L67" s="3" t="s">
        <v>73</v>
      </c>
      <c r="M67" s="17" t="str">
        <f t="shared" si="11"/>
        <v>High</v>
      </c>
      <c r="N67" s="17">
        <f t="shared" ref="N67:N77" si="13">IF(I67="Simply",1,IF(I67="Medium",3,IF(I67="High",5,0)))</f>
        <v>3</v>
      </c>
      <c r="O67" s="17">
        <f t="shared" ref="O67:O77" si="14">IF(J67="Simply",1,IF(J67="Medium",3,IF(J67="High",5,0)))</f>
        <v>1</v>
      </c>
      <c r="P67" s="17">
        <f t="shared" ref="P67:P77" si="15">IF(K67="Simply",1,IF(K67="Medium",3,IF(K67="High",5,0)))</f>
        <v>5</v>
      </c>
      <c r="Q67" s="17">
        <f t="shared" ref="Q67:Q77" si="16">IF(L67="Simply",1,IF(L67="Medium",3,IF(L67="High",5,0)))</f>
        <v>5</v>
      </c>
      <c r="R67" s="17">
        <f t="shared" si="12"/>
        <v>14</v>
      </c>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row>
    <row r="68" spans="1:62" ht="44.15" hidden="1" customHeight="1">
      <c r="A68" s="5" t="s">
        <v>275</v>
      </c>
      <c r="B68" s="2" t="s">
        <v>88</v>
      </c>
      <c r="C68" s="5" t="s">
        <v>276</v>
      </c>
      <c r="D68" s="2" t="s">
        <v>277</v>
      </c>
      <c r="E68" s="5" t="s">
        <v>278</v>
      </c>
      <c r="F68" s="2" t="s">
        <v>65</v>
      </c>
      <c r="G68" s="2"/>
      <c r="H68" s="2"/>
      <c r="I68" s="3" t="s">
        <v>67</v>
      </c>
      <c r="J68" s="3" t="s">
        <v>72</v>
      </c>
      <c r="K68" s="3" t="s">
        <v>72</v>
      </c>
      <c r="L68" s="3" t="s">
        <v>73</v>
      </c>
      <c r="M68" s="17" t="str">
        <f t="shared" si="11"/>
        <v>High</v>
      </c>
      <c r="N68" s="17">
        <f t="shared" si="13"/>
        <v>1</v>
      </c>
      <c r="O68" s="17">
        <f t="shared" si="14"/>
        <v>3</v>
      </c>
      <c r="P68" s="17">
        <f t="shared" si="15"/>
        <v>3</v>
      </c>
      <c r="Q68" s="17">
        <f t="shared" si="16"/>
        <v>5</v>
      </c>
      <c r="R68" s="17">
        <f t="shared" si="12"/>
        <v>12</v>
      </c>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row>
    <row r="69" spans="1:62" ht="44.15" customHeight="1">
      <c r="A69" s="5" t="s">
        <v>279</v>
      </c>
      <c r="B69" s="2" t="s">
        <v>78</v>
      </c>
      <c r="C69" s="5" t="s">
        <v>280</v>
      </c>
      <c r="D69" s="2" t="s">
        <v>281</v>
      </c>
      <c r="E69" s="5" t="s">
        <v>278</v>
      </c>
      <c r="F69" s="2" t="s">
        <v>65</v>
      </c>
      <c r="G69" s="2"/>
      <c r="H69" s="2"/>
      <c r="I69" s="3" t="s">
        <v>72</v>
      </c>
      <c r="J69" s="3" t="s">
        <v>67</v>
      </c>
      <c r="K69" s="3" t="s">
        <v>67</v>
      </c>
      <c r="L69" s="3" t="s">
        <v>73</v>
      </c>
      <c r="M69" s="17" t="str">
        <f t="shared" si="11"/>
        <v>Medium</v>
      </c>
      <c r="N69" s="17">
        <f t="shared" si="13"/>
        <v>3</v>
      </c>
      <c r="O69" s="17">
        <f t="shared" si="14"/>
        <v>1</v>
      </c>
      <c r="P69" s="17">
        <f t="shared" si="15"/>
        <v>1</v>
      </c>
      <c r="Q69" s="17">
        <f t="shared" si="16"/>
        <v>5</v>
      </c>
      <c r="R69" s="17">
        <f t="shared" si="12"/>
        <v>10</v>
      </c>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row>
    <row r="70" spans="1:62" ht="44.15" hidden="1" customHeight="1">
      <c r="A70" s="5" t="s">
        <v>282</v>
      </c>
      <c r="B70" s="2" t="s">
        <v>69</v>
      </c>
      <c r="C70" s="5" t="s">
        <v>283</v>
      </c>
      <c r="D70" s="2" t="s">
        <v>284</v>
      </c>
      <c r="E70" s="5" t="s">
        <v>285</v>
      </c>
      <c r="F70" s="2" t="s">
        <v>65</v>
      </c>
      <c r="G70" s="2" t="s">
        <v>66</v>
      </c>
      <c r="H70" s="2"/>
      <c r="I70" s="5" t="s">
        <v>72</v>
      </c>
      <c r="J70" s="3" t="s">
        <v>73</v>
      </c>
      <c r="K70" s="3" t="s">
        <v>67</v>
      </c>
      <c r="L70" s="3" t="s">
        <v>67</v>
      </c>
      <c r="M70" s="17" t="str">
        <f t="shared" si="11"/>
        <v>Medium</v>
      </c>
      <c r="N70" s="17">
        <f t="shared" si="13"/>
        <v>3</v>
      </c>
      <c r="O70" s="17">
        <f t="shared" si="14"/>
        <v>5</v>
      </c>
      <c r="P70" s="17">
        <f t="shared" si="15"/>
        <v>1</v>
      </c>
      <c r="Q70" s="17">
        <f t="shared" si="16"/>
        <v>1</v>
      </c>
      <c r="R70" s="17">
        <f t="shared" si="12"/>
        <v>10</v>
      </c>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row>
    <row r="71" spans="1:62" ht="44.15" hidden="1" customHeight="1">
      <c r="A71" s="5" t="s">
        <v>286</v>
      </c>
      <c r="B71" s="2" t="s">
        <v>69</v>
      </c>
      <c r="C71" s="5" t="s">
        <v>287</v>
      </c>
      <c r="D71" s="2" t="s">
        <v>288</v>
      </c>
      <c r="E71" s="5" t="s">
        <v>285</v>
      </c>
      <c r="F71" s="2" t="s">
        <v>65</v>
      </c>
      <c r="G71" s="2" t="s">
        <v>66</v>
      </c>
      <c r="H71" s="2"/>
      <c r="I71" s="5" t="s">
        <v>72</v>
      </c>
      <c r="J71" s="3" t="s">
        <v>73</v>
      </c>
      <c r="K71" s="3" t="s">
        <v>67</v>
      </c>
      <c r="L71" s="3" t="s">
        <v>67</v>
      </c>
      <c r="M71" s="17" t="str">
        <f t="shared" si="11"/>
        <v>Medium</v>
      </c>
      <c r="N71" s="17">
        <f t="shared" si="13"/>
        <v>3</v>
      </c>
      <c r="O71" s="17">
        <f t="shared" si="14"/>
        <v>5</v>
      </c>
      <c r="P71" s="17">
        <f t="shared" si="15"/>
        <v>1</v>
      </c>
      <c r="Q71" s="17">
        <f t="shared" si="16"/>
        <v>1</v>
      </c>
      <c r="R71" s="17">
        <f t="shared" si="12"/>
        <v>10</v>
      </c>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row>
    <row r="72" spans="1:62" ht="44.15" hidden="1" customHeight="1">
      <c r="A72" s="5" t="s">
        <v>289</v>
      </c>
      <c r="B72" s="2" t="s">
        <v>88</v>
      </c>
      <c r="C72" s="5" t="s">
        <v>290</v>
      </c>
      <c r="D72" s="2" t="s">
        <v>291</v>
      </c>
      <c r="E72" s="5" t="s">
        <v>285</v>
      </c>
      <c r="F72" s="2" t="s">
        <v>65</v>
      </c>
      <c r="G72" s="2" t="s">
        <v>66</v>
      </c>
      <c r="H72" s="2"/>
      <c r="I72" s="5" t="s">
        <v>72</v>
      </c>
      <c r="J72" s="3" t="s">
        <v>73</v>
      </c>
      <c r="K72" s="3" t="s">
        <v>67</v>
      </c>
      <c r="L72" s="3" t="s">
        <v>67</v>
      </c>
      <c r="M72" s="17" t="str">
        <f t="shared" si="11"/>
        <v>Medium</v>
      </c>
      <c r="N72" s="17">
        <f t="shared" si="13"/>
        <v>3</v>
      </c>
      <c r="O72" s="17">
        <f t="shared" si="14"/>
        <v>5</v>
      </c>
      <c r="P72" s="17">
        <f t="shared" si="15"/>
        <v>1</v>
      </c>
      <c r="Q72" s="17">
        <f t="shared" si="16"/>
        <v>1</v>
      </c>
      <c r="R72" s="17">
        <f t="shared" si="12"/>
        <v>10</v>
      </c>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row>
    <row r="73" spans="1:62" ht="44.15" hidden="1" customHeight="1">
      <c r="A73" s="5" t="s">
        <v>292</v>
      </c>
      <c r="B73" s="2" t="s">
        <v>88</v>
      </c>
      <c r="C73" s="5" t="s">
        <v>293</v>
      </c>
      <c r="D73" s="2" t="s">
        <v>294</v>
      </c>
      <c r="E73" s="5" t="s">
        <v>285</v>
      </c>
      <c r="F73" s="2" t="s">
        <v>65</v>
      </c>
      <c r="G73" s="2" t="s">
        <v>66</v>
      </c>
      <c r="H73" s="2"/>
      <c r="I73" s="5" t="s">
        <v>72</v>
      </c>
      <c r="J73" s="3" t="s">
        <v>73</v>
      </c>
      <c r="K73" s="3" t="s">
        <v>67</v>
      </c>
      <c r="L73" s="3" t="s">
        <v>67</v>
      </c>
      <c r="M73" s="17" t="str">
        <f t="shared" si="11"/>
        <v>Medium</v>
      </c>
      <c r="N73" s="17">
        <f t="shared" si="13"/>
        <v>3</v>
      </c>
      <c r="O73" s="17">
        <f t="shared" si="14"/>
        <v>5</v>
      </c>
      <c r="P73" s="17">
        <f t="shared" si="15"/>
        <v>1</v>
      </c>
      <c r="Q73" s="17">
        <f t="shared" si="16"/>
        <v>1</v>
      </c>
      <c r="R73" s="17">
        <f t="shared" si="12"/>
        <v>10</v>
      </c>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row>
    <row r="74" spans="1:62" ht="44.15" hidden="1" customHeight="1">
      <c r="A74" s="5" t="s">
        <v>295</v>
      </c>
      <c r="B74" s="2" t="s">
        <v>69</v>
      </c>
      <c r="C74" s="5" t="s">
        <v>296</v>
      </c>
      <c r="D74" s="2" t="s">
        <v>297</v>
      </c>
      <c r="E74" s="5" t="s">
        <v>285</v>
      </c>
      <c r="F74" s="2" t="s">
        <v>65</v>
      </c>
      <c r="G74" s="2" t="s">
        <v>66</v>
      </c>
      <c r="H74" s="2"/>
      <c r="I74" s="5" t="s">
        <v>72</v>
      </c>
      <c r="J74" s="3" t="s">
        <v>73</v>
      </c>
      <c r="K74" s="3" t="s">
        <v>67</v>
      </c>
      <c r="L74" s="3" t="s">
        <v>67</v>
      </c>
      <c r="M74" s="17" t="str">
        <f t="shared" si="11"/>
        <v>Medium</v>
      </c>
      <c r="N74" s="17">
        <f t="shared" si="13"/>
        <v>3</v>
      </c>
      <c r="O74" s="17">
        <f t="shared" si="14"/>
        <v>5</v>
      </c>
      <c r="P74" s="17">
        <f t="shared" si="15"/>
        <v>1</v>
      </c>
      <c r="Q74" s="17">
        <f t="shared" si="16"/>
        <v>1</v>
      </c>
      <c r="R74" s="17">
        <f t="shared" si="12"/>
        <v>10</v>
      </c>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row>
    <row r="75" spans="1:62" ht="44.15" hidden="1" customHeight="1">
      <c r="A75" s="5" t="s">
        <v>298</v>
      </c>
      <c r="B75" s="2" t="s">
        <v>88</v>
      </c>
      <c r="C75" s="5" t="s">
        <v>299</v>
      </c>
      <c r="D75" s="2" t="s">
        <v>300</v>
      </c>
      <c r="E75" s="5" t="s">
        <v>285</v>
      </c>
      <c r="F75" s="2" t="s">
        <v>65</v>
      </c>
      <c r="G75" s="2"/>
      <c r="H75" s="2"/>
      <c r="I75" s="5" t="s">
        <v>72</v>
      </c>
      <c r="J75" s="3" t="s">
        <v>73</v>
      </c>
      <c r="K75" s="3" t="s">
        <v>67</v>
      </c>
      <c r="L75" s="3" t="s">
        <v>67</v>
      </c>
      <c r="M75" s="17" t="str">
        <f t="shared" si="11"/>
        <v>Medium</v>
      </c>
      <c r="N75" s="17">
        <f t="shared" si="13"/>
        <v>3</v>
      </c>
      <c r="O75" s="17">
        <f t="shared" si="14"/>
        <v>5</v>
      </c>
      <c r="P75" s="17">
        <f t="shared" si="15"/>
        <v>1</v>
      </c>
      <c r="Q75" s="17">
        <f t="shared" si="16"/>
        <v>1</v>
      </c>
      <c r="R75" s="17">
        <f t="shared" si="12"/>
        <v>10</v>
      </c>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row>
    <row r="76" spans="1:62" ht="44.15" hidden="1" customHeight="1">
      <c r="A76" s="2" t="s">
        <v>301</v>
      </c>
      <c r="B76" s="3" t="s">
        <v>120</v>
      </c>
      <c r="C76" s="5" t="s">
        <v>302</v>
      </c>
      <c r="D76" s="2" t="s">
        <v>303</v>
      </c>
      <c r="E76" s="2" t="s">
        <v>304</v>
      </c>
      <c r="F76" s="2" t="s">
        <v>65</v>
      </c>
      <c r="G76" s="2" t="s">
        <v>66</v>
      </c>
      <c r="H76" s="2"/>
      <c r="I76" s="5" t="s">
        <v>301</v>
      </c>
      <c r="J76" s="3" t="s">
        <v>73</v>
      </c>
      <c r="K76" s="2" t="s">
        <v>203</v>
      </c>
      <c r="L76" s="2" t="s">
        <v>203</v>
      </c>
      <c r="M76" s="17" t="str">
        <f t="shared" si="11"/>
        <v>Simple</v>
      </c>
      <c r="N76" s="17">
        <f t="shared" si="13"/>
        <v>0</v>
      </c>
      <c r="O76" s="17">
        <f t="shared" si="14"/>
        <v>5</v>
      </c>
      <c r="P76" s="17">
        <f t="shared" si="15"/>
        <v>0</v>
      </c>
      <c r="Q76" s="17">
        <f t="shared" si="16"/>
        <v>0</v>
      </c>
      <c r="R76" s="17">
        <f t="shared" si="12"/>
        <v>5</v>
      </c>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row>
    <row r="77" spans="1:62" ht="44.15" hidden="1" customHeight="1">
      <c r="A77" s="2" t="s">
        <v>301</v>
      </c>
      <c r="B77" s="3" t="s">
        <v>120</v>
      </c>
      <c r="C77" s="5" t="s">
        <v>305</v>
      </c>
      <c r="D77" s="2" t="s">
        <v>306</v>
      </c>
      <c r="E77" s="2" t="s">
        <v>304</v>
      </c>
      <c r="F77" s="2" t="s">
        <v>65</v>
      </c>
      <c r="G77" s="2" t="s">
        <v>66</v>
      </c>
      <c r="H77" s="2"/>
      <c r="I77" s="5" t="s">
        <v>301</v>
      </c>
      <c r="J77" s="3" t="s">
        <v>73</v>
      </c>
      <c r="K77" s="2" t="s">
        <v>203</v>
      </c>
      <c r="L77" s="2" t="s">
        <v>203</v>
      </c>
      <c r="M77" s="17" t="str">
        <f t="shared" si="11"/>
        <v>Simple</v>
      </c>
      <c r="N77" s="17">
        <f t="shared" si="13"/>
        <v>0</v>
      </c>
      <c r="O77" s="17">
        <f t="shared" si="14"/>
        <v>5</v>
      </c>
      <c r="P77" s="17">
        <f t="shared" si="15"/>
        <v>0</v>
      </c>
      <c r="Q77" s="17">
        <f t="shared" si="16"/>
        <v>0</v>
      </c>
      <c r="R77" s="17">
        <f t="shared" si="12"/>
        <v>5</v>
      </c>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row>
    <row r="80" spans="1:62">
      <c r="A80" s="4" t="s">
        <v>307</v>
      </c>
    </row>
    <row r="81" spans="1:4" ht="409.5">
      <c r="A81" s="15" t="s">
        <v>308</v>
      </c>
      <c r="B81" s="15" t="s">
        <v>309</v>
      </c>
      <c r="D81" s="15" t="s">
        <v>310</v>
      </c>
    </row>
  </sheetData>
  <autoFilter ref="A1:BJ77" xr:uid="{FCF059A1-A27E-4744-AA3C-7CB7324D97C7}">
    <filterColumn colId="1">
      <filters>
        <filter val="Admin"/>
      </filters>
    </filterColumn>
  </autoFilter>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243C1-2F7B-4C08-96E4-51752CCECFAF}">
  <dimension ref="B2:X82"/>
  <sheetViews>
    <sheetView topLeftCell="A124" workbookViewId="0">
      <selection activeCell="R62" sqref="R62"/>
    </sheetView>
  </sheetViews>
  <sheetFormatPr defaultColWidth="11.54296875" defaultRowHeight="14.5"/>
  <sheetData>
    <row r="2" spans="2:24">
      <c r="B2" s="80" t="s">
        <v>545</v>
      </c>
    </row>
    <row r="3" spans="2:24">
      <c r="B3" s="81" t="s">
        <v>546</v>
      </c>
    </row>
    <row r="4" spans="2:24">
      <c r="B4" s="81"/>
    </row>
    <row r="6" spans="2:24">
      <c r="C6" t="s">
        <v>3</v>
      </c>
      <c r="D6" t="s">
        <v>411</v>
      </c>
      <c r="E6" t="s">
        <v>412</v>
      </c>
      <c r="F6" t="s">
        <v>413</v>
      </c>
      <c r="G6" t="s">
        <v>414</v>
      </c>
      <c r="H6" t="s">
        <v>415</v>
      </c>
      <c r="I6" t="s">
        <v>416</v>
      </c>
      <c r="J6" t="s">
        <v>417</v>
      </c>
      <c r="K6" t="s">
        <v>389</v>
      </c>
      <c r="L6" t="s">
        <v>390</v>
      </c>
      <c r="M6" t="s">
        <v>391</v>
      </c>
      <c r="N6" t="s">
        <v>392</v>
      </c>
      <c r="O6" t="s">
        <v>393</v>
      </c>
      <c r="P6" t="s">
        <v>394</v>
      </c>
      <c r="Q6" t="s">
        <v>547</v>
      </c>
      <c r="R6" t="s">
        <v>548</v>
      </c>
      <c r="S6" t="s">
        <v>418</v>
      </c>
      <c r="T6" t="s">
        <v>549</v>
      </c>
      <c r="U6" s="82">
        <v>44867</v>
      </c>
      <c r="V6" t="s">
        <v>550</v>
      </c>
      <c r="W6" s="82">
        <v>44563</v>
      </c>
      <c r="X6" s="82">
        <v>44594</v>
      </c>
    </row>
    <row r="7" spans="2:24">
      <c r="C7" t="s">
        <v>322</v>
      </c>
      <c r="D7" t="s">
        <v>197</v>
      </c>
      <c r="E7" t="s">
        <v>524</v>
      </c>
      <c r="F7">
        <v>75</v>
      </c>
      <c r="G7" s="68">
        <v>156.64475564447</v>
      </c>
      <c r="H7">
        <v>5</v>
      </c>
      <c r="I7">
        <v>1</v>
      </c>
      <c r="K7" s="31">
        <v>31.328951128894001</v>
      </c>
      <c r="L7" s="31">
        <v>31.328951128894001</v>
      </c>
      <c r="M7" s="31">
        <v>31.328951128894001</v>
      </c>
      <c r="N7" s="31">
        <v>31.328951128894001</v>
      </c>
      <c r="O7" s="31">
        <v>31.328951128894001</v>
      </c>
      <c r="P7" s="31"/>
      <c r="Q7" s="31">
        <v>0</v>
      </c>
      <c r="S7" t="s">
        <v>419</v>
      </c>
      <c r="T7" s="58">
        <v>1.74049728493855</v>
      </c>
      <c r="U7" s="58">
        <v>1.74049728493855</v>
      </c>
      <c r="V7" s="58">
        <v>1.74049728493855</v>
      </c>
      <c r="W7" s="58">
        <v>1.74049728493855</v>
      </c>
      <c r="X7" s="58">
        <v>1.74049728493855</v>
      </c>
    </row>
    <row r="8" spans="2:24">
      <c r="C8" t="s">
        <v>322</v>
      </c>
      <c r="D8" t="s">
        <v>225</v>
      </c>
      <c r="E8" t="s">
        <v>524</v>
      </c>
      <c r="F8">
        <v>65</v>
      </c>
      <c r="G8" s="68">
        <v>135.75878822520701</v>
      </c>
      <c r="H8">
        <v>5</v>
      </c>
      <c r="I8">
        <v>1</v>
      </c>
      <c r="K8" s="31">
        <v>27.1517576450414</v>
      </c>
      <c r="L8" s="31">
        <v>27.1517576450414</v>
      </c>
      <c r="M8" s="31">
        <v>27.1517576450414</v>
      </c>
      <c r="N8" s="31">
        <v>27.1517576450414</v>
      </c>
      <c r="O8" s="31">
        <v>27.1517576450414</v>
      </c>
      <c r="P8" s="31"/>
      <c r="Q8" s="31">
        <v>0</v>
      </c>
      <c r="S8" t="s">
        <v>419</v>
      </c>
      <c r="T8" s="58">
        <v>1.5084309802800799</v>
      </c>
      <c r="U8" s="58">
        <v>1.5084309802800799</v>
      </c>
      <c r="V8" s="58">
        <v>1.5084309802800799</v>
      </c>
      <c r="W8" s="58">
        <v>1.5084309802800799</v>
      </c>
      <c r="X8" s="58">
        <v>1.5084309802800799</v>
      </c>
    </row>
    <row r="9" spans="2:24">
      <c r="C9" t="s">
        <v>322</v>
      </c>
      <c r="D9" t="s">
        <v>263</v>
      </c>
      <c r="E9" t="s">
        <v>524</v>
      </c>
      <c r="F9">
        <v>65</v>
      </c>
      <c r="G9" s="68">
        <v>135.75878822520701</v>
      </c>
      <c r="H9">
        <v>5</v>
      </c>
      <c r="I9">
        <v>1</v>
      </c>
      <c r="K9" s="31">
        <v>27.1517576450414</v>
      </c>
      <c r="L9" s="31">
        <v>27.1517576450414</v>
      </c>
      <c r="M9" s="31">
        <v>27.1517576450414</v>
      </c>
      <c r="N9" s="31">
        <v>27.1517576450414</v>
      </c>
      <c r="O9" s="31">
        <v>27.1517576450414</v>
      </c>
      <c r="P9" s="31"/>
      <c r="Q9" s="31">
        <v>0</v>
      </c>
      <c r="S9" t="s">
        <v>419</v>
      </c>
      <c r="T9" s="58">
        <v>1.5084309802800799</v>
      </c>
      <c r="U9" s="58">
        <v>1.5084309802800799</v>
      </c>
      <c r="V9" s="58">
        <v>1.5084309802800799</v>
      </c>
      <c r="W9" s="58">
        <v>1.5084309802800799</v>
      </c>
      <c r="X9" s="58">
        <v>1.5084309802800799</v>
      </c>
    </row>
    <row r="10" spans="2:24">
      <c r="C10" t="s">
        <v>322</v>
      </c>
      <c r="D10" t="s">
        <v>242</v>
      </c>
      <c r="E10" t="s">
        <v>523</v>
      </c>
      <c r="F10">
        <v>55</v>
      </c>
      <c r="G10" s="68">
        <v>114.872820805945</v>
      </c>
      <c r="H10">
        <v>4</v>
      </c>
      <c r="I10">
        <v>2</v>
      </c>
      <c r="K10" s="31"/>
      <c r="L10" s="31">
        <v>28.7182052014861</v>
      </c>
      <c r="M10" s="31">
        <v>28.7182052014861</v>
      </c>
      <c r="N10" s="31">
        <v>28.7182052014861</v>
      </c>
      <c r="O10" s="31">
        <v>28.7182052014861</v>
      </c>
      <c r="P10" s="31"/>
      <c r="Q10" s="31">
        <v>0</v>
      </c>
      <c r="S10" t="s">
        <v>419</v>
      </c>
      <c r="T10" s="58">
        <v>0</v>
      </c>
      <c r="U10" s="58">
        <v>1.5954558445270099</v>
      </c>
      <c r="V10" s="58">
        <v>1.5954558445270099</v>
      </c>
      <c r="W10" s="58">
        <v>1.5954558445270099</v>
      </c>
      <c r="X10" s="58">
        <v>1.5954558445270099</v>
      </c>
    </row>
    <row r="11" spans="2:24">
      <c r="C11" t="s">
        <v>322</v>
      </c>
      <c r="D11" t="s">
        <v>210</v>
      </c>
      <c r="E11" t="s">
        <v>523</v>
      </c>
      <c r="F11">
        <v>57</v>
      </c>
      <c r="G11" s="68">
        <v>119.05001428979701</v>
      </c>
      <c r="H11">
        <v>4</v>
      </c>
      <c r="I11">
        <v>2</v>
      </c>
      <c r="K11" s="31"/>
      <c r="L11" s="31">
        <v>29.762503572449301</v>
      </c>
      <c r="M11" s="31">
        <v>29.762503572449301</v>
      </c>
      <c r="N11" s="31">
        <v>29.762503572449301</v>
      </c>
      <c r="O11" s="31">
        <v>29.762503572449301</v>
      </c>
      <c r="P11" s="31"/>
      <c r="Q11" s="31">
        <v>0</v>
      </c>
      <c r="S11" t="s">
        <v>419</v>
      </c>
      <c r="T11" s="58">
        <v>0</v>
      </c>
      <c r="U11" s="58">
        <v>1.65347242069163</v>
      </c>
      <c r="V11" s="58">
        <v>1.65347242069163</v>
      </c>
      <c r="W11" s="58">
        <v>1.65347242069163</v>
      </c>
      <c r="X11" s="58">
        <v>1.65347242069163</v>
      </c>
    </row>
    <row r="12" spans="2:24">
      <c r="C12" t="s">
        <v>322</v>
      </c>
      <c r="D12" t="s">
        <v>222</v>
      </c>
      <c r="E12" t="s">
        <v>523</v>
      </c>
      <c r="F12">
        <v>55</v>
      </c>
      <c r="G12" s="68">
        <v>114.872820805945</v>
      </c>
      <c r="H12">
        <v>4</v>
      </c>
      <c r="I12">
        <v>2</v>
      </c>
      <c r="K12" s="31"/>
      <c r="L12" s="31">
        <v>28.7182052014861</v>
      </c>
      <c r="M12" s="31">
        <v>28.7182052014861</v>
      </c>
      <c r="N12" s="31">
        <v>28.7182052014861</v>
      </c>
      <c r="O12" s="31">
        <v>28.7182052014861</v>
      </c>
      <c r="P12" s="31"/>
      <c r="Q12" s="31">
        <v>0</v>
      </c>
      <c r="S12" t="s">
        <v>420</v>
      </c>
      <c r="T12" s="58">
        <v>0</v>
      </c>
      <c r="U12" s="58">
        <v>1.5954558445270099</v>
      </c>
      <c r="V12" s="58">
        <v>1.5954558445270099</v>
      </c>
      <c r="W12" s="58">
        <v>1.5954558445270099</v>
      </c>
      <c r="X12" s="58">
        <v>1.5954558445270099</v>
      </c>
    </row>
    <row r="13" spans="2:24">
      <c r="C13" t="s">
        <v>322</v>
      </c>
      <c r="D13" t="s">
        <v>194</v>
      </c>
      <c r="E13" t="s">
        <v>523</v>
      </c>
      <c r="F13">
        <v>55</v>
      </c>
      <c r="G13" s="68">
        <v>114.872820805945</v>
      </c>
      <c r="H13">
        <v>4</v>
      </c>
      <c r="I13">
        <v>2</v>
      </c>
      <c r="K13" s="31"/>
      <c r="L13" s="31">
        <v>28.7182052014861</v>
      </c>
      <c r="M13" s="31">
        <v>28.7182052014861</v>
      </c>
      <c r="N13" s="31">
        <v>28.7182052014861</v>
      </c>
      <c r="O13" s="31">
        <v>28.7182052014861</v>
      </c>
      <c r="P13" s="31"/>
      <c r="Q13" s="31">
        <v>0</v>
      </c>
      <c r="S13" t="s">
        <v>420</v>
      </c>
      <c r="T13" s="58">
        <v>0</v>
      </c>
      <c r="U13" s="58">
        <v>1.5954558445270099</v>
      </c>
      <c r="V13" s="58">
        <v>1.5954558445270099</v>
      </c>
      <c r="W13" s="58">
        <v>1.5954558445270099</v>
      </c>
      <c r="X13" s="58">
        <v>1.5954558445270099</v>
      </c>
    </row>
    <row r="14" spans="2:24">
      <c r="C14" t="s">
        <v>322</v>
      </c>
      <c r="D14" t="s">
        <v>213</v>
      </c>
      <c r="E14" t="s">
        <v>523</v>
      </c>
      <c r="F14">
        <v>55</v>
      </c>
      <c r="G14" s="68">
        <v>114.872820805945</v>
      </c>
      <c r="H14">
        <v>4</v>
      </c>
      <c r="I14">
        <v>2</v>
      </c>
      <c r="K14" s="31"/>
      <c r="L14" s="31">
        <v>28.7182052014861</v>
      </c>
      <c r="M14" s="31">
        <v>28.7182052014861</v>
      </c>
      <c r="N14" s="31">
        <v>28.7182052014861</v>
      </c>
      <c r="O14" s="31">
        <v>28.7182052014861</v>
      </c>
      <c r="P14" s="31"/>
      <c r="Q14" s="31">
        <v>0</v>
      </c>
      <c r="S14" t="s">
        <v>420</v>
      </c>
      <c r="T14" s="58">
        <v>0</v>
      </c>
      <c r="U14" s="58">
        <v>1.5954558445270099</v>
      </c>
      <c r="V14" s="58">
        <v>1.5954558445270099</v>
      </c>
      <c r="W14" s="58">
        <v>1.5954558445270099</v>
      </c>
      <c r="X14" s="58">
        <v>1.5954558445270099</v>
      </c>
    </row>
    <row r="15" spans="2:24">
      <c r="C15" t="s">
        <v>322</v>
      </c>
      <c r="D15" t="s">
        <v>251</v>
      </c>
      <c r="E15" t="s">
        <v>523</v>
      </c>
      <c r="F15">
        <v>57</v>
      </c>
      <c r="G15" s="68">
        <v>119.05001428979701</v>
      </c>
      <c r="H15">
        <v>4</v>
      </c>
      <c r="I15">
        <v>2</v>
      </c>
      <c r="K15" s="31"/>
      <c r="L15" s="31">
        <v>29.762503572449301</v>
      </c>
      <c r="M15" s="31">
        <v>29.762503572449301</v>
      </c>
      <c r="N15" s="31">
        <v>29.762503572449301</v>
      </c>
      <c r="O15" s="31">
        <v>29.762503572449301</v>
      </c>
      <c r="P15" s="31"/>
      <c r="Q15" s="31">
        <v>0</v>
      </c>
      <c r="S15" t="s">
        <v>420</v>
      </c>
      <c r="T15" s="58">
        <v>0</v>
      </c>
      <c r="U15" s="58">
        <v>1.65347242069163</v>
      </c>
      <c r="V15" s="58">
        <v>1.65347242069163</v>
      </c>
      <c r="W15" s="58">
        <v>1.65347242069163</v>
      </c>
      <c r="X15" s="58">
        <v>1.65347242069163</v>
      </c>
    </row>
    <row r="16" spans="2:24">
      <c r="C16" t="s">
        <v>322</v>
      </c>
      <c r="D16" t="s">
        <v>216</v>
      </c>
      <c r="E16" t="s">
        <v>72</v>
      </c>
      <c r="F16">
        <v>39</v>
      </c>
      <c r="G16" s="68">
        <v>81.455272935124299</v>
      </c>
      <c r="H16">
        <v>3</v>
      </c>
      <c r="I16">
        <v>3</v>
      </c>
      <c r="K16" s="31"/>
      <c r="L16" s="31"/>
      <c r="M16" s="31">
        <v>27.1517576450414</v>
      </c>
      <c r="N16" s="31">
        <v>27.1517576450414</v>
      </c>
      <c r="O16" s="31">
        <v>27.1517576450414</v>
      </c>
      <c r="P16" s="31"/>
      <c r="Q16" s="31">
        <v>0</v>
      </c>
      <c r="S16" t="s">
        <v>420</v>
      </c>
      <c r="T16" s="58">
        <v>0</v>
      </c>
      <c r="U16" s="58">
        <v>0</v>
      </c>
      <c r="V16" s="58">
        <v>1.5084309802800799</v>
      </c>
      <c r="W16" s="58">
        <v>1.5084309802800799</v>
      </c>
      <c r="X16" s="58">
        <v>1.5084309802800799</v>
      </c>
    </row>
    <row r="17" spans="3:24">
      <c r="C17" t="s">
        <v>322</v>
      </c>
      <c r="D17" t="s">
        <v>228</v>
      </c>
      <c r="E17" t="s">
        <v>72</v>
      </c>
      <c r="F17">
        <v>39</v>
      </c>
      <c r="G17" s="68">
        <v>81.455272935124299</v>
      </c>
      <c r="H17">
        <v>3</v>
      </c>
      <c r="I17">
        <v>3</v>
      </c>
      <c r="K17" s="31"/>
      <c r="L17" s="31"/>
      <c r="M17" s="31">
        <v>27.1517576450414</v>
      </c>
      <c r="N17" s="31">
        <v>27.1517576450414</v>
      </c>
      <c r="O17" s="31">
        <v>27.1517576450414</v>
      </c>
      <c r="P17" s="31"/>
      <c r="Q17" s="31">
        <v>0</v>
      </c>
      <c r="S17" t="s">
        <v>421</v>
      </c>
      <c r="T17" s="58">
        <v>0</v>
      </c>
      <c r="U17" s="58">
        <v>0</v>
      </c>
      <c r="V17" s="58">
        <v>1.5084309802800799</v>
      </c>
      <c r="W17" s="58">
        <v>1.5084309802800799</v>
      </c>
      <c r="X17" s="58">
        <v>1.5084309802800799</v>
      </c>
    </row>
    <row r="18" spans="3:24">
      <c r="C18" t="s">
        <v>322</v>
      </c>
      <c r="D18" t="s">
        <v>219</v>
      </c>
      <c r="E18" t="s">
        <v>72</v>
      </c>
      <c r="F18">
        <v>39</v>
      </c>
      <c r="G18" s="68">
        <v>81.455272935124299</v>
      </c>
      <c r="H18">
        <v>3</v>
      </c>
      <c r="I18">
        <v>3</v>
      </c>
      <c r="K18" s="31"/>
      <c r="L18" s="31"/>
      <c r="M18" s="31">
        <v>27.1517576450414</v>
      </c>
      <c r="N18" s="31">
        <v>27.1517576450414</v>
      </c>
      <c r="O18" s="31">
        <v>27.1517576450414</v>
      </c>
      <c r="P18" s="31"/>
      <c r="Q18" s="31">
        <v>0</v>
      </c>
      <c r="S18" t="s">
        <v>421</v>
      </c>
      <c r="T18" s="58">
        <v>0</v>
      </c>
      <c r="U18" s="58">
        <v>0</v>
      </c>
      <c r="V18" s="58">
        <v>1.5084309802800799</v>
      </c>
      <c r="W18" s="58">
        <v>1.5084309802800799</v>
      </c>
      <c r="X18" s="58">
        <v>1.5084309802800799</v>
      </c>
    </row>
    <row r="19" spans="3:24">
      <c r="C19" t="s">
        <v>322</v>
      </c>
      <c r="D19" t="s">
        <v>207</v>
      </c>
      <c r="E19" t="s">
        <v>72</v>
      </c>
      <c r="F19">
        <v>39</v>
      </c>
      <c r="G19" s="68">
        <v>81.455272935124299</v>
      </c>
      <c r="H19">
        <v>3</v>
      </c>
      <c r="I19">
        <v>3</v>
      </c>
      <c r="K19" s="31"/>
      <c r="L19" s="31"/>
      <c r="M19" s="31">
        <v>27.1517576450414</v>
      </c>
      <c r="N19" s="31">
        <v>27.1517576450414</v>
      </c>
      <c r="O19" s="31">
        <v>27.1517576450414</v>
      </c>
      <c r="P19" s="31"/>
      <c r="Q19" s="31">
        <v>0</v>
      </c>
      <c r="S19" t="s">
        <v>421</v>
      </c>
      <c r="T19" s="58">
        <v>0</v>
      </c>
      <c r="U19" s="58">
        <v>0</v>
      </c>
      <c r="V19" s="58">
        <v>1.5084309802800799</v>
      </c>
      <c r="W19" s="58">
        <v>1.5084309802800799</v>
      </c>
      <c r="X19" s="58">
        <v>1.5084309802800799</v>
      </c>
    </row>
    <row r="20" spans="3:24">
      <c r="C20" t="s">
        <v>322</v>
      </c>
      <c r="D20" t="s">
        <v>260</v>
      </c>
      <c r="E20" t="s">
        <v>72</v>
      </c>
      <c r="F20">
        <v>49</v>
      </c>
      <c r="G20" s="68">
        <v>102.341240354387</v>
      </c>
      <c r="H20">
        <v>3</v>
      </c>
      <c r="I20">
        <v>3</v>
      </c>
      <c r="K20" s="31"/>
      <c r="L20" s="31"/>
      <c r="M20" s="31">
        <v>34.113746784795701</v>
      </c>
      <c r="N20" s="31">
        <v>34.113746784795701</v>
      </c>
      <c r="O20" s="31">
        <v>34.113746784795701</v>
      </c>
      <c r="P20" s="31"/>
      <c r="Q20" s="31">
        <v>0</v>
      </c>
      <c r="S20" t="s">
        <v>421</v>
      </c>
      <c r="T20" s="58">
        <v>0</v>
      </c>
      <c r="U20" s="58">
        <v>0</v>
      </c>
      <c r="V20" s="58">
        <v>1.8952081547108699</v>
      </c>
      <c r="W20" s="58">
        <v>1.8952081547108699</v>
      </c>
      <c r="X20" s="58">
        <v>1.8952081547108699</v>
      </c>
    </row>
    <row r="21" spans="3:24">
      <c r="C21" t="s">
        <v>322</v>
      </c>
      <c r="D21" t="s">
        <v>185</v>
      </c>
      <c r="E21" t="s">
        <v>72</v>
      </c>
      <c r="F21">
        <v>47</v>
      </c>
      <c r="G21" s="68">
        <v>98.164046870534406</v>
      </c>
      <c r="H21">
        <v>3</v>
      </c>
      <c r="I21">
        <v>3</v>
      </c>
      <c r="K21" s="31"/>
      <c r="L21" s="31"/>
      <c r="M21" s="31">
        <v>32.7213489568448</v>
      </c>
      <c r="N21" s="31">
        <v>32.7213489568448</v>
      </c>
      <c r="O21" s="31">
        <v>32.7213489568448</v>
      </c>
      <c r="P21" s="31"/>
      <c r="Q21" s="31">
        <v>0</v>
      </c>
      <c r="S21" t="s">
        <v>421</v>
      </c>
      <c r="T21" s="58">
        <v>0</v>
      </c>
      <c r="U21" s="58">
        <v>0</v>
      </c>
      <c r="V21" s="58">
        <v>1.8178527198247101</v>
      </c>
      <c r="W21" s="58">
        <v>1.8178527198247101</v>
      </c>
      <c r="X21" s="58">
        <v>1.8178527198247101</v>
      </c>
    </row>
    <row r="22" spans="3:24">
      <c r="C22" t="s">
        <v>322</v>
      </c>
      <c r="D22" t="s">
        <v>234</v>
      </c>
      <c r="E22" t="s">
        <v>72</v>
      </c>
      <c r="F22">
        <v>41</v>
      </c>
      <c r="G22" s="68">
        <v>85.632466418976904</v>
      </c>
      <c r="H22">
        <v>3</v>
      </c>
      <c r="I22">
        <v>3</v>
      </c>
      <c r="K22" s="31"/>
      <c r="L22" s="31"/>
      <c r="M22" s="31">
        <v>28.544155472992301</v>
      </c>
      <c r="N22" s="31">
        <v>28.544155472992301</v>
      </c>
      <c r="O22" s="31">
        <v>28.544155472992301</v>
      </c>
      <c r="P22" s="31"/>
      <c r="Q22" s="31">
        <v>0</v>
      </c>
      <c r="S22" t="s">
        <v>422</v>
      </c>
      <c r="T22" s="58">
        <v>0</v>
      </c>
      <c r="U22" s="58">
        <v>0</v>
      </c>
      <c r="V22" s="58">
        <v>1.58578641516624</v>
      </c>
      <c r="W22" s="58">
        <v>1.58578641516624</v>
      </c>
      <c r="X22" s="58">
        <v>1.58578641516624</v>
      </c>
    </row>
    <row r="23" spans="3:24">
      <c r="C23" t="s">
        <v>322</v>
      </c>
      <c r="D23" t="s">
        <v>204</v>
      </c>
      <c r="E23" t="s">
        <v>72</v>
      </c>
      <c r="F23">
        <v>39</v>
      </c>
      <c r="G23" s="68">
        <v>81.455272935124299</v>
      </c>
      <c r="H23">
        <v>3</v>
      </c>
      <c r="I23">
        <v>3</v>
      </c>
      <c r="K23" s="31"/>
      <c r="L23" s="31"/>
      <c r="M23" s="31">
        <v>27.1517576450414</v>
      </c>
      <c r="N23" s="31">
        <v>27.1517576450414</v>
      </c>
      <c r="O23" s="31">
        <v>27.1517576450414</v>
      </c>
      <c r="P23" s="31"/>
      <c r="Q23" s="31">
        <v>0</v>
      </c>
      <c r="S23" t="s">
        <v>422</v>
      </c>
      <c r="T23" s="58">
        <v>0</v>
      </c>
      <c r="U23" s="58">
        <v>0</v>
      </c>
      <c r="V23" s="58">
        <v>1.5084309802800799</v>
      </c>
      <c r="W23" s="58">
        <v>1.5084309802800799</v>
      </c>
      <c r="X23" s="58">
        <v>1.5084309802800799</v>
      </c>
    </row>
    <row r="24" spans="3:24">
      <c r="C24" t="s">
        <v>322</v>
      </c>
      <c r="D24" t="s">
        <v>248</v>
      </c>
      <c r="E24" t="s">
        <v>72</v>
      </c>
      <c r="F24">
        <v>39</v>
      </c>
      <c r="G24" s="68">
        <v>81.455272935124299</v>
      </c>
      <c r="H24">
        <v>3</v>
      </c>
      <c r="I24">
        <v>3</v>
      </c>
      <c r="K24" s="31"/>
      <c r="L24" s="31"/>
      <c r="M24" s="31">
        <v>27.1517576450414</v>
      </c>
      <c r="N24" s="31">
        <v>27.1517576450414</v>
      </c>
      <c r="O24" s="31">
        <v>27.1517576450414</v>
      </c>
      <c r="P24" s="31"/>
      <c r="Q24" s="31">
        <v>0</v>
      </c>
      <c r="S24" t="s">
        <v>422</v>
      </c>
      <c r="T24" s="58">
        <v>0</v>
      </c>
      <c r="U24" s="58">
        <v>0</v>
      </c>
      <c r="V24" s="58">
        <v>1.5084309802800799</v>
      </c>
      <c r="W24" s="58">
        <v>1.5084309802800799</v>
      </c>
      <c r="X24" s="58">
        <v>1.5084309802800799</v>
      </c>
    </row>
    <row r="25" spans="3:24">
      <c r="C25" t="s">
        <v>322</v>
      </c>
      <c r="D25" t="s">
        <v>254</v>
      </c>
      <c r="E25" t="s">
        <v>72</v>
      </c>
      <c r="F25">
        <v>39</v>
      </c>
      <c r="G25" s="68">
        <v>81.455272935124299</v>
      </c>
      <c r="H25">
        <v>3</v>
      </c>
      <c r="I25">
        <v>3</v>
      </c>
      <c r="K25" s="31"/>
      <c r="L25" s="31"/>
      <c r="M25" s="31">
        <v>27.1517576450414</v>
      </c>
      <c r="N25" s="31">
        <v>27.1517576450414</v>
      </c>
      <c r="O25" s="31">
        <v>27.1517576450414</v>
      </c>
      <c r="P25" s="31"/>
      <c r="Q25" s="31">
        <v>0</v>
      </c>
      <c r="S25" t="s">
        <v>422</v>
      </c>
      <c r="T25" s="58">
        <v>0</v>
      </c>
      <c r="U25" s="58">
        <v>0</v>
      </c>
      <c r="V25" s="58">
        <v>1.5084309802800799</v>
      </c>
      <c r="W25" s="58">
        <v>1.5084309802800799</v>
      </c>
      <c r="X25" s="58">
        <v>1.5084309802800799</v>
      </c>
    </row>
    <row r="26" spans="3:24">
      <c r="C26" t="s">
        <v>322</v>
      </c>
      <c r="D26" t="s">
        <v>245</v>
      </c>
      <c r="E26" t="s">
        <v>72</v>
      </c>
      <c r="F26">
        <v>39</v>
      </c>
      <c r="G26" s="68">
        <v>81.455272935124299</v>
      </c>
      <c r="H26">
        <v>3</v>
      </c>
      <c r="I26">
        <v>3</v>
      </c>
      <c r="K26" s="31"/>
      <c r="L26" s="31"/>
      <c r="M26" s="31">
        <v>27.1517576450414</v>
      </c>
      <c r="N26" s="31">
        <v>27.1517576450414</v>
      </c>
      <c r="O26" s="31">
        <v>27.1517576450414</v>
      </c>
      <c r="P26" s="31"/>
      <c r="Q26" s="31">
        <v>0</v>
      </c>
      <c r="S26" t="s">
        <v>422</v>
      </c>
      <c r="T26" s="58">
        <v>0</v>
      </c>
      <c r="U26" s="58">
        <v>0</v>
      </c>
      <c r="V26" s="58">
        <v>1.5084309802800799</v>
      </c>
      <c r="W26" s="58">
        <v>1.5084309802800799</v>
      </c>
      <c r="X26" s="58">
        <v>1.5084309802800799</v>
      </c>
    </row>
    <row r="27" spans="3:24">
      <c r="C27" t="s">
        <v>322</v>
      </c>
      <c r="D27" t="s">
        <v>191</v>
      </c>
      <c r="E27" t="s">
        <v>72</v>
      </c>
      <c r="F27">
        <v>39</v>
      </c>
      <c r="G27" s="68">
        <v>81.455272935124299</v>
      </c>
      <c r="H27">
        <v>3</v>
      </c>
      <c r="I27">
        <v>3</v>
      </c>
      <c r="K27" s="31"/>
      <c r="L27" s="31"/>
      <c r="M27" s="31">
        <v>27.1517576450414</v>
      </c>
      <c r="N27" s="31">
        <v>27.1517576450414</v>
      </c>
      <c r="O27" s="31">
        <v>27.1517576450414</v>
      </c>
      <c r="P27" s="31"/>
      <c r="Q27" s="31">
        <v>0</v>
      </c>
      <c r="S27" t="s">
        <v>422</v>
      </c>
      <c r="T27" s="58">
        <v>0</v>
      </c>
      <c r="U27" s="58">
        <v>0</v>
      </c>
      <c r="V27" s="58">
        <v>1.5084309802800799</v>
      </c>
      <c r="W27" s="58">
        <v>1.5084309802800799</v>
      </c>
      <c r="X27" s="58">
        <v>1.5084309802800799</v>
      </c>
    </row>
    <row r="28" spans="3:24">
      <c r="C28" t="s">
        <v>322</v>
      </c>
      <c r="D28" t="s">
        <v>269</v>
      </c>
      <c r="E28" t="s">
        <v>72</v>
      </c>
      <c r="F28">
        <v>43</v>
      </c>
      <c r="G28" s="68">
        <v>89.809659902829395</v>
      </c>
      <c r="H28">
        <v>3</v>
      </c>
      <c r="I28">
        <v>3</v>
      </c>
      <c r="K28" s="31"/>
      <c r="L28" s="31"/>
      <c r="M28" s="31">
        <v>29.9365533009431</v>
      </c>
      <c r="N28" s="31">
        <v>29.9365533009431</v>
      </c>
      <c r="O28" s="31">
        <v>29.9365533009431</v>
      </c>
      <c r="P28" s="31"/>
      <c r="Q28" s="31">
        <v>0</v>
      </c>
      <c r="S28" t="s">
        <v>423</v>
      </c>
      <c r="T28" s="58">
        <v>0</v>
      </c>
      <c r="U28" s="58">
        <v>0</v>
      </c>
      <c r="V28" s="58">
        <v>1.6631418500524</v>
      </c>
      <c r="W28" s="58">
        <v>1.6631418500524</v>
      </c>
      <c r="X28" s="58">
        <v>1.6631418500524</v>
      </c>
    </row>
    <row r="29" spans="3:24">
      <c r="C29" t="s">
        <v>322</v>
      </c>
      <c r="D29" t="s">
        <v>188</v>
      </c>
      <c r="E29" t="s">
        <v>72</v>
      </c>
      <c r="F29">
        <v>39</v>
      </c>
      <c r="G29" s="68">
        <v>81.455272935124299</v>
      </c>
      <c r="H29">
        <v>3</v>
      </c>
      <c r="I29">
        <v>3</v>
      </c>
      <c r="K29" s="31"/>
      <c r="L29" s="31"/>
      <c r="M29" s="31">
        <v>27.1517576450414</v>
      </c>
      <c r="N29" s="31">
        <v>27.1517576450414</v>
      </c>
      <c r="O29" s="31">
        <v>27.1517576450414</v>
      </c>
      <c r="P29" s="31"/>
      <c r="Q29" s="31">
        <v>0</v>
      </c>
      <c r="S29" t="s">
        <v>423</v>
      </c>
      <c r="T29" s="58">
        <v>0</v>
      </c>
      <c r="U29" s="58">
        <v>0</v>
      </c>
      <c r="V29" s="58">
        <v>1.5084309802800799</v>
      </c>
      <c r="W29" s="58">
        <v>1.5084309802800799</v>
      </c>
      <c r="X29" s="58">
        <v>1.5084309802800799</v>
      </c>
    </row>
    <row r="30" spans="3:24">
      <c r="C30" t="s">
        <v>322</v>
      </c>
      <c r="D30" t="s">
        <v>231</v>
      </c>
      <c r="E30" t="s">
        <v>72</v>
      </c>
      <c r="F30">
        <v>39</v>
      </c>
      <c r="G30" s="68">
        <v>81.455272935124299</v>
      </c>
      <c r="H30">
        <v>3</v>
      </c>
      <c r="I30">
        <v>3</v>
      </c>
      <c r="K30" s="31"/>
      <c r="L30" s="31"/>
      <c r="M30" s="31">
        <v>27.1517576450414</v>
      </c>
      <c r="N30" s="31">
        <v>27.1517576450414</v>
      </c>
      <c r="O30" s="31">
        <v>27.1517576450414</v>
      </c>
      <c r="P30" s="31"/>
      <c r="Q30" s="31">
        <v>0</v>
      </c>
      <c r="S30" t="s">
        <v>423</v>
      </c>
      <c r="T30" s="58">
        <v>0</v>
      </c>
      <c r="U30" s="58">
        <v>0</v>
      </c>
      <c r="V30" s="58">
        <v>1.5084309802800799</v>
      </c>
      <c r="W30" s="58">
        <v>1.5084309802800799</v>
      </c>
      <c r="X30" s="58">
        <v>1.5084309802800799</v>
      </c>
    </row>
    <row r="31" spans="3:24">
      <c r="C31" t="s">
        <v>322</v>
      </c>
      <c r="D31" t="s">
        <v>181</v>
      </c>
      <c r="E31" t="s">
        <v>72</v>
      </c>
      <c r="F31">
        <v>47</v>
      </c>
      <c r="G31" s="68">
        <v>98.164046870534406</v>
      </c>
      <c r="H31">
        <v>3</v>
      </c>
      <c r="I31">
        <v>3</v>
      </c>
      <c r="K31" s="31"/>
      <c r="L31" s="31"/>
      <c r="M31" s="31">
        <v>32.7213489568448</v>
      </c>
      <c r="N31" s="31">
        <v>32.7213489568448</v>
      </c>
      <c r="O31" s="31">
        <v>32.7213489568448</v>
      </c>
      <c r="P31" s="31"/>
      <c r="Q31" s="31">
        <v>0</v>
      </c>
      <c r="S31" t="s">
        <v>423</v>
      </c>
      <c r="T31" s="58">
        <v>0</v>
      </c>
      <c r="U31" s="58">
        <v>0</v>
      </c>
      <c r="V31" s="58">
        <v>1.8178527198247101</v>
      </c>
      <c r="W31" s="58">
        <v>1.8178527198247101</v>
      </c>
      <c r="X31" s="58">
        <v>1.8178527198247101</v>
      </c>
    </row>
    <row r="32" spans="3:24">
      <c r="C32" t="s">
        <v>322</v>
      </c>
      <c r="D32" t="s">
        <v>272</v>
      </c>
      <c r="E32" t="s">
        <v>67</v>
      </c>
      <c r="F32">
        <v>35</v>
      </c>
      <c r="G32" s="68">
        <v>73.100885967419302</v>
      </c>
      <c r="H32">
        <v>2</v>
      </c>
      <c r="I32">
        <v>4</v>
      </c>
      <c r="K32" s="31"/>
      <c r="L32" s="31"/>
      <c r="M32" s="31"/>
      <c r="N32" s="31">
        <v>36.550442983709601</v>
      </c>
      <c r="O32" s="31">
        <v>36.550442983709601</v>
      </c>
      <c r="P32" s="31"/>
      <c r="Q32" s="31">
        <v>0</v>
      </c>
      <c r="S32" t="s">
        <v>423</v>
      </c>
      <c r="T32" s="58">
        <v>0</v>
      </c>
      <c r="U32" s="58">
        <v>0</v>
      </c>
      <c r="V32" s="58">
        <v>0</v>
      </c>
      <c r="W32" s="58">
        <v>2.0305801657616498</v>
      </c>
      <c r="X32" s="58">
        <v>2.0305801657616498</v>
      </c>
    </row>
    <row r="33" spans="3:24">
      <c r="C33" t="s">
        <v>322</v>
      </c>
      <c r="D33" t="s">
        <v>266</v>
      </c>
      <c r="E33" t="s">
        <v>67</v>
      </c>
      <c r="F33">
        <v>25</v>
      </c>
      <c r="G33" s="68">
        <v>52.214918548156597</v>
      </c>
      <c r="H33">
        <v>2</v>
      </c>
      <c r="I33">
        <v>4</v>
      </c>
      <c r="K33" s="31"/>
      <c r="L33" s="31"/>
      <c r="M33" s="31"/>
      <c r="N33" s="31">
        <v>26.107459274078298</v>
      </c>
      <c r="O33" s="31">
        <v>26.107459274078298</v>
      </c>
      <c r="P33" s="31"/>
      <c r="Q33" s="31">
        <v>0</v>
      </c>
      <c r="S33" t="s">
        <v>423</v>
      </c>
      <c r="T33" s="58">
        <v>0</v>
      </c>
      <c r="U33" s="58">
        <v>0</v>
      </c>
      <c r="V33" s="58">
        <v>0</v>
      </c>
      <c r="W33" s="58">
        <v>1.4504144041154601</v>
      </c>
      <c r="X33" s="58">
        <v>1.4504144041154601</v>
      </c>
    </row>
    <row r="34" spans="3:24">
      <c r="C34" t="s">
        <v>322</v>
      </c>
      <c r="D34" t="s">
        <v>200</v>
      </c>
      <c r="E34" t="s">
        <v>203</v>
      </c>
      <c r="F34">
        <v>0</v>
      </c>
      <c r="G34" s="68">
        <v>0</v>
      </c>
      <c r="H34">
        <v>3</v>
      </c>
      <c r="I34">
        <v>3</v>
      </c>
      <c r="K34" s="31"/>
      <c r="L34" s="31"/>
      <c r="M34" s="31"/>
      <c r="N34" s="31"/>
      <c r="O34" s="31"/>
      <c r="P34" s="31"/>
      <c r="Q34" s="31">
        <v>0</v>
      </c>
      <c r="S34" t="s">
        <v>423</v>
      </c>
      <c r="T34" s="58">
        <v>0</v>
      </c>
      <c r="U34" s="58">
        <v>0</v>
      </c>
      <c r="V34" s="58">
        <v>0</v>
      </c>
      <c r="W34" s="58">
        <v>0</v>
      </c>
      <c r="X34" s="58">
        <v>0</v>
      </c>
    </row>
    <row r="35" spans="3:24">
      <c r="C35" t="s">
        <v>322</v>
      </c>
      <c r="D35" t="s">
        <v>257</v>
      </c>
      <c r="E35" t="s">
        <v>203</v>
      </c>
      <c r="F35">
        <v>0</v>
      </c>
      <c r="G35" s="68">
        <v>0</v>
      </c>
      <c r="H35">
        <v>3</v>
      </c>
      <c r="I35">
        <v>3</v>
      </c>
      <c r="K35" s="31"/>
      <c r="L35" s="31"/>
      <c r="M35" s="31"/>
      <c r="N35" s="31"/>
      <c r="O35" s="31"/>
      <c r="P35" s="31"/>
      <c r="Q35" s="31">
        <v>0</v>
      </c>
      <c r="S35" t="s">
        <v>423</v>
      </c>
      <c r="T35" s="58">
        <v>0</v>
      </c>
      <c r="U35" s="58">
        <v>0</v>
      </c>
      <c r="V35" s="58">
        <v>0</v>
      </c>
      <c r="W35" s="58">
        <v>0</v>
      </c>
      <c r="X35" s="58">
        <v>0</v>
      </c>
    </row>
    <row r="36" spans="3:24">
      <c r="C36" t="s">
        <v>322</v>
      </c>
      <c r="D36" t="s">
        <v>237</v>
      </c>
      <c r="E36" t="s">
        <v>203</v>
      </c>
      <c r="F36">
        <v>0</v>
      </c>
      <c r="G36" s="68">
        <v>0</v>
      </c>
      <c r="H36">
        <v>3</v>
      </c>
      <c r="I36">
        <v>3</v>
      </c>
      <c r="K36" s="31"/>
      <c r="L36" s="31"/>
      <c r="M36" s="31"/>
      <c r="N36" s="31"/>
      <c r="O36" s="31"/>
      <c r="P36" s="31"/>
      <c r="Q36" s="31">
        <v>0</v>
      </c>
      <c r="S36" t="s">
        <v>423</v>
      </c>
      <c r="T36" s="58">
        <v>0</v>
      </c>
      <c r="U36" s="58">
        <v>0</v>
      </c>
      <c r="V36" s="58">
        <v>0</v>
      </c>
      <c r="W36" s="58">
        <v>0</v>
      </c>
      <c r="X36" s="58">
        <v>0</v>
      </c>
    </row>
    <row r="37" spans="3:24">
      <c r="C37" t="s">
        <v>62</v>
      </c>
      <c r="D37" t="s">
        <v>77</v>
      </c>
      <c r="E37" t="s">
        <v>524</v>
      </c>
      <c r="F37">
        <v>67</v>
      </c>
      <c r="G37" s="68">
        <v>139.93598170906</v>
      </c>
      <c r="H37">
        <v>5</v>
      </c>
      <c r="I37">
        <v>1</v>
      </c>
      <c r="K37" s="31">
        <v>27.987196341811899</v>
      </c>
      <c r="L37" s="31">
        <v>27.987196341811899</v>
      </c>
      <c r="M37" s="31">
        <v>27.987196341811899</v>
      </c>
      <c r="N37" s="31">
        <v>27.987196341811899</v>
      </c>
      <c r="O37" s="31">
        <v>27.987196341811899</v>
      </c>
      <c r="P37" s="31"/>
      <c r="Q37" s="31">
        <v>0</v>
      </c>
      <c r="S37" t="s">
        <v>424</v>
      </c>
      <c r="T37" s="58">
        <v>1.55484424121177</v>
      </c>
      <c r="U37" s="58">
        <v>1.55484424121177</v>
      </c>
      <c r="V37" s="58">
        <v>1.55484424121177</v>
      </c>
      <c r="W37" s="58">
        <v>1.55484424121177</v>
      </c>
      <c r="X37" s="58">
        <v>1.55484424121177</v>
      </c>
    </row>
    <row r="38" spans="3:24">
      <c r="C38" t="s">
        <v>62</v>
      </c>
      <c r="D38" t="s">
        <v>145</v>
      </c>
      <c r="E38" t="s">
        <v>524</v>
      </c>
      <c r="F38">
        <v>63</v>
      </c>
      <c r="G38" s="68">
        <v>131.58159474135499</v>
      </c>
      <c r="H38">
        <v>5</v>
      </c>
      <c r="I38">
        <v>1</v>
      </c>
      <c r="K38" s="31">
        <v>26.316318948270901</v>
      </c>
      <c r="L38" s="31">
        <v>26.316318948270901</v>
      </c>
      <c r="M38" s="31">
        <v>26.316318948270901</v>
      </c>
      <c r="N38" s="31">
        <v>26.316318948270901</v>
      </c>
      <c r="O38" s="31">
        <v>26.316318948270901</v>
      </c>
      <c r="P38" s="31"/>
      <c r="Q38" s="31">
        <v>0</v>
      </c>
      <c r="S38" t="s">
        <v>425</v>
      </c>
      <c r="T38" s="58">
        <v>1.4620177193483901</v>
      </c>
      <c r="U38" s="58">
        <v>1.4620177193483901</v>
      </c>
      <c r="V38" s="58">
        <v>1.4620177193483901</v>
      </c>
      <c r="W38" s="58">
        <v>1.4620177193483901</v>
      </c>
      <c r="X38" s="58">
        <v>1.4620177193483901</v>
      </c>
    </row>
    <row r="39" spans="3:24">
      <c r="C39" t="s">
        <v>62</v>
      </c>
      <c r="D39" t="s">
        <v>157</v>
      </c>
      <c r="E39" t="s">
        <v>524</v>
      </c>
      <c r="F39">
        <v>63</v>
      </c>
      <c r="G39" s="68">
        <v>131.58159474135499</v>
      </c>
      <c r="H39">
        <v>5</v>
      </c>
      <c r="I39">
        <v>1</v>
      </c>
      <c r="K39" s="31">
        <v>26.316318948270901</v>
      </c>
      <c r="L39" s="31">
        <v>26.316318948270901</v>
      </c>
      <c r="M39" s="31">
        <v>26.316318948270901</v>
      </c>
      <c r="N39" s="31">
        <v>26.316318948270901</v>
      </c>
      <c r="O39" s="31">
        <v>26.316318948270901</v>
      </c>
      <c r="P39" s="31"/>
      <c r="Q39" s="31">
        <v>0</v>
      </c>
      <c r="S39" t="s">
        <v>426</v>
      </c>
      <c r="T39" s="58">
        <v>1.4620177193483901</v>
      </c>
      <c r="U39" s="58">
        <v>1.4620177193483901</v>
      </c>
      <c r="V39" s="58">
        <v>1.4620177193483901</v>
      </c>
      <c r="W39" s="58">
        <v>1.4620177193483901</v>
      </c>
      <c r="X39" s="58">
        <v>1.4620177193483901</v>
      </c>
    </row>
    <row r="40" spans="3:24">
      <c r="C40" t="s">
        <v>62</v>
      </c>
      <c r="D40" t="s">
        <v>91</v>
      </c>
      <c r="E40" t="s">
        <v>524</v>
      </c>
      <c r="F40">
        <v>63</v>
      </c>
      <c r="G40" s="68">
        <v>131.58159474135499</v>
      </c>
      <c r="H40">
        <v>5</v>
      </c>
      <c r="I40">
        <v>1</v>
      </c>
      <c r="K40" s="31">
        <v>26.316318948270901</v>
      </c>
      <c r="L40" s="31">
        <v>26.316318948270901</v>
      </c>
      <c r="M40" s="31">
        <v>26.316318948270901</v>
      </c>
      <c r="N40" s="31">
        <v>26.316318948270901</v>
      </c>
      <c r="O40" s="31">
        <v>26.316318948270901</v>
      </c>
      <c r="P40" s="31"/>
      <c r="Q40" s="31">
        <v>0</v>
      </c>
      <c r="S40" t="s">
        <v>427</v>
      </c>
      <c r="T40" s="58">
        <v>1.4620177193483901</v>
      </c>
      <c r="U40" s="58">
        <v>1.4620177193483901</v>
      </c>
      <c r="V40" s="58">
        <v>1.4620177193483901</v>
      </c>
      <c r="W40" s="58">
        <v>1.4620177193483901</v>
      </c>
      <c r="X40" s="58">
        <v>1.4620177193483901</v>
      </c>
    </row>
    <row r="41" spans="3:24">
      <c r="C41" t="s">
        <v>62</v>
      </c>
      <c r="D41" t="s">
        <v>107</v>
      </c>
      <c r="E41" t="s">
        <v>524</v>
      </c>
      <c r="F41">
        <v>75</v>
      </c>
      <c r="G41" s="68">
        <v>156.64475564447</v>
      </c>
      <c r="H41">
        <v>5</v>
      </c>
      <c r="I41">
        <v>1</v>
      </c>
      <c r="K41" s="31">
        <v>31.328951128894001</v>
      </c>
      <c r="L41" s="31">
        <v>31.328951128894001</v>
      </c>
      <c r="M41" s="31">
        <v>31.328951128894001</v>
      </c>
      <c r="N41" s="31">
        <v>31.328951128894001</v>
      </c>
      <c r="O41" s="31">
        <v>31.328951128894001</v>
      </c>
      <c r="P41" s="31"/>
      <c r="Q41" s="31">
        <v>0</v>
      </c>
      <c r="S41" t="s">
        <v>428</v>
      </c>
      <c r="T41" s="58">
        <v>1.74049728493855</v>
      </c>
      <c r="U41" s="58">
        <v>1.74049728493855</v>
      </c>
      <c r="V41" s="58">
        <v>1.74049728493855</v>
      </c>
      <c r="W41" s="58">
        <v>1.74049728493855</v>
      </c>
      <c r="X41" s="58">
        <v>1.74049728493855</v>
      </c>
    </row>
    <row r="42" spans="3:24">
      <c r="C42" t="s">
        <v>62</v>
      </c>
      <c r="D42" t="s">
        <v>113</v>
      </c>
      <c r="E42" t="s">
        <v>524</v>
      </c>
      <c r="F42">
        <v>75</v>
      </c>
      <c r="G42" s="68">
        <v>156.64475564447</v>
      </c>
      <c r="H42">
        <v>5</v>
      </c>
      <c r="I42">
        <v>1</v>
      </c>
      <c r="K42" s="31">
        <v>31.328951128894001</v>
      </c>
      <c r="L42" s="31">
        <v>31.328951128894001</v>
      </c>
      <c r="M42" s="31">
        <v>31.328951128894001</v>
      </c>
      <c r="N42" s="31">
        <v>31.328951128894001</v>
      </c>
      <c r="O42" s="31">
        <v>31.328951128894001</v>
      </c>
      <c r="P42" s="31"/>
      <c r="Q42" s="31">
        <v>0</v>
      </c>
      <c r="S42" t="s">
        <v>429</v>
      </c>
      <c r="T42" s="58">
        <v>1.74049728493855</v>
      </c>
      <c r="U42" s="58">
        <v>1.74049728493855</v>
      </c>
      <c r="V42" s="58">
        <v>1.74049728493855</v>
      </c>
      <c r="W42" s="58">
        <v>1.74049728493855</v>
      </c>
      <c r="X42" s="58">
        <v>1.74049728493855</v>
      </c>
    </row>
    <row r="43" spans="3:24">
      <c r="C43" t="s">
        <v>62</v>
      </c>
      <c r="D43" t="s">
        <v>110</v>
      </c>
      <c r="E43" t="s">
        <v>524</v>
      </c>
      <c r="F43">
        <v>65</v>
      </c>
      <c r="G43" s="68">
        <v>135.75878822520701</v>
      </c>
      <c r="H43">
        <v>5</v>
      </c>
      <c r="I43">
        <v>1</v>
      </c>
      <c r="K43" s="31">
        <v>27.1517576450414</v>
      </c>
      <c r="L43" s="31">
        <v>27.1517576450414</v>
      </c>
      <c r="M43" s="31">
        <v>27.1517576450414</v>
      </c>
      <c r="N43" s="31">
        <v>27.1517576450414</v>
      </c>
      <c r="O43" s="31">
        <v>27.1517576450414</v>
      </c>
      <c r="P43" s="31"/>
      <c r="Q43" s="31">
        <v>0</v>
      </c>
      <c r="S43" t="s">
        <v>430</v>
      </c>
      <c r="T43" s="58">
        <v>1.5084309802800799</v>
      </c>
      <c r="U43" s="58">
        <v>1.5084309802800799</v>
      </c>
      <c r="V43" s="58">
        <v>1.5084309802800799</v>
      </c>
      <c r="W43" s="58">
        <v>1.5084309802800799</v>
      </c>
      <c r="X43" s="58">
        <v>1.5084309802800799</v>
      </c>
    </row>
    <row r="44" spans="3:24">
      <c r="C44" t="s">
        <v>62</v>
      </c>
      <c r="D44" t="s">
        <v>142</v>
      </c>
      <c r="E44" t="s">
        <v>524</v>
      </c>
      <c r="F44">
        <v>63</v>
      </c>
      <c r="G44" s="68">
        <v>131.58159474135499</v>
      </c>
      <c r="H44">
        <v>5</v>
      </c>
      <c r="I44">
        <v>1</v>
      </c>
      <c r="K44" s="31">
        <v>26.316318948270901</v>
      </c>
      <c r="L44" s="31">
        <v>26.316318948270901</v>
      </c>
      <c r="M44" s="31">
        <v>26.316318948270901</v>
      </c>
      <c r="N44" s="31">
        <v>26.316318948270901</v>
      </c>
      <c r="O44" s="31">
        <v>26.316318948270901</v>
      </c>
      <c r="P44" s="31"/>
      <c r="Q44" s="31">
        <v>0</v>
      </c>
      <c r="S44" t="s">
        <v>431</v>
      </c>
      <c r="T44" s="58">
        <v>1.4620177193483901</v>
      </c>
      <c r="U44" s="58">
        <v>1.4620177193483901</v>
      </c>
      <c r="V44" s="58">
        <v>1.4620177193483901</v>
      </c>
      <c r="W44" s="58">
        <v>1.4620177193483901</v>
      </c>
      <c r="X44" s="58">
        <v>1.4620177193483901</v>
      </c>
    </row>
    <row r="45" spans="3:24">
      <c r="C45" t="s">
        <v>62</v>
      </c>
      <c r="D45" t="s">
        <v>148</v>
      </c>
      <c r="E45" t="s">
        <v>524</v>
      </c>
      <c r="F45">
        <v>75</v>
      </c>
      <c r="G45" s="68">
        <v>156.64475564447</v>
      </c>
      <c r="H45">
        <v>5</v>
      </c>
      <c r="I45">
        <v>1</v>
      </c>
      <c r="K45" s="31">
        <v>31.328951128894001</v>
      </c>
      <c r="L45" s="31">
        <v>31.328951128894001</v>
      </c>
      <c r="M45" s="31">
        <v>31.328951128894001</v>
      </c>
      <c r="N45" s="31">
        <v>31.328951128894001</v>
      </c>
      <c r="O45" s="31">
        <v>31.328951128894001</v>
      </c>
      <c r="P45" s="31"/>
      <c r="Q45" s="31">
        <v>0</v>
      </c>
      <c r="S45" t="s">
        <v>432</v>
      </c>
      <c r="T45" s="58">
        <v>1.74049728493855</v>
      </c>
      <c r="U45" s="58">
        <v>1.74049728493855</v>
      </c>
      <c r="V45" s="58">
        <v>1.74049728493855</v>
      </c>
      <c r="W45" s="58">
        <v>1.74049728493855</v>
      </c>
      <c r="X45" s="58">
        <v>1.74049728493855</v>
      </c>
    </row>
    <row r="46" spans="3:24">
      <c r="C46" t="s">
        <v>62</v>
      </c>
      <c r="D46" t="s">
        <v>166</v>
      </c>
      <c r="E46" t="s">
        <v>524</v>
      </c>
      <c r="F46">
        <v>75</v>
      </c>
      <c r="G46" s="68">
        <v>156.64475564447</v>
      </c>
      <c r="H46">
        <v>5</v>
      </c>
      <c r="I46">
        <v>1</v>
      </c>
      <c r="K46" s="31">
        <v>31.328951128894001</v>
      </c>
      <c r="L46" s="31">
        <v>31.328951128894001</v>
      </c>
      <c r="M46" s="31">
        <v>31.328951128894001</v>
      </c>
      <c r="N46" s="31">
        <v>31.328951128894001</v>
      </c>
      <c r="O46" s="31">
        <v>31.328951128894001</v>
      </c>
      <c r="P46" s="31"/>
      <c r="Q46" s="31">
        <v>0</v>
      </c>
      <c r="S46" t="s">
        <v>424</v>
      </c>
      <c r="T46" s="58">
        <v>1.74049728493855</v>
      </c>
      <c r="U46" s="58">
        <v>1.74049728493855</v>
      </c>
      <c r="V46" s="58">
        <v>1.74049728493855</v>
      </c>
      <c r="W46" s="58">
        <v>1.74049728493855</v>
      </c>
      <c r="X46" s="58">
        <v>1.74049728493855</v>
      </c>
    </row>
    <row r="47" spans="3:24">
      <c r="C47" t="s">
        <v>62</v>
      </c>
      <c r="D47" t="s">
        <v>126</v>
      </c>
      <c r="E47" t="s">
        <v>524</v>
      </c>
      <c r="F47">
        <v>65</v>
      </c>
      <c r="G47" s="68">
        <v>135.75878822520701</v>
      </c>
      <c r="H47">
        <v>5</v>
      </c>
      <c r="I47">
        <v>1</v>
      </c>
      <c r="K47" s="31">
        <v>27.1517576450414</v>
      </c>
      <c r="L47" s="31">
        <v>27.1517576450414</v>
      </c>
      <c r="M47" s="31">
        <v>27.1517576450414</v>
      </c>
      <c r="N47" s="31">
        <v>27.1517576450414</v>
      </c>
      <c r="O47" s="31">
        <v>27.1517576450414</v>
      </c>
      <c r="P47" s="31"/>
      <c r="Q47" s="31">
        <v>0</v>
      </c>
      <c r="S47" t="s">
        <v>425</v>
      </c>
      <c r="T47" s="58">
        <v>1.5084309802800799</v>
      </c>
      <c r="U47" s="58">
        <v>1.5084309802800799</v>
      </c>
      <c r="V47" s="58">
        <v>1.5084309802800799</v>
      </c>
      <c r="W47" s="58">
        <v>1.5084309802800799</v>
      </c>
      <c r="X47" s="58">
        <v>1.5084309802800799</v>
      </c>
    </row>
    <row r="48" spans="3:24">
      <c r="C48" t="s">
        <v>62</v>
      </c>
      <c r="D48" t="s">
        <v>139</v>
      </c>
      <c r="E48" t="s">
        <v>524</v>
      </c>
      <c r="F48">
        <v>63</v>
      </c>
      <c r="G48" s="68">
        <v>131.58159474135499</v>
      </c>
      <c r="H48">
        <v>5</v>
      </c>
      <c r="I48">
        <v>1</v>
      </c>
      <c r="K48" s="31">
        <v>26.316318948270901</v>
      </c>
      <c r="L48" s="31">
        <v>26.316318948270901</v>
      </c>
      <c r="M48" s="31">
        <v>26.316318948270901</v>
      </c>
      <c r="N48" s="31">
        <v>26.316318948270901</v>
      </c>
      <c r="O48" s="31">
        <v>26.316318948270901</v>
      </c>
      <c r="P48" s="31"/>
      <c r="Q48" s="31">
        <v>0</v>
      </c>
      <c r="S48" t="s">
        <v>426</v>
      </c>
      <c r="T48" s="58">
        <v>1.4620177193483901</v>
      </c>
      <c r="U48" s="58">
        <v>1.4620177193483901</v>
      </c>
      <c r="V48" s="58">
        <v>1.4620177193483901</v>
      </c>
      <c r="W48" s="58">
        <v>1.4620177193483901</v>
      </c>
      <c r="X48" s="58">
        <v>1.4620177193483901</v>
      </c>
    </row>
    <row r="49" spans="3:24">
      <c r="C49" t="s">
        <v>62</v>
      </c>
      <c r="D49" t="s">
        <v>94</v>
      </c>
      <c r="E49" t="s">
        <v>524</v>
      </c>
      <c r="F49">
        <v>61</v>
      </c>
      <c r="G49" s="68">
        <v>127.404401257502</v>
      </c>
      <c r="H49">
        <v>5</v>
      </c>
      <c r="I49">
        <v>1</v>
      </c>
      <c r="K49" s="31">
        <v>25.480880251500398</v>
      </c>
      <c r="L49" s="31">
        <v>25.480880251500398</v>
      </c>
      <c r="M49" s="31">
        <v>25.480880251500398</v>
      </c>
      <c r="N49" s="31">
        <v>25.480880251500398</v>
      </c>
      <c r="O49" s="31">
        <v>25.480880251500398</v>
      </c>
      <c r="P49" s="31"/>
      <c r="Q49" s="31">
        <v>0</v>
      </c>
      <c r="S49" t="s">
        <v>427</v>
      </c>
      <c r="T49" s="58">
        <v>1.41560445841669</v>
      </c>
      <c r="U49" s="58">
        <v>1.41560445841669</v>
      </c>
      <c r="V49" s="58">
        <v>1.41560445841669</v>
      </c>
      <c r="W49" s="58">
        <v>1.41560445841669</v>
      </c>
      <c r="X49" s="58">
        <v>1.41560445841669</v>
      </c>
    </row>
    <row r="50" spans="3:24">
      <c r="C50" t="s">
        <v>62</v>
      </c>
      <c r="D50" t="s">
        <v>104</v>
      </c>
      <c r="E50" t="s">
        <v>524</v>
      </c>
      <c r="F50">
        <v>61</v>
      </c>
      <c r="G50" s="68">
        <v>127.404401257502</v>
      </c>
      <c r="H50">
        <v>5</v>
      </c>
      <c r="I50">
        <v>1</v>
      </c>
      <c r="K50" s="31">
        <v>25.480880251500398</v>
      </c>
      <c r="L50" s="31">
        <v>25.480880251500398</v>
      </c>
      <c r="M50" s="31">
        <v>25.480880251500398</v>
      </c>
      <c r="N50" s="31">
        <v>25.480880251500398</v>
      </c>
      <c r="O50" s="31">
        <v>25.480880251500398</v>
      </c>
      <c r="P50" s="31"/>
      <c r="Q50" s="31">
        <v>0</v>
      </c>
      <c r="S50" t="s">
        <v>428</v>
      </c>
      <c r="T50" s="58">
        <v>1.41560445841669</v>
      </c>
      <c r="U50" s="58">
        <v>1.41560445841669</v>
      </c>
      <c r="V50" s="58">
        <v>1.41560445841669</v>
      </c>
      <c r="W50" s="58">
        <v>1.41560445841669</v>
      </c>
      <c r="X50" s="58">
        <v>1.41560445841669</v>
      </c>
    </row>
    <row r="51" spans="3:24">
      <c r="C51" t="s">
        <v>62</v>
      </c>
      <c r="D51" t="s">
        <v>129</v>
      </c>
      <c r="E51" t="s">
        <v>524</v>
      </c>
      <c r="F51">
        <v>75</v>
      </c>
      <c r="G51" s="68">
        <v>156.64475564447</v>
      </c>
      <c r="H51">
        <v>5</v>
      </c>
      <c r="I51">
        <v>1</v>
      </c>
      <c r="K51" s="31">
        <v>31.328951128894001</v>
      </c>
      <c r="L51" s="31">
        <v>31.328951128894001</v>
      </c>
      <c r="M51" s="31">
        <v>31.328951128894001</v>
      </c>
      <c r="N51" s="31">
        <v>31.328951128894001</v>
      </c>
      <c r="O51" s="31">
        <v>31.328951128894001</v>
      </c>
      <c r="P51" s="31"/>
      <c r="Q51" s="31">
        <v>0</v>
      </c>
      <c r="S51" t="s">
        <v>429</v>
      </c>
      <c r="T51" s="58">
        <v>1.74049728493855</v>
      </c>
      <c r="U51" s="58">
        <v>1.74049728493855</v>
      </c>
      <c r="V51" s="58">
        <v>1.74049728493855</v>
      </c>
      <c r="W51" s="58">
        <v>1.74049728493855</v>
      </c>
      <c r="X51" s="58">
        <v>1.74049728493855</v>
      </c>
    </row>
    <row r="52" spans="3:24">
      <c r="C52" t="s">
        <v>62</v>
      </c>
      <c r="D52" t="s">
        <v>84</v>
      </c>
      <c r="E52" t="s">
        <v>524</v>
      </c>
      <c r="F52">
        <v>67</v>
      </c>
      <c r="G52" s="68">
        <v>139.93598170906</v>
      </c>
      <c r="H52">
        <v>5</v>
      </c>
      <c r="I52">
        <v>1</v>
      </c>
      <c r="K52" s="31">
        <v>27.987196341811899</v>
      </c>
      <c r="L52" s="31">
        <v>27.987196341811899</v>
      </c>
      <c r="M52" s="31">
        <v>27.987196341811899</v>
      </c>
      <c r="N52" s="31">
        <v>27.987196341811899</v>
      </c>
      <c r="O52" s="31">
        <v>27.987196341811899</v>
      </c>
      <c r="P52" s="31"/>
      <c r="Q52" s="31">
        <v>0</v>
      </c>
      <c r="S52" t="s">
        <v>430</v>
      </c>
      <c r="T52" s="58">
        <v>1.55484424121177</v>
      </c>
      <c r="U52" s="58">
        <v>1.55484424121177</v>
      </c>
      <c r="V52" s="58">
        <v>1.55484424121177</v>
      </c>
      <c r="W52" s="58">
        <v>1.55484424121177</v>
      </c>
      <c r="X52" s="58">
        <v>1.55484424121177</v>
      </c>
    </row>
    <row r="53" spans="3:24">
      <c r="C53" t="s">
        <v>62</v>
      </c>
      <c r="D53" t="s">
        <v>74</v>
      </c>
      <c r="E53" t="s">
        <v>523</v>
      </c>
      <c r="F53">
        <v>55</v>
      </c>
      <c r="G53" s="68">
        <v>114.872820805945</v>
      </c>
      <c r="H53">
        <v>4</v>
      </c>
      <c r="I53">
        <v>2</v>
      </c>
      <c r="K53" s="31"/>
      <c r="L53" s="31">
        <v>28.7182052014861</v>
      </c>
      <c r="M53" s="31">
        <v>28.7182052014861</v>
      </c>
      <c r="N53" s="31">
        <v>28.7182052014861</v>
      </c>
      <c r="O53" s="31">
        <v>28.7182052014861</v>
      </c>
      <c r="P53" s="31"/>
      <c r="Q53" s="31">
        <v>0</v>
      </c>
      <c r="S53" t="s">
        <v>431</v>
      </c>
      <c r="T53" s="58">
        <v>0</v>
      </c>
      <c r="U53" s="58">
        <v>1.5954558445270099</v>
      </c>
      <c r="V53" s="58">
        <v>1.5954558445270099</v>
      </c>
      <c r="W53" s="58">
        <v>1.5954558445270099</v>
      </c>
      <c r="X53" s="58">
        <v>1.5954558445270099</v>
      </c>
    </row>
    <row r="54" spans="3:24">
      <c r="C54" t="s">
        <v>62</v>
      </c>
      <c r="D54" t="s">
        <v>123</v>
      </c>
      <c r="E54" t="s">
        <v>523</v>
      </c>
      <c r="F54">
        <v>55</v>
      </c>
      <c r="G54" s="68">
        <v>114.872820805945</v>
      </c>
      <c r="H54">
        <v>4</v>
      </c>
      <c r="I54">
        <v>2</v>
      </c>
      <c r="K54" s="31"/>
      <c r="L54" s="31">
        <v>28.7182052014861</v>
      </c>
      <c r="M54" s="31">
        <v>28.7182052014861</v>
      </c>
      <c r="N54" s="31">
        <v>28.7182052014861</v>
      </c>
      <c r="O54" s="31">
        <v>28.7182052014861</v>
      </c>
      <c r="P54" s="31"/>
      <c r="Q54" s="31">
        <v>0</v>
      </c>
      <c r="S54" t="s">
        <v>432</v>
      </c>
      <c r="T54" s="58">
        <v>0</v>
      </c>
      <c r="U54" s="58">
        <v>1.5954558445270099</v>
      </c>
      <c r="V54" s="58">
        <v>1.5954558445270099</v>
      </c>
      <c r="W54" s="58">
        <v>1.5954558445270099</v>
      </c>
      <c r="X54" s="58">
        <v>1.5954558445270099</v>
      </c>
    </row>
    <row r="55" spans="3:24">
      <c r="C55" t="s">
        <v>62</v>
      </c>
      <c r="D55" t="s">
        <v>178</v>
      </c>
      <c r="E55" t="s">
        <v>523</v>
      </c>
      <c r="F55">
        <v>59</v>
      </c>
      <c r="G55" s="68">
        <v>123.22720777364999</v>
      </c>
      <c r="H55">
        <v>4</v>
      </c>
      <c r="I55">
        <v>2</v>
      </c>
      <c r="K55" s="31"/>
      <c r="L55" s="31">
        <v>30.806801943412399</v>
      </c>
      <c r="M55" s="31">
        <v>30.806801943412399</v>
      </c>
      <c r="N55" s="31">
        <v>30.806801943412399</v>
      </c>
      <c r="O55" s="31">
        <v>30.806801943412399</v>
      </c>
      <c r="P55" s="31"/>
      <c r="Q55" s="31">
        <v>0</v>
      </c>
      <c r="S55" t="s">
        <v>424</v>
      </c>
      <c r="T55" s="58">
        <v>0</v>
      </c>
      <c r="U55" s="58">
        <v>1.7114889968562399</v>
      </c>
      <c r="V55" s="58">
        <v>1.7114889968562399</v>
      </c>
      <c r="W55" s="58">
        <v>1.7114889968562399</v>
      </c>
      <c r="X55" s="58">
        <v>1.7114889968562399</v>
      </c>
    </row>
    <row r="56" spans="3:24">
      <c r="C56" t="s">
        <v>62</v>
      </c>
      <c r="D56" t="s">
        <v>119</v>
      </c>
      <c r="E56" t="s">
        <v>523</v>
      </c>
      <c r="F56">
        <v>51</v>
      </c>
      <c r="G56" s="68">
        <v>106.51843383824</v>
      </c>
      <c r="H56">
        <v>4</v>
      </c>
      <c r="I56">
        <v>2</v>
      </c>
      <c r="K56" s="31"/>
      <c r="L56" s="31">
        <v>26.629608459559901</v>
      </c>
      <c r="M56" s="31">
        <v>26.629608459559901</v>
      </c>
      <c r="N56" s="31">
        <v>26.629608459559901</v>
      </c>
      <c r="O56" s="31">
        <v>26.629608459559901</v>
      </c>
      <c r="P56" s="31"/>
      <c r="Q56" s="31">
        <v>0</v>
      </c>
      <c r="S56" t="s">
        <v>425</v>
      </c>
      <c r="T56" s="58">
        <v>0</v>
      </c>
      <c r="U56" s="58">
        <v>1.47942269219777</v>
      </c>
      <c r="V56" s="58">
        <v>1.47942269219777</v>
      </c>
      <c r="W56" s="58">
        <v>1.47942269219777</v>
      </c>
      <c r="X56" s="58">
        <v>1.47942269219777</v>
      </c>
    </row>
    <row r="57" spans="3:24">
      <c r="C57" t="s">
        <v>62</v>
      </c>
      <c r="D57" t="s">
        <v>175</v>
      </c>
      <c r="E57" t="s">
        <v>72</v>
      </c>
      <c r="F57">
        <v>37</v>
      </c>
      <c r="G57" s="68">
        <v>77.278079451271793</v>
      </c>
      <c r="H57">
        <v>3</v>
      </c>
      <c r="I57">
        <v>3</v>
      </c>
      <c r="K57" s="31"/>
      <c r="L57" s="31"/>
      <c r="M57" s="31">
        <v>25.759359817090601</v>
      </c>
      <c r="N57" s="31">
        <v>25.759359817090601</v>
      </c>
      <c r="O57" s="31">
        <v>25.759359817090601</v>
      </c>
      <c r="P57" s="31"/>
      <c r="Q57" s="31">
        <v>0</v>
      </c>
      <c r="S57" t="s">
        <v>426</v>
      </c>
      <c r="T57" s="58">
        <v>0</v>
      </c>
      <c r="U57" s="58">
        <v>0</v>
      </c>
      <c r="V57" s="58">
        <v>1.4310755453939199</v>
      </c>
      <c r="W57" s="58">
        <v>1.4310755453939199</v>
      </c>
      <c r="X57" s="58">
        <v>1.4310755453939199</v>
      </c>
    </row>
    <row r="58" spans="3:24">
      <c r="C58" t="s">
        <v>62</v>
      </c>
      <c r="D58" t="s">
        <v>172</v>
      </c>
      <c r="E58" t="s">
        <v>72</v>
      </c>
      <c r="F58">
        <v>37</v>
      </c>
      <c r="G58" s="68">
        <v>77.278079451271793</v>
      </c>
      <c r="H58">
        <v>3</v>
      </c>
      <c r="I58">
        <v>3</v>
      </c>
      <c r="K58" s="31"/>
      <c r="L58" s="31"/>
      <c r="M58" s="31">
        <v>25.759359817090601</v>
      </c>
      <c r="N58" s="31">
        <v>25.759359817090601</v>
      </c>
      <c r="O58" s="31">
        <v>25.759359817090601</v>
      </c>
      <c r="P58" s="31"/>
      <c r="Q58" s="31">
        <v>0</v>
      </c>
      <c r="S58" t="s">
        <v>427</v>
      </c>
      <c r="T58" s="58">
        <v>0</v>
      </c>
      <c r="U58" s="58">
        <v>0</v>
      </c>
      <c r="V58" s="58">
        <v>1.4310755453939199</v>
      </c>
      <c r="W58" s="58">
        <v>1.4310755453939199</v>
      </c>
      <c r="X58" s="58">
        <v>1.4310755453939199</v>
      </c>
    </row>
    <row r="59" spans="3:24">
      <c r="C59" t="s">
        <v>62</v>
      </c>
      <c r="D59" t="s">
        <v>169</v>
      </c>
      <c r="E59" t="s">
        <v>72</v>
      </c>
      <c r="F59">
        <v>45</v>
      </c>
      <c r="G59" s="68">
        <v>93.986853386681901</v>
      </c>
      <c r="H59">
        <v>3</v>
      </c>
      <c r="I59">
        <v>3</v>
      </c>
      <c r="K59" s="31"/>
      <c r="L59" s="31"/>
      <c r="M59" s="31">
        <v>31.328951128894001</v>
      </c>
      <c r="N59" s="31">
        <v>31.328951128894001</v>
      </c>
      <c r="O59" s="31">
        <v>31.328951128894001</v>
      </c>
      <c r="P59" s="31"/>
      <c r="Q59" s="31">
        <v>0</v>
      </c>
      <c r="S59" t="s">
        <v>428</v>
      </c>
      <c r="T59" s="58">
        <v>0</v>
      </c>
      <c r="U59" s="58">
        <v>0</v>
      </c>
      <c r="V59" s="58">
        <v>1.74049728493855</v>
      </c>
      <c r="W59" s="58">
        <v>1.74049728493855</v>
      </c>
      <c r="X59" s="58">
        <v>1.74049728493855</v>
      </c>
    </row>
    <row r="60" spans="3:24">
      <c r="C60" t="s">
        <v>62</v>
      </c>
      <c r="D60" t="s">
        <v>98</v>
      </c>
      <c r="E60" t="s">
        <v>72</v>
      </c>
      <c r="F60">
        <v>45</v>
      </c>
      <c r="G60" s="68">
        <v>93.986853386681901</v>
      </c>
      <c r="H60">
        <v>3</v>
      </c>
      <c r="I60">
        <v>3</v>
      </c>
      <c r="K60" s="31"/>
      <c r="L60" s="31"/>
      <c r="M60" s="31">
        <v>31.328951128894001</v>
      </c>
      <c r="N60" s="31">
        <v>31.328951128894001</v>
      </c>
      <c r="O60" s="31">
        <v>31.328951128894001</v>
      </c>
      <c r="P60" s="31"/>
      <c r="Q60" s="31">
        <v>0</v>
      </c>
      <c r="S60" t="s">
        <v>429</v>
      </c>
      <c r="T60" s="58">
        <v>0</v>
      </c>
      <c r="U60" s="58">
        <v>0</v>
      </c>
      <c r="V60" s="58">
        <v>1.74049728493855</v>
      </c>
      <c r="W60" s="58">
        <v>1.74049728493855</v>
      </c>
      <c r="X60" s="58">
        <v>1.74049728493855</v>
      </c>
    </row>
    <row r="61" spans="3:24">
      <c r="C61" t="s">
        <v>62</v>
      </c>
      <c r="D61" t="s">
        <v>136</v>
      </c>
      <c r="E61" t="s">
        <v>72</v>
      </c>
      <c r="F61">
        <v>45</v>
      </c>
      <c r="G61" s="68">
        <v>93.986853386681901</v>
      </c>
      <c r="H61">
        <v>3</v>
      </c>
      <c r="I61">
        <v>3</v>
      </c>
      <c r="K61" s="31"/>
      <c r="L61" s="31"/>
      <c r="M61" s="31">
        <v>31.328951128894001</v>
      </c>
      <c r="N61" s="31">
        <v>31.328951128894001</v>
      </c>
      <c r="O61" s="31">
        <v>31.328951128894001</v>
      </c>
      <c r="P61" s="31"/>
      <c r="Q61" s="31">
        <v>0</v>
      </c>
      <c r="S61" t="s">
        <v>430</v>
      </c>
      <c r="T61" s="58">
        <v>0</v>
      </c>
      <c r="U61" s="58">
        <v>0</v>
      </c>
      <c r="V61" s="58">
        <v>1.74049728493855</v>
      </c>
      <c r="W61" s="58">
        <v>1.74049728493855</v>
      </c>
      <c r="X61" s="58">
        <v>1.74049728493855</v>
      </c>
    </row>
    <row r="62" spans="3:24">
      <c r="C62" t="s">
        <v>62</v>
      </c>
      <c r="D62" t="s">
        <v>163</v>
      </c>
      <c r="E62" t="s">
        <v>67</v>
      </c>
      <c r="F62">
        <v>29</v>
      </c>
      <c r="G62" s="68">
        <v>60.5693055158617</v>
      </c>
      <c r="H62">
        <v>2</v>
      </c>
      <c r="I62">
        <v>4</v>
      </c>
      <c r="J62" t="s">
        <v>433</v>
      </c>
      <c r="K62" s="31"/>
      <c r="L62" s="31"/>
      <c r="M62" s="31"/>
      <c r="N62" s="31">
        <v>27</v>
      </c>
      <c r="O62" s="31">
        <v>27</v>
      </c>
      <c r="P62" s="31"/>
      <c r="Q62" s="31">
        <v>6.5693055158616804</v>
      </c>
      <c r="R62" t="s">
        <v>434</v>
      </c>
      <c r="S62" t="s">
        <v>431</v>
      </c>
      <c r="T62" s="58">
        <v>0</v>
      </c>
      <c r="U62" s="58">
        <v>0</v>
      </c>
      <c r="V62" s="58">
        <v>0</v>
      </c>
      <c r="W62" s="58">
        <v>1.5</v>
      </c>
      <c r="X62" s="58">
        <v>1.5</v>
      </c>
    </row>
    <row r="63" spans="3:24">
      <c r="C63" t="s">
        <v>62</v>
      </c>
      <c r="D63" t="s">
        <v>81</v>
      </c>
      <c r="E63" t="s">
        <v>67</v>
      </c>
      <c r="F63">
        <v>31</v>
      </c>
      <c r="G63" s="68">
        <v>64.746498999714206</v>
      </c>
      <c r="H63">
        <v>2</v>
      </c>
      <c r="I63">
        <v>2</v>
      </c>
      <c r="K63" s="31"/>
      <c r="L63" s="31">
        <v>30</v>
      </c>
      <c r="M63" s="31">
        <v>15</v>
      </c>
      <c r="N63" s="31">
        <v>13</v>
      </c>
      <c r="O63" s="31"/>
      <c r="P63" s="31"/>
      <c r="Q63" s="31">
        <v>6.74649899971421</v>
      </c>
      <c r="R63" t="s">
        <v>434</v>
      </c>
      <c r="S63" t="s">
        <v>432</v>
      </c>
      <c r="T63" s="58">
        <v>0</v>
      </c>
      <c r="U63" s="58">
        <v>1.6666666666666701</v>
      </c>
      <c r="V63" s="58">
        <v>0.83333333333333304</v>
      </c>
      <c r="W63" s="58">
        <v>0.72222222222222199</v>
      </c>
      <c r="X63" s="58">
        <v>0</v>
      </c>
    </row>
    <row r="64" spans="3:24">
      <c r="C64" t="s">
        <v>62</v>
      </c>
      <c r="D64" t="s">
        <v>154</v>
      </c>
      <c r="E64" t="s">
        <v>67</v>
      </c>
      <c r="F64">
        <v>25</v>
      </c>
      <c r="G64" s="68">
        <v>52.214918548156597</v>
      </c>
      <c r="H64">
        <v>2</v>
      </c>
      <c r="I64">
        <v>2</v>
      </c>
      <c r="K64" s="31"/>
      <c r="L64" s="31">
        <v>25</v>
      </c>
      <c r="M64" s="31">
        <v>5</v>
      </c>
      <c r="N64" s="31">
        <v>17</v>
      </c>
      <c r="O64" s="31"/>
      <c r="P64" s="31"/>
      <c r="Q64" s="31">
        <v>5.2149185481566196</v>
      </c>
      <c r="R64" t="s">
        <v>434</v>
      </c>
      <c r="S64" t="s">
        <v>424</v>
      </c>
      <c r="T64" s="58">
        <v>0</v>
      </c>
      <c r="U64" s="58">
        <v>1.3888888888888899</v>
      </c>
      <c r="V64" s="58">
        <v>0.27777777777777801</v>
      </c>
      <c r="W64" s="58">
        <v>0.94444444444444398</v>
      </c>
      <c r="X64" s="58">
        <v>0</v>
      </c>
    </row>
    <row r="65" spans="3:24">
      <c r="C65" t="s">
        <v>62</v>
      </c>
      <c r="D65" t="s">
        <v>160</v>
      </c>
      <c r="E65" t="s">
        <v>67</v>
      </c>
      <c r="F65">
        <v>29</v>
      </c>
      <c r="G65" s="68">
        <v>60.5693055158617</v>
      </c>
      <c r="H65">
        <v>2</v>
      </c>
      <c r="I65">
        <v>2</v>
      </c>
      <c r="K65" s="31"/>
      <c r="L65" s="31">
        <v>25</v>
      </c>
      <c r="M65" s="31">
        <v>25</v>
      </c>
      <c r="N65" s="31">
        <v>3</v>
      </c>
      <c r="O65" s="31"/>
      <c r="P65" s="31"/>
      <c r="Q65" s="31">
        <v>7.5693055158616804</v>
      </c>
      <c r="R65" t="s">
        <v>434</v>
      </c>
      <c r="S65" t="s">
        <v>425</v>
      </c>
      <c r="T65" s="58">
        <v>0</v>
      </c>
      <c r="U65" s="58">
        <v>1.3888888888888899</v>
      </c>
      <c r="V65" s="58">
        <v>1.3888888888888899</v>
      </c>
      <c r="W65" s="58">
        <v>0.16666666666666699</v>
      </c>
      <c r="X65" s="58">
        <v>0</v>
      </c>
    </row>
    <row r="66" spans="3:24">
      <c r="C66" t="s">
        <v>62</v>
      </c>
      <c r="D66" t="s">
        <v>101</v>
      </c>
      <c r="E66" t="s">
        <v>67</v>
      </c>
      <c r="F66">
        <v>35</v>
      </c>
      <c r="G66" s="68">
        <v>73.100885967419302</v>
      </c>
      <c r="H66">
        <v>2</v>
      </c>
      <c r="I66">
        <v>4</v>
      </c>
      <c r="K66" s="31"/>
      <c r="L66" s="31"/>
      <c r="M66" s="31"/>
      <c r="N66" s="31">
        <v>36.550442983709601</v>
      </c>
      <c r="O66" s="31">
        <v>36.550442983709601</v>
      </c>
      <c r="P66" s="31"/>
      <c r="Q66" s="31">
        <v>0</v>
      </c>
      <c r="S66" t="s">
        <v>426</v>
      </c>
      <c r="T66" s="58">
        <v>0</v>
      </c>
      <c r="U66" s="58">
        <v>0</v>
      </c>
      <c r="V66" s="58">
        <v>0</v>
      </c>
      <c r="W66" s="58">
        <v>2.0305801657616498</v>
      </c>
      <c r="X66" s="58">
        <v>2.0305801657616498</v>
      </c>
    </row>
    <row r="67" spans="3:24">
      <c r="C67" t="s">
        <v>62</v>
      </c>
      <c r="D67" t="s">
        <v>68</v>
      </c>
      <c r="E67" t="s">
        <v>67</v>
      </c>
      <c r="F67">
        <v>33</v>
      </c>
      <c r="G67" s="68">
        <v>68.923692483566697</v>
      </c>
      <c r="H67">
        <v>2</v>
      </c>
      <c r="I67">
        <v>2</v>
      </c>
      <c r="J67" t="s">
        <v>433</v>
      </c>
      <c r="K67" s="31"/>
      <c r="L67" s="31">
        <v>20</v>
      </c>
      <c r="M67" s="31">
        <v>21</v>
      </c>
      <c r="N67" s="31">
        <v>20</v>
      </c>
      <c r="O67" s="31"/>
      <c r="P67" s="31"/>
      <c r="Q67" s="31">
        <v>7.9236924835667404</v>
      </c>
      <c r="R67" t="s">
        <v>434</v>
      </c>
      <c r="S67" t="s">
        <v>427</v>
      </c>
      <c r="T67" s="58">
        <v>0</v>
      </c>
      <c r="U67" s="58">
        <v>1.1111111111111101</v>
      </c>
      <c r="V67" s="58">
        <v>1.1666666666666701</v>
      </c>
      <c r="W67" s="58">
        <v>1.1111111111111101</v>
      </c>
      <c r="X67" s="58">
        <v>0</v>
      </c>
    </row>
    <row r="68" spans="3:24">
      <c r="C68" t="s">
        <v>62</v>
      </c>
      <c r="D68" t="s">
        <v>87</v>
      </c>
      <c r="E68" t="s">
        <v>551</v>
      </c>
      <c r="F68">
        <v>15</v>
      </c>
      <c r="G68" s="68">
        <v>31.328951128894001</v>
      </c>
      <c r="H68">
        <v>1.5</v>
      </c>
      <c r="I68">
        <v>4</v>
      </c>
      <c r="K68" s="31"/>
      <c r="L68" s="31"/>
      <c r="M68" s="31"/>
      <c r="N68" s="31"/>
      <c r="O68" s="31">
        <v>28</v>
      </c>
      <c r="P68" s="31"/>
      <c r="Q68" s="31">
        <v>3.3289511288939702</v>
      </c>
      <c r="R68" t="s">
        <v>434</v>
      </c>
      <c r="S68" t="s">
        <v>428</v>
      </c>
      <c r="T68" s="58">
        <v>0</v>
      </c>
      <c r="U68" s="58">
        <v>0</v>
      </c>
      <c r="V68" s="58">
        <v>0</v>
      </c>
      <c r="W68" s="58">
        <v>0</v>
      </c>
      <c r="X68" s="58">
        <v>1.55555555555556</v>
      </c>
    </row>
    <row r="69" spans="3:24">
      <c r="C69" t="s">
        <v>62</v>
      </c>
      <c r="D69" t="s">
        <v>61</v>
      </c>
      <c r="E69" t="s">
        <v>551</v>
      </c>
      <c r="F69">
        <v>15</v>
      </c>
      <c r="G69" s="68">
        <v>31.328951128894001</v>
      </c>
      <c r="H69">
        <v>1.5</v>
      </c>
      <c r="I69">
        <v>4</v>
      </c>
      <c r="K69" s="31"/>
      <c r="L69" s="31"/>
      <c r="M69" s="31"/>
      <c r="N69" s="31"/>
      <c r="O69" s="31">
        <v>28</v>
      </c>
      <c r="P69" s="31"/>
      <c r="Q69" s="31">
        <v>3.3289511288939702</v>
      </c>
      <c r="R69" t="s">
        <v>434</v>
      </c>
      <c r="S69" t="s">
        <v>429</v>
      </c>
      <c r="T69" s="58">
        <v>0</v>
      </c>
      <c r="U69" s="58">
        <v>0</v>
      </c>
      <c r="V69" s="58">
        <v>0</v>
      </c>
      <c r="W69" s="58">
        <v>0</v>
      </c>
      <c r="X69" s="58">
        <v>1.55555555555556</v>
      </c>
    </row>
    <row r="70" spans="3:24">
      <c r="C70" t="s">
        <v>62</v>
      </c>
      <c r="D70" t="s">
        <v>151</v>
      </c>
      <c r="E70" t="s">
        <v>551</v>
      </c>
      <c r="F70">
        <v>15</v>
      </c>
      <c r="G70" s="68">
        <v>31.328951128894001</v>
      </c>
      <c r="H70">
        <v>1.5</v>
      </c>
      <c r="I70">
        <v>4</v>
      </c>
      <c r="J70" t="s">
        <v>433</v>
      </c>
      <c r="K70" s="31"/>
      <c r="L70" s="31"/>
      <c r="M70" s="31"/>
      <c r="N70" s="31"/>
      <c r="O70" s="31">
        <v>28</v>
      </c>
      <c r="P70" s="31"/>
      <c r="Q70" s="31">
        <v>3.3289511288939702</v>
      </c>
      <c r="R70" t="s">
        <v>434</v>
      </c>
      <c r="S70" t="s">
        <v>430</v>
      </c>
      <c r="T70" s="58">
        <v>0</v>
      </c>
      <c r="U70" s="58">
        <v>0</v>
      </c>
      <c r="V70" s="58">
        <v>0</v>
      </c>
      <c r="W70" s="58">
        <v>0</v>
      </c>
      <c r="X70" s="58">
        <v>1.55555555555556</v>
      </c>
    </row>
    <row r="71" spans="3:24">
      <c r="C71" t="s">
        <v>62</v>
      </c>
      <c r="D71" t="s">
        <v>116</v>
      </c>
      <c r="E71" t="s">
        <v>551</v>
      </c>
      <c r="F71">
        <v>15</v>
      </c>
      <c r="G71" s="68">
        <v>31.328951128894001</v>
      </c>
      <c r="H71">
        <v>1.5</v>
      </c>
      <c r="I71">
        <v>4</v>
      </c>
      <c r="J71" t="s">
        <v>433</v>
      </c>
      <c r="K71" s="31"/>
      <c r="L71" s="31"/>
      <c r="M71" s="31"/>
      <c r="N71" s="31"/>
      <c r="O71" s="31">
        <v>28</v>
      </c>
      <c r="P71" s="31"/>
      <c r="Q71" s="31">
        <v>3.3289511288939702</v>
      </c>
      <c r="R71" t="s">
        <v>434</v>
      </c>
      <c r="S71" t="s">
        <v>431</v>
      </c>
      <c r="T71" s="58">
        <v>0</v>
      </c>
      <c r="U71" s="58">
        <v>0</v>
      </c>
      <c r="V71" s="58">
        <v>0</v>
      </c>
      <c r="W71" s="58">
        <v>0</v>
      </c>
      <c r="X71" s="58">
        <v>1.55555555555556</v>
      </c>
    </row>
    <row r="72" spans="3:24">
      <c r="C72" t="s">
        <v>62</v>
      </c>
      <c r="D72" t="s">
        <v>133</v>
      </c>
      <c r="E72" t="s">
        <v>551</v>
      </c>
      <c r="F72">
        <v>15</v>
      </c>
      <c r="G72" s="68">
        <v>31.328951128894001</v>
      </c>
      <c r="H72">
        <v>1.5</v>
      </c>
      <c r="I72">
        <v>4</v>
      </c>
      <c r="J72" t="s">
        <v>433</v>
      </c>
      <c r="K72" s="31"/>
      <c r="L72" s="31"/>
      <c r="M72" s="31"/>
      <c r="N72" s="31"/>
      <c r="O72" s="31">
        <v>28</v>
      </c>
      <c r="P72" s="31"/>
      <c r="Q72" s="31">
        <v>3.3289511288939702</v>
      </c>
      <c r="R72" t="s">
        <v>434</v>
      </c>
      <c r="S72" t="s">
        <v>432</v>
      </c>
      <c r="T72" s="58">
        <v>0</v>
      </c>
      <c r="U72" s="58">
        <v>0</v>
      </c>
      <c r="V72" s="58">
        <v>0</v>
      </c>
      <c r="W72" s="58">
        <v>0</v>
      </c>
      <c r="X72" s="58">
        <v>1.55555555555556</v>
      </c>
    </row>
    <row r="73" spans="3:24" ht="29">
      <c r="C73" s="83" t="s">
        <v>304</v>
      </c>
      <c r="D73" t="s">
        <v>323</v>
      </c>
      <c r="E73" t="s">
        <v>72</v>
      </c>
      <c r="F73">
        <v>40</v>
      </c>
      <c r="G73" s="68">
        <v>83.543869677050594</v>
      </c>
      <c r="H73">
        <v>3</v>
      </c>
      <c r="I73" t="s">
        <v>435</v>
      </c>
      <c r="K73" s="31"/>
      <c r="L73" s="31">
        <v>27</v>
      </c>
      <c r="M73" s="31">
        <v>10</v>
      </c>
      <c r="N73">
        <v>27</v>
      </c>
      <c r="O73">
        <v>10</v>
      </c>
      <c r="P73" s="31"/>
      <c r="Q73" s="31">
        <v>9.5438696770505906</v>
      </c>
      <c r="R73" t="s">
        <v>434</v>
      </c>
      <c r="S73" t="s">
        <v>436</v>
      </c>
      <c r="T73" s="58">
        <v>0</v>
      </c>
      <c r="U73" s="58">
        <v>1.5</v>
      </c>
      <c r="V73" s="58">
        <v>0.55555555555555602</v>
      </c>
      <c r="W73" s="58">
        <v>1.5</v>
      </c>
      <c r="X73" s="58">
        <v>0.55555555555555602</v>
      </c>
    </row>
    <row r="74" spans="3:24" ht="29">
      <c r="C74" s="83" t="s">
        <v>304</v>
      </c>
      <c r="D74" t="s">
        <v>324</v>
      </c>
      <c r="E74" t="s">
        <v>72</v>
      </c>
      <c r="F74">
        <v>40</v>
      </c>
      <c r="G74" s="68">
        <v>83.543869677050594</v>
      </c>
      <c r="H74">
        <v>3</v>
      </c>
      <c r="I74" t="s">
        <v>437</v>
      </c>
      <c r="K74" s="31">
        <v>12</v>
      </c>
      <c r="L74" s="31">
        <v>27</v>
      </c>
      <c r="M74" s="31">
        <v>10</v>
      </c>
      <c r="N74">
        <v>27</v>
      </c>
      <c r="P74" s="31"/>
      <c r="Q74" s="31">
        <v>7.5438696770505898</v>
      </c>
      <c r="R74" t="s">
        <v>434</v>
      </c>
      <c r="S74" t="s">
        <v>436</v>
      </c>
      <c r="T74" s="58">
        <v>0.66666666666666696</v>
      </c>
      <c r="U74" s="58">
        <v>1.5</v>
      </c>
      <c r="V74" s="58">
        <v>0.55555555555555602</v>
      </c>
      <c r="W74" s="58">
        <v>1.5</v>
      </c>
      <c r="X74" s="58">
        <v>0</v>
      </c>
    </row>
    <row r="75" spans="3:24" ht="43.5">
      <c r="C75" s="83" t="s">
        <v>285</v>
      </c>
      <c r="D75" t="s">
        <v>289</v>
      </c>
      <c r="E75" t="s">
        <v>523</v>
      </c>
      <c r="F75">
        <v>55</v>
      </c>
      <c r="G75" s="68">
        <v>114.872820805945</v>
      </c>
      <c r="H75">
        <v>4</v>
      </c>
      <c r="I75" t="s">
        <v>437</v>
      </c>
      <c r="K75" s="31">
        <v>28.7182052014861</v>
      </c>
      <c r="L75" s="31">
        <v>28.7182052014861</v>
      </c>
      <c r="M75" s="31">
        <v>28.7182052014861</v>
      </c>
      <c r="N75" s="31">
        <v>28.7182052014861</v>
      </c>
      <c r="P75" s="31"/>
      <c r="Q75" s="31">
        <v>0</v>
      </c>
      <c r="R75" t="s">
        <v>434</v>
      </c>
      <c r="S75" t="s">
        <v>438</v>
      </c>
      <c r="T75" s="58">
        <v>1.5954558445270099</v>
      </c>
      <c r="U75" s="58">
        <v>1.5954558445270099</v>
      </c>
      <c r="V75" s="58">
        <v>1.5954558445270099</v>
      </c>
      <c r="W75" s="58">
        <v>1.5954558445270099</v>
      </c>
      <c r="X75" s="58">
        <v>0</v>
      </c>
    </row>
    <row r="76" spans="3:24" ht="43.5">
      <c r="C76" s="83" t="s">
        <v>285</v>
      </c>
      <c r="D76" t="s">
        <v>298</v>
      </c>
      <c r="E76" t="s">
        <v>523</v>
      </c>
      <c r="F76">
        <v>55</v>
      </c>
      <c r="G76" s="68">
        <v>114.872820805945</v>
      </c>
      <c r="H76">
        <v>4</v>
      </c>
      <c r="I76" t="s">
        <v>437</v>
      </c>
      <c r="K76" s="31">
        <v>28.7182052014861</v>
      </c>
      <c r="L76" s="31">
        <v>28.7182052014861</v>
      </c>
      <c r="M76" s="31">
        <v>28.7182052014861</v>
      </c>
      <c r="N76" s="31">
        <v>28.7182052014861</v>
      </c>
      <c r="P76" s="31"/>
      <c r="Q76" s="31">
        <v>0</v>
      </c>
      <c r="R76" t="s">
        <v>434</v>
      </c>
      <c r="S76" t="s">
        <v>438</v>
      </c>
      <c r="T76" s="58">
        <v>1.5954558445270099</v>
      </c>
      <c r="U76" s="58">
        <v>1.5954558445270099</v>
      </c>
      <c r="V76" s="58">
        <v>1.5954558445270099</v>
      </c>
      <c r="W76" s="58">
        <v>1.5954558445270099</v>
      </c>
      <c r="X76" s="58">
        <v>0</v>
      </c>
    </row>
    <row r="77" spans="3:24" ht="43.5">
      <c r="C77" s="83" t="s">
        <v>285</v>
      </c>
      <c r="D77" t="s">
        <v>292</v>
      </c>
      <c r="E77" t="s">
        <v>523</v>
      </c>
      <c r="F77">
        <v>55</v>
      </c>
      <c r="G77" s="68">
        <v>114.872820805945</v>
      </c>
      <c r="H77">
        <v>4</v>
      </c>
      <c r="I77" t="s">
        <v>437</v>
      </c>
      <c r="K77" s="31">
        <v>28.7182052014861</v>
      </c>
      <c r="L77" s="31">
        <v>28.7182052014861</v>
      </c>
      <c r="M77" s="31">
        <v>28.7182052014861</v>
      </c>
      <c r="N77" s="31">
        <v>28.7182052014861</v>
      </c>
      <c r="P77" s="31"/>
      <c r="Q77" s="31">
        <v>0</v>
      </c>
      <c r="R77" t="s">
        <v>434</v>
      </c>
      <c r="S77" t="s">
        <v>438</v>
      </c>
      <c r="T77" s="58">
        <v>1.5954558445270099</v>
      </c>
      <c r="U77" s="58">
        <v>1.5954558445270099</v>
      </c>
      <c r="V77" s="58">
        <v>1.5954558445270099</v>
      </c>
      <c r="W77" s="58">
        <v>1.5954558445270099</v>
      </c>
      <c r="X77" s="58">
        <v>0</v>
      </c>
    </row>
    <row r="78" spans="3:24" ht="43.5">
      <c r="C78" s="83" t="s">
        <v>285</v>
      </c>
      <c r="D78" t="s">
        <v>282</v>
      </c>
      <c r="E78" t="s">
        <v>523</v>
      </c>
      <c r="F78">
        <v>55</v>
      </c>
      <c r="G78" s="68">
        <v>114.872820805945</v>
      </c>
      <c r="H78">
        <v>4</v>
      </c>
      <c r="I78" t="s">
        <v>437</v>
      </c>
      <c r="K78" s="31">
        <v>28.7182052014861</v>
      </c>
      <c r="L78" s="31">
        <v>28.7182052014861</v>
      </c>
      <c r="M78" s="31">
        <v>28.7182052014861</v>
      </c>
      <c r="N78" s="31">
        <v>28.7182052014861</v>
      </c>
      <c r="P78" s="31"/>
      <c r="Q78" s="31">
        <v>0</v>
      </c>
      <c r="R78" t="s">
        <v>434</v>
      </c>
      <c r="S78" t="s">
        <v>438</v>
      </c>
      <c r="T78" s="58">
        <v>1.5954558445270099</v>
      </c>
      <c r="U78" s="58">
        <v>1.5954558445270099</v>
      </c>
      <c r="V78" s="58">
        <v>1.5954558445270099</v>
      </c>
      <c r="W78" s="58">
        <v>1.5954558445270099</v>
      </c>
      <c r="X78" s="58">
        <v>0</v>
      </c>
    </row>
    <row r="79" spans="3:24" ht="43.5">
      <c r="C79" s="83" t="s">
        <v>285</v>
      </c>
      <c r="D79" t="s">
        <v>286</v>
      </c>
      <c r="E79" t="s">
        <v>523</v>
      </c>
      <c r="F79">
        <v>55</v>
      </c>
      <c r="G79" s="68">
        <v>114.872820805945</v>
      </c>
      <c r="H79">
        <v>4</v>
      </c>
      <c r="I79" t="s">
        <v>437</v>
      </c>
      <c r="K79" s="31">
        <v>28.7182052014861</v>
      </c>
      <c r="L79" s="31">
        <v>10</v>
      </c>
      <c r="M79" s="31">
        <v>2</v>
      </c>
      <c r="N79" s="31">
        <v>40</v>
      </c>
      <c r="O79" s="31">
        <v>25</v>
      </c>
      <c r="P79" s="31"/>
      <c r="Q79" s="31">
        <v>9.1546156044584102</v>
      </c>
      <c r="R79" t="s">
        <v>434</v>
      </c>
      <c r="S79" t="s">
        <v>439</v>
      </c>
      <c r="T79" s="58">
        <v>1.5954558445270099</v>
      </c>
      <c r="U79" s="58">
        <v>0.55555555555555602</v>
      </c>
      <c r="V79" s="58">
        <v>0.11111111111111099</v>
      </c>
      <c r="W79" s="58">
        <v>2.2222222222222201</v>
      </c>
      <c r="X79" s="58">
        <v>1.3888888888888899</v>
      </c>
    </row>
    <row r="80" spans="3:24" ht="43.5">
      <c r="C80" s="83" t="s">
        <v>285</v>
      </c>
      <c r="D80" t="s">
        <v>295</v>
      </c>
      <c r="E80" t="s">
        <v>523</v>
      </c>
      <c r="F80">
        <v>55</v>
      </c>
      <c r="G80" s="68">
        <v>114.872820805945</v>
      </c>
      <c r="H80">
        <v>4</v>
      </c>
      <c r="I80" t="s">
        <v>437</v>
      </c>
      <c r="K80" s="31">
        <v>28.7182052014861</v>
      </c>
      <c r="L80" s="31">
        <v>10</v>
      </c>
      <c r="M80" s="31">
        <v>3</v>
      </c>
      <c r="N80" s="31">
        <v>40</v>
      </c>
      <c r="O80" s="31">
        <v>25</v>
      </c>
      <c r="P80" s="31"/>
      <c r="Q80" s="31">
        <v>8.1546156044584102</v>
      </c>
      <c r="R80" t="s">
        <v>434</v>
      </c>
      <c r="S80" t="s">
        <v>439</v>
      </c>
      <c r="T80" s="58">
        <v>1.5954558445270099</v>
      </c>
      <c r="U80" s="58">
        <v>0.55555555555555602</v>
      </c>
      <c r="V80" s="58">
        <v>0.16666666666666699</v>
      </c>
      <c r="W80" s="58">
        <v>2.2222222222222201</v>
      </c>
      <c r="X80" s="58">
        <v>1.3888888888888899</v>
      </c>
    </row>
    <row r="81" spans="3:24" ht="43.5">
      <c r="C81" s="83" t="s">
        <v>278</v>
      </c>
      <c r="D81" t="s">
        <v>275</v>
      </c>
      <c r="E81" t="s">
        <v>72</v>
      </c>
      <c r="F81">
        <v>41</v>
      </c>
      <c r="G81" s="68">
        <v>85.632466418976904</v>
      </c>
      <c r="H81">
        <v>3</v>
      </c>
      <c r="I81" t="s">
        <v>437</v>
      </c>
      <c r="K81" s="31">
        <v>28.544155472992301</v>
      </c>
      <c r="L81" s="31">
        <v>28.544155472992301</v>
      </c>
      <c r="M81" s="31">
        <v>28.544155472992301</v>
      </c>
      <c r="P81" s="31"/>
      <c r="Q81" s="31">
        <v>0</v>
      </c>
      <c r="R81" t="s">
        <v>434</v>
      </c>
      <c r="S81" t="s">
        <v>439</v>
      </c>
      <c r="T81" s="58">
        <v>1.58578641516624</v>
      </c>
      <c r="U81" s="58">
        <v>1.58578641516624</v>
      </c>
      <c r="V81" s="58">
        <v>1.58578641516624</v>
      </c>
      <c r="W81" s="58">
        <v>0</v>
      </c>
      <c r="X81" s="58">
        <v>0</v>
      </c>
    </row>
    <row r="82" spans="3:24" ht="43.5">
      <c r="C82" s="83" t="s">
        <v>278</v>
      </c>
      <c r="D82" t="s">
        <v>279</v>
      </c>
      <c r="E82" t="s">
        <v>67</v>
      </c>
      <c r="F82">
        <v>31</v>
      </c>
      <c r="G82" s="68">
        <v>64.746498999714206</v>
      </c>
      <c r="H82">
        <v>2</v>
      </c>
      <c r="I82" t="s">
        <v>435</v>
      </c>
      <c r="J82" t="s">
        <v>433</v>
      </c>
      <c r="K82" s="31"/>
      <c r="L82" s="31">
        <v>7</v>
      </c>
      <c r="M82" s="31">
        <v>9</v>
      </c>
      <c r="N82">
        <v>27</v>
      </c>
      <c r="O82">
        <v>15</v>
      </c>
      <c r="P82" s="31"/>
      <c r="Q82" s="31">
        <v>6.74649899971421</v>
      </c>
      <c r="R82" t="s">
        <v>434</v>
      </c>
      <c r="S82" t="s">
        <v>439</v>
      </c>
      <c r="T82" s="58">
        <v>0</v>
      </c>
      <c r="U82" s="58">
        <v>0.38888888888888901</v>
      </c>
      <c r="V82" s="58">
        <v>0.5</v>
      </c>
      <c r="W82" s="58">
        <v>1.5</v>
      </c>
      <c r="X82" s="58">
        <v>0.83333333333333304</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1E682-A948-4DF8-9123-88956360A818}">
  <dimension ref="A2:B9"/>
  <sheetViews>
    <sheetView workbookViewId="0"/>
  </sheetViews>
  <sheetFormatPr defaultColWidth="11.54296875" defaultRowHeight="14.5"/>
  <cols>
    <col min="1" max="1" width="17" bestFit="1" customWidth="1"/>
    <col min="2" max="2" width="14.54296875" bestFit="1" customWidth="1"/>
    <col min="3" max="6" width="17" bestFit="1" customWidth="1"/>
    <col min="7" max="7" width="14.90625" bestFit="1" customWidth="1"/>
  </cols>
  <sheetData>
    <row r="2" spans="1:2">
      <c r="A2" s="84" t="s">
        <v>416</v>
      </c>
      <c r="B2" t="s">
        <v>552</v>
      </c>
    </row>
    <row r="3" spans="1:2">
      <c r="A3">
        <v>1</v>
      </c>
      <c r="B3">
        <v>535.09848528150883</v>
      </c>
    </row>
    <row r="4" spans="1:2">
      <c r="A4">
        <v>2</v>
      </c>
    </row>
    <row r="5" spans="1:2">
      <c r="A5">
        <v>3</v>
      </c>
    </row>
    <row r="6" spans="1:2">
      <c r="A6">
        <v>4</v>
      </c>
    </row>
    <row r="7" spans="1:2">
      <c r="A7" t="s">
        <v>437</v>
      </c>
      <c r="B7">
        <v>212.85338668190894</v>
      </c>
    </row>
    <row r="8" spans="1:2">
      <c r="A8" t="s">
        <v>435</v>
      </c>
    </row>
    <row r="9" spans="1:2">
      <c r="A9" t="s">
        <v>553</v>
      </c>
      <c r="B9">
        <v>747.95187196341772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B55E9-1520-4773-A7E8-796706B36701}">
  <dimension ref="A2:G96"/>
  <sheetViews>
    <sheetView topLeftCell="A7" workbookViewId="0">
      <selection activeCell="A98" sqref="A98"/>
    </sheetView>
  </sheetViews>
  <sheetFormatPr defaultColWidth="11.54296875" defaultRowHeight="14.5"/>
  <cols>
    <col min="1" max="1" width="14.90625" bestFit="1" customWidth="1"/>
    <col min="2" max="2" width="35.54296875" bestFit="1" customWidth="1"/>
    <col min="3" max="3" width="15.90625" bestFit="1" customWidth="1"/>
    <col min="4" max="4" width="17.54296875" bestFit="1" customWidth="1"/>
    <col min="5" max="5" width="17.08984375" bestFit="1" customWidth="1"/>
    <col min="6" max="6" width="13.90625" bestFit="1" customWidth="1"/>
    <col min="7" max="7" width="15" bestFit="1" customWidth="1"/>
    <col min="8" max="8" width="14" bestFit="1" customWidth="1"/>
  </cols>
  <sheetData>
    <row r="2" spans="1:7">
      <c r="A2" s="84" t="s">
        <v>418</v>
      </c>
      <c r="B2" s="84" t="s">
        <v>411</v>
      </c>
      <c r="C2" t="s">
        <v>552</v>
      </c>
      <c r="D2" t="s">
        <v>554</v>
      </c>
      <c r="E2" t="s">
        <v>555</v>
      </c>
      <c r="F2" t="s">
        <v>556</v>
      </c>
      <c r="G2" t="s">
        <v>557</v>
      </c>
    </row>
    <row r="3" spans="1:7">
      <c r="A3" t="s">
        <v>419</v>
      </c>
      <c r="B3" t="s">
        <v>242</v>
      </c>
      <c r="D3">
        <v>28.7182052014861</v>
      </c>
      <c r="E3">
        <v>28.7182052014861</v>
      </c>
      <c r="F3">
        <v>28.7182052014861</v>
      </c>
      <c r="G3">
        <v>28.7182052014861</v>
      </c>
    </row>
    <row r="4" spans="1:7">
      <c r="B4" t="s">
        <v>210</v>
      </c>
      <c r="D4">
        <v>29.762503572449301</v>
      </c>
      <c r="E4">
        <v>29.762503572449301</v>
      </c>
      <c r="F4">
        <v>29.762503572449301</v>
      </c>
      <c r="G4">
        <v>29.762503572449301</v>
      </c>
    </row>
    <row r="5" spans="1:7">
      <c r="B5" t="s">
        <v>225</v>
      </c>
      <c r="C5">
        <v>27.1517576450414</v>
      </c>
      <c r="D5">
        <v>27.1517576450414</v>
      </c>
      <c r="E5">
        <v>27.1517576450414</v>
      </c>
      <c r="F5">
        <v>27.1517576450414</v>
      </c>
      <c r="G5">
        <v>27.1517576450414</v>
      </c>
    </row>
    <row r="6" spans="1:7">
      <c r="B6" t="s">
        <v>263</v>
      </c>
      <c r="C6">
        <v>27.1517576450414</v>
      </c>
      <c r="D6">
        <v>27.1517576450414</v>
      </c>
      <c r="E6">
        <v>27.1517576450414</v>
      </c>
      <c r="F6">
        <v>27.1517576450414</v>
      </c>
      <c r="G6">
        <v>27.1517576450414</v>
      </c>
    </row>
    <row r="7" spans="1:7">
      <c r="B7" t="s">
        <v>197</v>
      </c>
      <c r="C7">
        <v>31.328951128894001</v>
      </c>
      <c r="D7">
        <v>31.328951128894001</v>
      </c>
      <c r="E7">
        <v>31.328951128894001</v>
      </c>
      <c r="F7">
        <v>31.328951128894001</v>
      </c>
      <c r="G7">
        <v>31.328951128894001</v>
      </c>
    </row>
    <row r="8" spans="1:7">
      <c r="A8" t="s">
        <v>558</v>
      </c>
      <c r="C8">
        <v>85.632466418976804</v>
      </c>
      <c r="D8">
        <v>144.11317519291219</v>
      </c>
      <c r="E8">
        <v>144.11317519291219</v>
      </c>
      <c r="F8">
        <v>144.11317519291219</v>
      </c>
      <c r="G8">
        <v>144.11317519291219</v>
      </c>
    </row>
    <row r="9" spans="1:7">
      <c r="A9" t="s">
        <v>420</v>
      </c>
      <c r="B9" t="s">
        <v>251</v>
      </c>
      <c r="D9">
        <v>29.762503572449301</v>
      </c>
      <c r="E9">
        <v>29.762503572449301</v>
      </c>
      <c r="F9">
        <v>29.762503572449301</v>
      </c>
      <c r="G9">
        <v>29.762503572449301</v>
      </c>
    </row>
    <row r="10" spans="1:7">
      <c r="B10" t="s">
        <v>216</v>
      </c>
      <c r="E10">
        <v>27.1517576450414</v>
      </c>
      <c r="F10">
        <v>27.1517576450414</v>
      </c>
      <c r="G10">
        <v>27.1517576450414</v>
      </c>
    </row>
    <row r="11" spans="1:7">
      <c r="B11" t="s">
        <v>222</v>
      </c>
      <c r="D11">
        <v>28.7182052014861</v>
      </c>
      <c r="E11">
        <v>28.7182052014861</v>
      </c>
      <c r="F11">
        <v>28.7182052014861</v>
      </c>
      <c r="G11">
        <v>28.7182052014861</v>
      </c>
    </row>
    <row r="12" spans="1:7">
      <c r="B12" t="s">
        <v>194</v>
      </c>
      <c r="D12">
        <v>28.7182052014861</v>
      </c>
      <c r="E12">
        <v>28.7182052014861</v>
      </c>
      <c r="F12">
        <v>28.7182052014861</v>
      </c>
      <c r="G12">
        <v>28.7182052014861</v>
      </c>
    </row>
    <row r="13" spans="1:7">
      <c r="B13" t="s">
        <v>213</v>
      </c>
      <c r="D13">
        <v>28.7182052014861</v>
      </c>
      <c r="E13">
        <v>28.7182052014861</v>
      </c>
      <c r="F13">
        <v>28.7182052014861</v>
      </c>
      <c r="G13">
        <v>28.7182052014861</v>
      </c>
    </row>
    <row r="14" spans="1:7">
      <c r="A14" t="s">
        <v>559</v>
      </c>
      <c r="D14">
        <v>115.9171191769076</v>
      </c>
      <c r="E14">
        <v>143.068876821949</v>
      </c>
      <c r="F14">
        <v>143.068876821949</v>
      </c>
      <c r="G14">
        <v>143.068876821949</v>
      </c>
    </row>
    <row r="15" spans="1:7">
      <c r="A15" t="s">
        <v>421</v>
      </c>
      <c r="B15" t="s">
        <v>228</v>
      </c>
      <c r="E15">
        <v>27.1517576450414</v>
      </c>
      <c r="F15">
        <v>27.1517576450414</v>
      </c>
      <c r="G15">
        <v>27.1517576450414</v>
      </c>
    </row>
    <row r="16" spans="1:7">
      <c r="B16" t="s">
        <v>219</v>
      </c>
      <c r="E16">
        <v>27.1517576450414</v>
      </c>
      <c r="F16">
        <v>27.1517576450414</v>
      </c>
      <c r="G16">
        <v>27.1517576450414</v>
      </c>
    </row>
    <row r="17" spans="1:7">
      <c r="B17" t="s">
        <v>207</v>
      </c>
      <c r="E17">
        <v>27.1517576450414</v>
      </c>
      <c r="F17">
        <v>27.1517576450414</v>
      </c>
      <c r="G17">
        <v>27.1517576450414</v>
      </c>
    </row>
    <row r="18" spans="1:7">
      <c r="B18" t="s">
        <v>260</v>
      </c>
      <c r="E18">
        <v>34.113746784795701</v>
      </c>
      <c r="F18">
        <v>34.113746784795701</v>
      </c>
      <c r="G18">
        <v>34.113746784795701</v>
      </c>
    </row>
    <row r="19" spans="1:7">
      <c r="B19" t="s">
        <v>185</v>
      </c>
      <c r="E19">
        <v>32.7213489568448</v>
      </c>
      <c r="F19">
        <v>32.7213489568448</v>
      </c>
      <c r="G19">
        <v>32.7213489568448</v>
      </c>
    </row>
    <row r="20" spans="1:7">
      <c r="A20" t="s">
        <v>560</v>
      </c>
      <c r="E20">
        <v>148.2903686767647</v>
      </c>
      <c r="F20">
        <v>148.2903686767647</v>
      </c>
      <c r="G20">
        <v>148.2903686767647</v>
      </c>
    </row>
    <row r="21" spans="1:7">
      <c r="A21" t="s">
        <v>422</v>
      </c>
      <c r="B21" t="s">
        <v>234</v>
      </c>
      <c r="E21">
        <v>28.544155472992301</v>
      </c>
      <c r="F21">
        <v>28.544155472992301</v>
      </c>
      <c r="G21">
        <v>28.544155472992301</v>
      </c>
    </row>
    <row r="22" spans="1:7">
      <c r="B22" t="s">
        <v>204</v>
      </c>
      <c r="E22">
        <v>27.1517576450414</v>
      </c>
      <c r="F22">
        <v>27.1517576450414</v>
      </c>
      <c r="G22">
        <v>27.1517576450414</v>
      </c>
    </row>
    <row r="23" spans="1:7">
      <c r="B23" t="s">
        <v>248</v>
      </c>
      <c r="E23">
        <v>27.1517576450414</v>
      </c>
      <c r="F23">
        <v>27.1517576450414</v>
      </c>
      <c r="G23">
        <v>27.1517576450414</v>
      </c>
    </row>
    <row r="24" spans="1:7">
      <c r="B24" t="s">
        <v>254</v>
      </c>
      <c r="E24">
        <v>27.1517576450414</v>
      </c>
      <c r="F24">
        <v>27.1517576450414</v>
      </c>
      <c r="G24">
        <v>27.1517576450414</v>
      </c>
    </row>
    <row r="25" spans="1:7">
      <c r="B25" t="s">
        <v>245</v>
      </c>
      <c r="E25">
        <v>27.1517576450414</v>
      </c>
      <c r="F25">
        <v>27.1517576450414</v>
      </c>
      <c r="G25">
        <v>27.1517576450414</v>
      </c>
    </row>
    <row r="26" spans="1:7">
      <c r="B26" t="s">
        <v>191</v>
      </c>
      <c r="E26">
        <v>27.1517576450414</v>
      </c>
      <c r="F26">
        <v>27.1517576450414</v>
      </c>
      <c r="G26">
        <v>27.1517576450414</v>
      </c>
    </row>
    <row r="27" spans="1:7">
      <c r="A27" t="s">
        <v>561</v>
      </c>
      <c r="E27">
        <v>164.30294369819933</v>
      </c>
      <c r="F27">
        <v>164.30294369819933</v>
      </c>
      <c r="G27">
        <v>164.30294369819933</v>
      </c>
    </row>
    <row r="28" spans="1:7">
      <c r="A28" t="s">
        <v>423</v>
      </c>
      <c r="B28" t="s">
        <v>257</v>
      </c>
    </row>
    <row r="29" spans="1:7">
      <c r="B29" t="s">
        <v>269</v>
      </c>
      <c r="E29">
        <v>29.9365533009431</v>
      </c>
      <c r="F29">
        <v>29.9365533009431</v>
      </c>
      <c r="G29">
        <v>29.9365533009431</v>
      </c>
    </row>
    <row r="30" spans="1:7">
      <c r="B30" t="s">
        <v>266</v>
      </c>
      <c r="F30">
        <v>26.107459274078298</v>
      </c>
      <c r="G30">
        <v>26.107459274078298</v>
      </c>
    </row>
    <row r="31" spans="1:7">
      <c r="B31" t="s">
        <v>188</v>
      </c>
      <c r="E31">
        <v>27.1517576450414</v>
      </c>
      <c r="F31">
        <v>27.1517576450414</v>
      </c>
      <c r="G31">
        <v>27.1517576450414</v>
      </c>
    </row>
    <row r="32" spans="1:7">
      <c r="B32" t="s">
        <v>231</v>
      </c>
      <c r="E32">
        <v>27.1517576450414</v>
      </c>
      <c r="F32">
        <v>27.1517576450414</v>
      </c>
      <c r="G32">
        <v>27.1517576450414</v>
      </c>
    </row>
    <row r="33" spans="1:7">
      <c r="B33" t="s">
        <v>181</v>
      </c>
      <c r="E33">
        <v>32.7213489568448</v>
      </c>
      <c r="F33">
        <v>32.7213489568448</v>
      </c>
      <c r="G33">
        <v>32.7213489568448</v>
      </c>
    </row>
    <row r="34" spans="1:7">
      <c r="B34" t="s">
        <v>200</v>
      </c>
    </row>
    <row r="35" spans="1:7">
      <c r="B35" t="s">
        <v>272</v>
      </c>
      <c r="F35">
        <v>36.550442983709601</v>
      </c>
      <c r="G35">
        <v>36.550442983709601</v>
      </c>
    </row>
    <row r="36" spans="1:7">
      <c r="B36" t="s">
        <v>237</v>
      </c>
    </row>
    <row r="37" spans="1:7">
      <c r="A37" t="s">
        <v>562</v>
      </c>
      <c r="E37">
        <v>116.9614175478707</v>
      </c>
      <c r="F37">
        <v>179.61931980565862</v>
      </c>
      <c r="G37">
        <v>179.61931980565862</v>
      </c>
    </row>
    <row r="38" spans="1:7">
      <c r="A38" t="s">
        <v>424</v>
      </c>
      <c r="B38" t="s">
        <v>166</v>
      </c>
      <c r="C38">
        <v>31.328951128894001</v>
      </c>
      <c r="D38">
        <v>31.328951128894001</v>
      </c>
      <c r="E38">
        <v>31.328951128894001</v>
      </c>
      <c r="F38">
        <v>31.328951128894001</v>
      </c>
      <c r="G38">
        <v>31.328951128894001</v>
      </c>
    </row>
    <row r="39" spans="1:7">
      <c r="B39" t="s">
        <v>154</v>
      </c>
      <c r="D39">
        <v>25</v>
      </c>
      <c r="E39">
        <v>5</v>
      </c>
      <c r="F39">
        <v>17</v>
      </c>
    </row>
    <row r="40" spans="1:7">
      <c r="B40" t="s">
        <v>178</v>
      </c>
      <c r="D40">
        <v>30.806801943412399</v>
      </c>
      <c r="E40">
        <v>30.806801943412399</v>
      </c>
      <c r="F40">
        <v>30.806801943412399</v>
      </c>
      <c r="G40">
        <v>30.806801943412399</v>
      </c>
    </row>
    <row r="41" spans="1:7">
      <c r="B41" t="s">
        <v>77</v>
      </c>
      <c r="C41">
        <v>27.987196341811899</v>
      </c>
      <c r="D41">
        <v>27.987196341811899</v>
      </c>
      <c r="E41">
        <v>27.987196341811899</v>
      </c>
      <c r="F41">
        <v>27.987196341811899</v>
      </c>
      <c r="G41">
        <v>27.987196341811899</v>
      </c>
    </row>
    <row r="42" spans="1:7">
      <c r="A42" t="s">
        <v>563</v>
      </c>
      <c r="C42">
        <v>59.3161474707059</v>
      </c>
      <c r="D42">
        <v>115.1229494141183</v>
      </c>
      <c r="E42">
        <v>95.122949414118295</v>
      </c>
      <c r="F42">
        <v>107.1229494141183</v>
      </c>
      <c r="G42">
        <v>90.122949414118295</v>
      </c>
    </row>
    <row r="43" spans="1:7">
      <c r="A43" t="s">
        <v>425</v>
      </c>
      <c r="B43" t="s">
        <v>126</v>
      </c>
      <c r="C43">
        <v>27.1517576450414</v>
      </c>
      <c r="D43">
        <v>27.1517576450414</v>
      </c>
      <c r="E43">
        <v>27.1517576450414</v>
      </c>
      <c r="F43">
        <v>27.1517576450414</v>
      </c>
      <c r="G43">
        <v>27.1517576450414</v>
      </c>
    </row>
    <row r="44" spans="1:7">
      <c r="B44" t="s">
        <v>160</v>
      </c>
      <c r="D44">
        <v>25</v>
      </c>
      <c r="E44">
        <v>25</v>
      </c>
      <c r="F44">
        <v>3</v>
      </c>
    </row>
    <row r="45" spans="1:7">
      <c r="B45" t="s">
        <v>145</v>
      </c>
      <c r="C45">
        <v>26.316318948270901</v>
      </c>
      <c r="D45">
        <v>26.316318948270901</v>
      </c>
      <c r="E45">
        <v>26.316318948270901</v>
      </c>
      <c r="F45">
        <v>26.316318948270901</v>
      </c>
      <c r="G45">
        <v>26.316318948270901</v>
      </c>
    </row>
    <row r="46" spans="1:7">
      <c r="B46" t="s">
        <v>119</v>
      </c>
      <c r="D46">
        <v>26.629608459559901</v>
      </c>
      <c r="E46">
        <v>26.629608459559901</v>
      </c>
      <c r="F46">
        <v>26.629608459559901</v>
      </c>
      <c r="G46">
        <v>26.629608459559901</v>
      </c>
    </row>
    <row r="47" spans="1:7">
      <c r="A47" t="s">
        <v>564</v>
      </c>
      <c r="C47">
        <v>53.468076593312304</v>
      </c>
      <c r="D47">
        <v>105.09768505287221</v>
      </c>
      <c r="E47">
        <v>105.09768505287221</v>
      </c>
      <c r="F47">
        <v>83.097685052872208</v>
      </c>
      <c r="G47">
        <v>80.097685052872208</v>
      </c>
    </row>
    <row r="48" spans="1:7">
      <c r="A48" t="s">
        <v>426</v>
      </c>
      <c r="B48" t="s">
        <v>139</v>
      </c>
      <c r="C48">
        <v>26.316318948270901</v>
      </c>
      <c r="D48">
        <v>26.316318948270901</v>
      </c>
      <c r="E48">
        <v>26.316318948270901</v>
      </c>
      <c r="F48">
        <v>26.316318948270901</v>
      </c>
      <c r="G48">
        <v>26.316318948270901</v>
      </c>
    </row>
    <row r="49" spans="1:7">
      <c r="B49" t="s">
        <v>101</v>
      </c>
      <c r="F49">
        <v>36.550442983709601</v>
      </c>
      <c r="G49">
        <v>36.550442983709601</v>
      </c>
    </row>
    <row r="50" spans="1:7">
      <c r="B50" t="s">
        <v>157</v>
      </c>
      <c r="C50">
        <v>26.316318948270901</v>
      </c>
      <c r="D50">
        <v>26.316318948270901</v>
      </c>
      <c r="E50">
        <v>26.316318948270901</v>
      </c>
      <c r="F50">
        <v>26.316318948270901</v>
      </c>
      <c r="G50">
        <v>26.316318948270901</v>
      </c>
    </row>
    <row r="51" spans="1:7">
      <c r="B51" t="s">
        <v>175</v>
      </c>
      <c r="E51">
        <v>25.759359817090601</v>
      </c>
      <c r="F51">
        <v>25.759359817090601</v>
      </c>
      <c r="G51">
        <v>25.759359817090601</v>
      </c>
    </row>
    <row r="52" spans="1:7">
      <c r="A52" t="s">
        <v>565</v>
      </c>
      <c r="C52">
        <v>52.632637896541802</v>
      </c>
      <c r="D52">
        <v>52.632637896541802</v>
      </c>
      <c r="E52">
        <v>78.391997713632406</v>
      </c>
      <c r="F52">
        <v>114.94244069734201</v>
      </c>
      <c r="G52">
        <v>114.94244069734201</v>
      </c>
    </row>
    <row r="53" spans="1:7">
      <c r="A53" t="s">
        <v>427</v>
      </c>
      <c r="B53" t="s">
        <v>94</v>
      </c>
      <c r="C53">
        <v>25.480880251500398</v>
      </c>
      <c r="D53">
        <v>25.480880251500398</v>
      </c>
      <c r="E53">
        <v>25.480880251500398</v>
      </c>
      <c r="F53">
        <v>25.480880251500398</v>
      </c>
      <c r="G53">
        <v>25.480880251500398</v>
      </c>
    </row>
    <row r="54" spans="1:7">
      <c r="B54" t="s">
        <v>172</v>
      </c>
      <c r="E54">
        <v>25.759359817090601</v>
      </c>
      <c r="F54">
        <v>25.759359817090601</v>
      </c>
      <c r="G54">
        <v>25.759359817090601</v>
      </c>
    </row>
    <row r="55" spans="1:7">
      <c r="B55" t="s">
        <v>68</v>
      </c>
      <c r="D55">
        <v>20</v>
      </c>
      <c r="E55">
        <v>21</v>
      </c>
      <c r="F55">
        <v>20</v>
      </c>
    </row>
    <row r="56" spans="1:7">
      <c r="B56" t="s">
        <v>91</v>
      </c>
      <c r="C56">
        <v>26.316318948270901</v>
      </c>
      <c r="D56">
        <v>26.316318948270901</v>
      </c>
      <c r="E56">
        <v>26.316318948270901</v>
      </c>
      <c r="F56">
        <v>26.316318948270901</v>
      </c>
      <c r="G56">
        <v>26.316318948270901</v>
      </c>
    </row>
    <row r="57" spans="1:7">
      <c r="A57" t="s">
        <v>566</v>
      </c>
      <c r="C57">
        <v>51.797199199771299</v>
      </c>
      <c r="D57">
        <v>71.797199199771299</v>
      </c>
      <c r="E57">
        <v>98.556559016861897</v>
      </c>
      <c r="F57">
        <v>97.556559016861897</v>
      </c>
      <c r="G57">
        <v>77.556559016861897</v>
      </c>
    </row>
    <row r="58" spans="1:7">
      <c r="A58" t="s">
        <v>428</v>
      </c>
      <c r="B58" t="s">
        <v>107</v>
      </c>
      <c r="C58">
        <v>31.328951128894001</v>
      </c>
      <c r="D58">
        <v>31.328951128894001</v>
      </c>
      <c r="E58">
        <v>31.328951128894001</v>
      </c>
      <c r="F58">
        <v>31.328951128894001</v>
      </c>
      <c r="G58">
        <v>31.328951128894001</v>
      </c>
    </row>
    <row r="59" spans="1:7">
      <c r="B59" t="s">
        <v>169</v>
      </c>
      <c r="E59">
        <v>31.328951128894001</v>
      </c>
      <c r="F59">
        <v>31.328951128894001</v>
      </c>
      <c r="G59">
        <v>31.328951128894001</v>
      </c>
    </row>
    <row r="60" spans="1:7">
      <c r="B60" t="s">
        <v>104</v>
      </c>
      <c r="C60">
        <v>25.480880251500398</v>
      </c>
      <c r="D60">
        <v>25.480880251500398</v>
      </c>
      <c r="E60">
        <v>25.480880251500398</v>
      </c>
      <c r="F60">
        <v>25.480880251500398</v>
      </c>
      <c r="G60">
        <v>25.480880251500398</v>
      </c>
    </row>
    <row r="61" spans="1:7">
      <c r="B61" t="s">
        <v>87</v>
      </c>
      <c r="G61">
        <v>28</v>
      </c>
    </row>
    <row r="62" spans="1:7">
      <c r="A62" t="s">
        <v>567</v>
      </c>
      <c r="C62">
        <v>56.8098313803944</v>
      </c>
      <c r="D62">
        <v>56.8098313803944</v>
      </c>
      <c r="E62">
        <v>88.138782509288404</v>
      </c>
      <c r="F62">
        <v>88.138782509288404</v>
      </c>
      <c r="G62">
        <v>116.1387825092884</v>
      </c>
    </row>
    <row r="63" spans="1:7">
      <c r="A63" t="s">
        <v>429</v>
      </c>
      <c r="B63" t="s">
        <v>113</v>
      </c>
      <c r="C63">
        <v>31.328951128894001</v>
      </c>
      <c r="D63">
        <v>31.328951128894001</v>
      </c>
      <c r="E63">
        <v>31.328951128894001</v>
      </c>
      <c r="F63">
        <v>31.328951128894001</v>
      </c>
      <c r="G63">
        <v>31.328951128894001</v>
      </c>
    </row>
    <row r="64" spans="1:7">
      <c r="B64" t="s">
        <v>61</v>
      </c>
      <c r="G64">
        <v>28</v>
      </c>
    </row>
    <row r="65" spans="1:7">
      <c r="B65" t="s">
        <v>98</v>
      </c>
      <c r="E65">
        <v>31.328951128894001</v>
      </c>
      <c r="F65">
        <v>31.328951128894001</v>
      </c>
      <c r="G65">
        <v>31.328951128894001</v>
      </c>
    </row>
    <row r="66" spans="1:7">
      <c r="B66" t="s">
        <v>129</v>
      </c>
      <c r="C66">
        <v>31.328951128894001</v>
      </c>
      <c r="D66">
        <v>31.328951128894001</v>
      </c>
      <c r="E66">
        <v>31.328951128894001</v>
      </c>
      <c r="F66">
        <v>31.328951128894001</v>
      </c>
      <c r="G66">
        <v>31.328951128894001</v>
      </c>
    </row>
    <row r="67" spans="1:7">
      <c r="A67" t="s">
        <v>568</v>
      </c>
      <c r="C67">
        <v>62.657902257788002</v>
      </c>
      <c r="D67">
        <v>62.657902257788002</v>
      </c>
      <c r="E67">
        <v>93.986853386682</v>
      </c>
      <c r="F67">
        <v>93.986853386682</v>
      </c>
      <c r="G67">
        <v>121.98685338668201</v>
      </c>
    </row>
    <row r="68" spans="1:7">
      <c r="A68" t="s">
        <v>430</v>
      </c>
      <c r="B68" t="s">
        <v>110</v>
      </c>
      <c r="C68">
        <v>27.1517576450414</v>
      </c>
      <c r="D68">
        <v>27.1517576450414</v>
      </c>
      <c r="E68">
        <v>27.1517576450414</v>
      </c>
      <c r="F68">
        <v>27.1517576450414</v>
      </c>
      <c r="G68">
        <v>27.1517576450414</v>
      </c>
    </row>
    <row r="69" spans="1:7">
      <c r="B69" t="s">
        <v>151</v>
      </c>
      <c r="G69">
        <v>28</v>
      </c>
    </row>
    <row r="70" spans="1:7">
      <c r="B70" t="s">
        <v>84</v>
      </c>
      <c r="C70">
        <v>27.987196341811899</v>
      </c>
      <c r="D70">
        <v>27.987196341811899</v>
      </c>
      <c r="E70">
        <v>27.987196341811899</v>
      </c>
      <c r="F70">
        <v>27.987196341811899</v>
      </c>
      <c r="G70">
        <v>27.987196341811899</v>
      </c>
    </row>
    <row r="71" spans="1:7">
      <c r="B71" t="s">
        <v>136</v>
      </c>
      <c r="E71">
        <v>31.328951128894001</v>
      </c>
      <c r="F71">
        <v>31.328951128894001</v>
      </c>
      <c r="G71">
        <v>31.328951128894001</v>
      </c>
    </row>
    <row r="72" spans="1:7">
      <c r="A72" t="s">
        <v>569</v>
      </c>
      <c r="C72">
        <v>55.138953986853295</v>
      </c>
      <c r="D72">
        <v>55.138953986853295</v>
      </c>
      <c r="E72">
        <v>86.4679051157473</v>
      </c>
      <c r="F72">
        <v>86.4679051157473</v>
      </c>
      <c r="G72">
        <v>114.4679051157473</v>
      </c>
    </row>
    <row r="73" spans="1:7">
      <c r="A73" t="s">
        <v>431</v>
      </c>
      <c r="B73" t="s">
        <v>74</v>
      </c>
      <c r="D73">
        <v>28.7182052014861</v>
      </c>
      <c r="E73">
        <v>28.7182052014861</v>
      </c>
      <c r="F73">
        <v>28.7182052014861</v>
      </c>
      <c r="G73">
        <v>28.7182052014861</v>
      </c>
    </row>
    <row r="74" spans="1:7">
      <c r="B74" t="s">
        <v>142</v>
      </c>
      <c r="C74">
        <v>26.316318948270901</v>
      </c>
      <c r="D74">
        <v>26.316318948270901</v>
      </c>
      <c r="E74">
        <v>26.316318948270901</v>
      </c>
      <c r="F74">
        <v>26.316318948270901</v>
      </c>
      <c r="G74">
        <v>26.316318948270901</v>
      </c>
    </row>
    <row r="75" spans="1:7">
      <c r="B75" t="s">
        <v>116</v>
      </c>
      <c r="G75">
        <v>28</v>
      </c>
    </row>
    <row r="76" spans="1:7">
      <c r="B76" t="s">
        <v>163</v>
      </c>
      <c r="F76">
        <v>27</v>
      </c>
      <c r="G76">
        <v>27</v>
      </c>
    </row>
    <row r="77" spans="1:7">
      <c r="A77" t="s">
        <v>570</v>
      </c>
      <c r="C77">
        <v>26.316318948270901</v>
      </c>
      <c r="D77">
        <v>55.034524149757004</v>
      </c>
      <c r="E77">
        <v>55.034524149757004</v>
      </c>
      <c r="F77">
        <v>82.034524149757004</v>
      </c>
      <c r="G77">
        <v>110.034524149757</v>
      </c>
    </row>
    <row r="78" spans="1:7">
      <c r="A78" t="s">
        <v>432</v>
      </c>
      <c r="B78" t="s">
        <v>81</v>
      </c>
      <c r="D78">
        <v>30</v>
      </c>
      <c r="E78">
        <v>15</v>
      </c>
      <c r="F78">
        <v>13</v>
      </c>
    </row>
    <row r="79" spans="1:7">
      <c r="B79" t="s">
        <v>148</v>
      </c>
      <c r="C79">
        <v>31.328951128894001</v>
      </c>
      <c r="D79">
        <v>31.328951128894001</v>
      </c>
      <c r="E79">
        <v>31.328951128894001</v>
      </c>
      <c r="F79">
        <v>31.328951128894001</v>
      </c>
      <c r="G79">
        <v>31.328951128894001</v>
      </c>
    </row>
    <row r="80" spans="1:7">
      <c r="B80" t="s">
        <v>123</v>
      </c>
      <c r="D80">
        <v>28.7182052014861</v>
      </c>
      <c r="E80">
        <v>28.7182052014861</v>
      </c>
      <c r="F80">
        <v>28.7182052014861</v>
      </c>
      <c r="G80">
        <v>28.7182052014861</v>
      </c>
    </row>
    <row r="81" spans="1:7">
      <c r="B81" t="s">
        <v>133</v>
      </c>
      <c r="G81">
        <v>28</v>
      </c>
    </row>
    <row r="82" spans="1:7">
      <c r="A82" t="s">
        <v>571</v>
      </c>
      <c r="C82">
        <v>31.328951128894001</v>
      </c>
      <c r="D82">
        <v>90.047156330380105</v>
      </c>
      <c r="E82">
        <v>75.047156330380105</v>
      </c>
      <c r="F82">
        <v>73.047156330380105</v>
      </c>
      <c r="G82">
        <v>88.047156330380105</v>
      </c>
    </row>
    <row r="83" spans="1:7">
      <c r="A83" t="s">
        <v>436</v>
      </c>
      <c r="B83" t="s">
        <v>323</v>
      </c>
      <c r="D83">
        <v>27</v>
      </c>
      <c r="E83">
        <v>10</v>
      </c>
      <c r="F83">
        <v>27</v>
      </c>
      <c r="G83">
        <v>10</v>
      </c>
    </row>
    <row r="84" spans="1:7">
      <c r="B84" t="s">
        <v>324</v>
      </c>
      <c r="C84">
        <v>12</v>
      </c>
      <c r="D84">
        <v>27</v>
      </c>
      <c r="E84">
        <v>10</v>
      </c>
      <c r="F84">
        <v>27</v>
      </c>
    </row>
    <row r="85" spans="1:7">
      <c r="A85" t="s">
        <v>572</v>
      </c>
      <c r="C85">
        <v>12</v>
      </c>
      <c r="D85">
        <v>54</v>
      </c>
      <c r="E85">
        <v>20</v>
      </c>
      <c r="F85">
        <v>54</v>
      </c>
      <c r="G85">
        <v>10</v>
      </c>
    </row>
    <row r="86" spans="1:7">
      <c r="A86" t="s">
        <v>438</v>
      </c>
      <c r="B86" t="s">
        <v>282</v>
      </c>
      <c r="C86">
        <v>28.7182052014861</v>
      </c>
      <c r="D86">
        <v>28.7182052014861</v>
      </c>
      <c r="E86">
        <v>28.7182052014861</v>
      </c>
      <c r="F86">
        <v>28.7182052014861</v>
      </c>
    </row>
    <row r="87" spans="1:7">
      <c r="B87" t="s">
        <v>289</v>
      </c>
      <c r="C87">
        <v>28.7182052014861</v>
      </c>
      <c r="D87">
        <v>28.7182052014861</v>
      </c>
      <c r="E87">
        <v>28.7182052014861</v>
      </c>
      <c r="F87">
        <v>28.7182052014861</v>
      </c>
    </row>
    <row r="88" spans="1:7">
      <c r="B88" t="s">
        <v>298</v>
      </c>
      <c r="C88">
        <v>28.7182052014861</v>
      </c>
      <c r="D88">
        <v>28.7182052014861</v>
      </c>
      <c r="E88">
        <v>28.7182052014861</v>
      </c>
      <c r="F88">
        <v>28.7182052014861</v>
      </c>
    </row>
    <row r="89" spans="1:7">
      <c r="B89" t="s">
        <v>292</v>
      </c>
      <c r="C89">
        <v>28.7182052014861</v>
      </c>
      <c r="D89">
        <v>28.7182052014861</v>
      </c>
      <c r="E89">
        <v>28.7182052014861</v>
      </c>
      <c r="F89">
        <v>28.7182052014861</v>
      </c>
    </row>
    <row r="90" spans="1:7">
      <c r="A90" t="s">
        <v>573</v>
      </c>
      <c r="C90">
        <v>114.8728208059444</v>
      </c>
      <c r="D90">
        <v>114.8728208059444</v>
      </c>
      <c r="E90">
        <v>114.8728208059444</v>
      </c>
      <c r="F90">
        <v>114.8728208059444</v>
      </c>
    </row>
    <row r="91" spans="1:7">
      <c r="A91" t="s">
        <v>439</v>
      </c>
      <c r="B91" t="s">
        <v>286</v>
      </c>
      <c r="C91">
        <v>28.7182052014861</v>
      </c>
      <c r="D91">
        <v>10</v>
      </c>
      <c r="E91">
        <v>2</v>
      </c>
      <c r="F91">
        <v>40</v>
      </c>
      <c r="G91">
        <v>25</v>
      </c>
    </row>
    <row r="92" spans="1:7">
      <c r="B92" t="s">
        <v>295</v>
      </c>
      <c r="C92">
        <v>28.7182052014861</v>
      </c>
      <c r="D92">
        <v>10</v>
      </c>
      <c r="E92">
        <v>3</v>
      </c>
      <c r="F92">
        <v>40</v>
      </c>
      <c r="G92">
        <v>25</v>
      </c>
    </row>
    <row r="93" spans="1:7">
      <c r="B93" t="s">
        <v>275</v>
      </c>
      <c r="C93">
        <v>28.544155472992301</v>
      </c>
      <c r="D93">
        <v>28.544155472992301</v>
      </c>
      <c r="E93">
        <v>28.544155472992301</v>
      </c>
    </row>
    <row r="94" spans="1:7">
      <c r="B94" t="s">
        <v>279</v>
      </c>
      <c r="D94">
        <v>7</v>
      </c>
      <c r="E94">
        <v>9</v>
      </c>
      <c r="F94">
        <v>27</v>
      </c>
      <c r="G94">
        <v>15</v>
      </c>
    </row>
    <row r="95" spans="1:7">
      <c r="A95" t="s">
        <v>574</v>
      </c>
      <c r="C95">
        <v>85.980565875964501</v>
      </c>
      <c r="D95">
        <v>55.544155472992301</v>
      </c>
      <c r="E95">
        <v>42.544155472992301</v>
      </c>
      <c r="F95">
        <v>107</v>
      </c>
      <c r="G95">
        <v>65</v>
      </c>
    </row>
    <row r="96" spans="1:7">
      <c r="A96" t="s">
        <v>575</v>
      </c>
      <c r="C96">
        <v>747.95187196341737</v>
      </c>
      <c r="D96">
        <v>1148.7861103172329</v>
      </c>
      <c r="E96">
        <v>1669.9981709059725</v>
      </c>
      <c r="F96">
        <v>1881.6623606744779</v>
      </c>
      <c r="G96">
        <v>1767.789539868533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5B3D6-45FB-4426-88E9-C68C3FE5EBDD}">
  <sheetPr codeName="Tabelle2"/>
  <dimension ref="A1:BM87"/>
  <sheetViews>
    <sheetView tabSelected="1" topLeftCell="E33" zoomScaleNormal="100" workbookViewId="0">
      <selection activeCell="G34" sqref="G34"/>
    </sheetView>
  </sheetViews>
  <sheetFormatPr defaultColWidth="8.90625" defaultRowHeight="14.5" outlineLevelCol="1"/>
  <cols>
    <col min="1" max="1" width="23.08984375" style="7" customWidth="1" collapsed="1"/>
    <col min="2" max="2" width="19.453125" style="7" customWidth="1"/>
    <col min="3" max="3" width="16.453125" style="9" customWidth="1"/>
    <col min="4" max="5" width="22.90625" style="7" customWidth="1"/>
    <col min="6" max="6" width="40.90625" style="4" customWidth="1"/>
    <col min="7" max="7" width="80.90625" style="4" customWidth="1" outlineLevel="1"/>
    <col min="8" max="9" width="11.90625" style="4" customWidth="1"/>
    <col min="10" max="10" width="11.90625" style="4" customWidth="1" outlineLevel="1"/>
    <col min="11" max="14" width="11.90625" style="9" customWidth="1"/>
    <col min="15" max="18" width="11.90625" style="9" customWidth="1" outlineLevel="1"/>
    <col min="19" max="62" width="8.90625" style="9"/>
    <col min="63" max="64" width="8.90625" style="4"/>
    <col min="65" max="65" width="9.08984375" customWidth="1"/>
    <col min="66" max="16384" width="8.90625" style="4"/>
  </cols>
  <sheetData>
    <row r="1" spans="1:62" ht="63" hidden="1" customHeight="1">
      <c r="K1" s="92" t="s">
        <v>311</v>
      </c>
      <c r="L1" s="92"/>
      <c r="M1" s="92"/>
      <c r="N1" s="92"/>
      <c r="O1" s="91" t="s">
        <v>312</v>
      </c>
      <c r="P1" s="91"/>
      <c r="Q1" s="91"/>
      <c r="R1" s="91"/>
    </row>
    <row r="2" spans="1:62" hidden="1"/>
    <row r="3" spans="1:62" s="7" customFormat="1" ht="164.4" customHeight="1">
      <c r="A3" s="11" t="s">
        <v>3</v>
      </c>
      <c r="B3" s="11" t="s">
        <v>313</v>
      </c>
      <c r="C3" s="16" t="s">
        <v>314</v>
      </c>
      <c r="D3" s="11" t="s">
        <v>315</v>
      </c>
      <c r="E3" s="11" t="s">
        <v>0</v>
      </c>
      <c r="F3" s="1" t="s">
        <v>1</v>
      </c>
      <c r="G3" s="1" t="s">
        <v>2</v>
      </c>
      <c r="H3" s="11" t="s">
        <v>4</v>
      </c>
      <c r="I3" s="11" t="s">
        <v>5</v>
      </c>
      <c r="J3" s="1" t="s">
        <v>6</v>
      </c>
      <c r="K3" s="28" t="s">
        <v>316</v>
      </c>
      <c r="L3" s="28" t="s">
        <v>317</v>
      </c>
      <c r="M3" s="28" t="s">
        <v>318</v>
      </c>
      <c r="N3" s="28" t="s">
        <v>319</v>
      </c>
      <c r="O3" s="16" t="s">
        <v>316</v>
      </c>
      <c r="P3" s="16" t="s">
        <v>317</v>
      </c>
      <c r="Q3" s="16" t="s">
        <v>320</v>
      </c>
      <c r="R3" s="16" t="s">
        <v>321</v>
      </c>
      <c r="S3" s="10" t="s">
        <v>17</v>
      </c>
      <c r="T3" s="10" t="s">
        <v>18</v>
      </c>
      <c r="U3" s="10" t="s">
        <v>19</v>
      </c>
      <c r="V3" s="10" t="s">
        <v>20</v>
      </c>
      <c r="W3" s="10" t="s">
        <v>21</v>
      </c>
      <c r="X3" s="10" t="s">
        <v>22</v>
      </c>
      <c r="Y3" s="10" t="s">
        <v>23</v>
      </c>
      <c r="Z3" s="10" t="s">
        <v>24</v>
      </c>
      <c r="AA3" s="10" t="s">
        <v>25</v>
      </c>
      <c r="AB3" s="10" t="s">
        <v>26</v>
      </c>
      <c r="AC3" s="10" t="s">
        <v>27</v>
      </c>
      <c r="AD3" s="10" t="s">
        <v>28</v>
      </c>
      <c r="AE3" s="10" t="s">
        <v>29</v>
      </c>
      <c r="AF3" s="10" t="s">
        <v>30</v>
      </c>
      <c r="AG3" s="10" t="s">
        <v>31</v>
      </c>
      <c r="AH3" s="10" t="s">
        <v>32</v>
      </c>
      <c r="AI3" s="10" t="s">
        <v>33</v>
      </c>
      <c r="AJ3" s="10" t="s">
        <v>34</v>
      </c>
      <c r="AK3" s="10" t="s">
        <v>35</v>
      </c>
      <c r="AL3" s="10" t="s">
        <v>36</v>
      </c>
      <c r="AM3" s="10" t="s">
        <v>37</v>
      </c>
      <c r="AN3" s="10" t="s">
        <v>38</v>
      </c>
      <c r="AO3" s="10" t="s">
        <v>39</v>
      </c>
      <c r="AP3" s="10" t="s">
        <v>40</v>
      </c>
      <c r="AQ3" s="10" t="s">
        <v>41</v>
      </c>
      <c r="AR3" s="10" t="s">
        <v>42</v>
      </c>
      <c r="AS3" s="10" t="s">
        <v>43</v>
      </c>
      <c r="AT3" s="10" t="s">
        <v>44</v>
      </c>
      <c r="AU3" s="10" t="s">
        <v>45</v>
      </c>
      <c r="AV3" s="10" t="s">
        <v>46</v>
      </c>
      <c r="AW3" s="10" t="s">
        <v>47</v>
      </c>
      <c r="AX3" s="10" t="s">
        <v>48</v>
      </c>
      <c r="AY3" s="10" t="s">
        <v>49</v>
      </c>
      <c r="AZ3" s="10" t="s">
        <v>50</v>
      </c>
      <c r="BA3" s="10" t="s">
        <v>51</v>
      </c>
      <c r="BB3" s="10" t="s">
        <v>52</v>
      </c>
      <c r="BC3" s="10" t="s">
        <v>53</v>
      </c>
      <c r="BD3" s="10" t="s">
        <v>54</v>
      </c>
      <c r="BE3" s="10" t="s">
        <v>55</v>
      </c>
      <c r="BF3" s="10" t="s">
        <v>56</v>
      </c>
      <c r="BG3" s="10" t="s">
        <v>57</v>
      </c>
      <c r="BH3" s="10" t="s">
        <v>58</v>
      </c>
      <c r="BI3" s="10" t="s">
        <v>59</v>
      </c>
      <c r="BJ3" s="10" t="s">
        <v>60</v>
      </c>
    </row>
    <row r="4" spans="1:62" ht="32.15" customHeight="1">
      <c r="A4" s="6" t="s">
        <v>322</v>
      </c>
      <c r="B4" s="19" t="str">
        <f t="shared" ref="B4:B30" si="0">IF(C4&lt;21,"Very Simply",IF(C4&lt;36,"Simply",IF(C4&lt;51,"Medium",IF(C4&lt;61,"Complex","Very Complex"))))</f>
        <v>Very Complex</v>
      </c>
      <c r="C4" s="17">
        <f>(O4*1)+(P4*2)+(Q4*4)+(R4*8)</f>
        <v>75</v>
      </c>
      <c r="D4" s="6" t="s">
        <v>78</v>
      </c>
      <c r="E4" s="6" t="s">
        <v>197</v>
      </c>
      <c r="F4" s="5" t="s">
        <v>198</v>
      </c>
      <c r="G4" s="2" t="s">
        <v>199</v>
      </c>
      <c r="H4" s="2" t="s">
        <v>65</v>
      </c>
      <c r="I4" s="2" t="s">
        <v>66</v>
      </c>
      <c r="J4" s="2"/>
      <c r="K4" s="17" t="s">
        <v>73</v>
      </c>
      <c r="L4" s="17" t="s">
        <v>73</v>
      </c>
      <c r="M4" s="17" t="s">
        <v>73</v>
      </c>
      <c r="N4" s="17" t="s">
        <v>73</v>
      </c>
      <c r="O4" s="17">
        <v>5</v>
      </c>
      <c r="P4" s="17">
        <v>5</v>
      </c>
      <c r="Q4" s="17">
        <f t="shared" ref="Q4:Q35" si="1">IF(M4="Simply",1,IF(M4="Medium",3,IF(M4="High",5,0)))</f>
        <v>5</v>
      </c>
      <c r="R4" s="17">
        <f>IF(N4="Simply",1,IF(N4="Medium",3,IF(N4="High",5,0)))</f>
        <v>5</v>
      </c>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1:62" ht="32.15" customHeight="1">
      <c r="A5" s="6" t="s">
        <v>322</v>
      </c>
      <c r="B5" s="19" t="str">
        <f t="shared" si="0"/>
        <v>Very Complex</v>
      </c>
      <c r="C5" s="17">
        <f t="shared" ref="C5:C35" si="2">(O5*1)+(P5*2)+(Q5*4)+(R5*8)</f>
        <v>65</v>
      </c>
      <c r="D5" s="6" t="s">
        <v>88</v>
      </c>
      <c r="E5" s="18" t="s">
        <v>225</v>
      </c>
      <c r="F5" s="5" t="s">
        <v>226</v>
      </c>
      <c r="G5" s="5" t="s">
        <v>227</v>
      </c>
      <c r="H5" s="2" t="s">
        <v>65</v>
      </c>
      <c r="I5" s="2" t="s">
        <v>66</v>
      </c>
      <c r="J5" s="2"/>
      <c r="K5" s="17" t="s">
        <v>72</v>
      </c>
      <c r="L5" s="17" t="s">
        <v>73</v>
      </c>
      <c r="M5" s="17" t="s">
        <v>72</v>
      </c>
      <c r="N5" s="17" t="s">
        <v>73</v>
      </c>
      <c r="O5" s="17">
        <v>3</v>
      </c>
      <c r="P5" s="17">
        <v>5</v>
      </c>
      <c r="Q5" s="17">
        <f t="shared" si="1"/>
        <v>3</v>
      </c>
      <c r="R5" s="17">
        <f t="shared" ref="R5:R35" si="3">IF(N5="Simply",1,IF(N5="Medium",3,IF(N5="High",5,0)))</f>
        <v>5</v>
      </c>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1:62" ht="32.15" customHeight="1">
      <c r="A6" s="6" t="s">
        <v>322</v>
      </c>
      <c r="B6" s="19" t="str">
        <f t="shared" si="0"/>
        <v>Very Complex</v>
      </c>
      <c r="C6" s="17">
        <f t="shared" si="2"/>
        <v>65</v>
      </c>
      <c r="D6" s="6" t="s">
        <v>88</v>
      </c>
      <c r="E6" s="6" t="s">
        <v>263</v>
      </c>
      <c r="F6" s="5" t="s">
        <v>264</v>
      </c>
      <c r="G6" s="2" t="s">
        <v>265</v>
      </c>
      <c r="H6" s="2" t="s">
        <v>65</v>
      </c>
      <c r="I6" s="2" t="s">
        <v>66</v>
      </c>
      <c r="J6" s="2"/>
      <c r="K6" s="17" t="s">
        <v>72</v>
      </c>
      <c r="L6" s="17" t="s">
        <v>73</v>
      </c>
      <c r="M6" s="17" t="s">
        <v>72</v>
      </c>
      <c r="N6" s="17" t="s">
        <v>73</v>
      </c>
      <c r="O6" s="17">
        <v>3</v>
      </c>
      <c r="P6" s="17">
        <v>5</v>
      </c>
      <c r="Q6" s="17">
        <f t="shared" si="1"/>
        <v>3</v>
      </c>
      <c r="R6" s="17">
        <f t="shared" si="3"/>
        <v>5</v>
      </c>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row>
    <row r="7" spans="1:62" ht="32.15" customHeight="1">
      <c r="A7" s="6" t="s">
        <v>322</v>
      </c>
      <c r="B7" s="19" t="str">
        <f t="shared" si="0"/>
        <v>Complex</v>
      </c>
      <c r="C7" s="17">
        <f t="shared" si="2"/>
        <v>55</v>
      </c>
      <c r="D7" s="6" t="s">
        <v>88</v>
      </c>
      <c r="E7" s="6" t="s">
        <v>242</v>
      </c>
      <c r="F7" s="5" t="s">
        <v>243</v>
      </c>
      <c r="G7" s="2" t="s">
        <v>244</v>
      </c>
      <c r="H7" s="2" t="s">
        <v>65</v>
      </c>
      <c r="I7" s="2" t="s">
        <v>66</v>
      </c>
      <c r="J7" s="2"/>
      <c r="K7" s="17" t="s">
        <v>67</v>
      </c>
      <c r="L7" s="17" t="s">
        <v>73</v>
      </c>
      <c r="M7" s="17" t="s">
        <v>67</v>
      </c>
      <c r="N7" s="17" t="s">
        <v>73</v>
      </c>
      <c r="O7" s="17">
        <v>1</v>
      </c>
      <c r="P7" s="17">
        <v>5</v>
      </c>
      <c r="Q7" s="17">
        <f t="shared" si="1"/>
        <v>1</v>
      </c>
      <c r="R7" s="17">
        <f t="shared" si="3"/>
        <v>5</v>
      </c>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row>
    <row r="8" spans="1:62" ht="32.15" customHeight="1">
      <c r="A8" s="6" t="s">
        <v>322</v>
      </c>
      <c r="B8" s="19" t="str">
        <f t="shared" si="0"/>
        <v>Complex</v>
      </c>
      <c r="C8" s="17">
        <f t="shared" si="2"/>
        <v>57</v>
      </c>
      <c r="D8" s="6" t="s">
        <v>88</v>
      </c>
      <c r="E8" s="18" t="s">
        <v>210</v>
      </c>
      <c r="F8" s="5" t="s">
        <v>211</v>
      </c>
      <c r="G8" s="5" t="s">
        <v>212</v>
      </c>
      <c r="H8" s="2" t="s">
        <v>65</v>
      </c>
      <c r="I8" s="2" t="s">
        <v>66</v>
      </c>
      <c r="J8" s="2"/>
      <c r="K8" s="17" t="s">
        <v>72</v>
      </c>
      <c r="L8" s="17" t="s">
        <v>73</v>
      </c>
      <c r="M8" s="17" t="s">
        <v>67</v>
      </c>
      <c r="N8" s="17" t="s">
        <v>73</v>
      </c>
      <c r="O8" s="17">
        <v>3</v>
      </c>
      <c r="P8" s="17">
        <v>5</v>
      </c>
      <c r="Q8" s="17">
        <f t="shared" si="1"/>
        <v>1</v>
      </c>
      <c r="R8" s="17">
        <f t="shared" si="3"/>
        <v>5</v>
      </c>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row>
    <row r="9" spans="1:62" ht="32.15" customHeight="1">
      <c r="A9" s="6" t="s">
        <v>322</v>
      </c>
      <c r="B9" s="19" t="str">
        <f t="shared" si="0"/>
        <v>Complex</v>
      </c>
      <c r="C9" s="17">
        <f t="shared" si="2"/>
        <v>55</v>
      </c>
      <c r="D9" s="6" t="s">
        <v>88</v>
      </c>
      <c r="E9" s="6" t="s">
        <v>222</v>
      </c>
      <c r="F9" s="5" t="s">
        <v>223</v>
      </c>
      <c r="G9" s="2" t="s">
        <v>224</v>
      </c>
      <c r="H9" s="2" t="s">
        <v>65</v>
      </c>
      <c r="I9" s="2" t="s">
        <v>66</v>
      </c>
      <c r="J9" s="2"/>
      <c r="K9" s="17" t="s">
        <v>67</v>
      </c>
      <c r="L9" s="17" t="s">
        <v>73</v>
      </c>
      <c r="M9" s="17" t="s">
        <v>67</v>
      </c>
      <c r="N9" s="17" t="s">
        <v>73</v>
      </c>
      <c r="O9" s="17">
        <v>1</v>
      </c>
      <c r="P9" s="17">
        <v>5</v>
      </c>
      <c r="Q9" s="17">
        <f t="shared" si="1"/>
        <v>1</v>
      </c>
      <c r="R9" s="17">
        <f t="shared" si="3"/>
        <v>5</v>
      </c>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row>
    <row r="10" spans="1:62" ht="32.15" customHeight="1">
      <c r="A10" s="6" t="s">
        <v>322</v>
      </c>
      <c r="B10" s="19" t="str">
        <f t="shared" si="0"/>
        <v>Complex</v>
      </c>
      <c r="C10" s="17">
        <f t="shared" si="2"/>
        <v>55</v>
      </c>
      <c r="D10" s="6" t="s">
        <v>88</v>
      </c>
      <c r="E10" s="6" t="s">
        <v>194</v>
      </c>
      <c r="F10" s="5" t="s">
        <v>195</v>
      </c>
      <c r="G10" s="2" t="s">
        <v>196</v>
      </c>
      <c r="H10" s="2" t="s">
        <v>65</v>
      </c>
      <c r="I10" s="2" t="s">
        <v>66</v>
      </c>
      <c r="J10" s="2"/>
      <c r="K10" s="17" t="s">
        <v>67</v>
      </c>
      <c r="L10" s="17" t="s">
        <v>73</v>
      </c>
      <c r="M10" s="17" t="s">
        <v>67</v>
      </c>
      <c r="N10" s="17" t="s">
        <v>73</v>
      </c>
      <c r="O10" s="17">
        <v>1</v>
      </c>
      <c r="P10" s="17">
        <v>5</v>
      </c>
      <c r="Q10" s="17">
        <f t="shared" si="1"/>
        <v>1</v>
      </c>
      <c r="R10" s="17">
        <f t="shared" si="3"/>
        <v>5</v>
      </c>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row>
    <row r="11" spans="1:62" ht="32.15" customHeight="1">
      <c r="A11" s="6" t="s">
        <v>322</v>
      </c>
      <c r="B11" s="19" t="str">
        <f t="shared" si="0"/>
        <v>Complex</v>
      </c>
      <c r="C11" s="17">
        <f t="shared" si="2"/>
        <v>55</v>
      </c>
      <c r="D11" s="6" t="s">
        <v>88</v>
      </c>
      <c r="E11" s="6" t="s">
        <v>213</v>
      </c>
      <c r="F11" s="5" t="s">
        <v>214</v>
      </c>
      <c r="G11" s="2" t="s">
        <v>215</v>
      </c>
      <c r="H11" s="2" t="s">
        <v>65</v>
      </c>
      <c r="I11" s="2" t="s">
        <v>66</v>
      </c>
      <c r="J11" s="2"/>
      <c r="K11" s="17" t="s">
        <v>67</v>
      </c>
      <c r="L11" s="17" t="s">
        <v>73</v>
      </c>
      <c r="M11" s="17" t="s">
        <v>67</v>
      </c>
      <c r="N11" s="17" t="s">
        <v>73</v>
      </c>
      <c r="O11" s="17">
        <v>1</v>
      </c>
      <c r="P11" s="17">
        <v>5</v>
      </c>
      <c r="Q11" s="17">
        <f t="shared" si="1"/>
        <v>1</v>
      </c>
      <c r="R11" s="17">
        <f t="shared" si="3"/>
        <v>5</v>
      </c>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row>
    <row r="12" spans="1:62" ht="32.15" customHeight="1">
      <c r="A12" s="6" t="s">
        <v>322</v>
      </c>
      <c r="B12" s="19" t="str">
        <f t="shared" si="0"/>
        <v>Complex</v>
      </c>
      <c r="C12" s="17">
        <f t="shared" si="2"/>
        <v>57</v>
      </c>
      <c r="D12" s="6" t="s">
        <v>69</v>
      </c>
      <c r="E12" s="6" t="s">
        <v>251</v>
      </c>
      <c r="F12" s="5" t="s">
        <v>252</v>
      </c>
      <c r="G12" s="2" t="s">
        <v>253</v>
      </c>
      <c r="H12" s="2" t="s">
        <v>65</v>
      </c>
      <c r="I12" s="2" t="s">
        <v>66</v>
      </c>
      <c r="J12" s="2"/>
      <c r="K12" s="17" t="s">
        <v>72</v>
      </c>
      <c r="L12" s="17" t="s">
        <v>73</v>
      </c>
      <c r="M12" s="17" t="s">
        <v>73</v>
      </c>
      <c r="N12" s="17" t="s">
        <v>72</v>
      </c>
      <c r="O12" s="17">
        <v>3</v>
      </c>
      <c r="P12" s="17">
        <v>5</v>
      </c>
      <c r="Q12" s="17">
        <f t="shared" si="1"/>
        <v>5</v>
      </c>
      <c r="R12" s="17">
        <f t="shared" si="3"/>
        <v>3</v>
      </c>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row>
    <row r="13" spans="1:62" ht="32.15" customHeight="1">
      <c r="A13" s="6" t="s">
        <v>322</v>
      </c>
      <c r="B13" s="19" t="str">
        <f t="shared" si="0"/>
        <v>Medium</v>
      </c>
      <c r="C13" s="17">
        <f t="shared" si="2"/>
        <v>39</v>
      </c>
      <c r="D13" s="6" t="s">
        <v>88</v>
      </c>
      <c r="E13" s="6" t="s">
        <v>216</v>
      </c>
      <c r="F13" s="5" t="s">
        <v>217</v>
      </c>
      <c r="G13" s="2" t="s">
        <v>218</v>
      </c>
      <c r="H13" s="2" t="s">
        <v>65</v>
      </c>
      <c r="I13" s="2" t="s">
        <v>66</v>
      </c>
      <c r="J13" s="2"/>
      <c r="K13" s="17" t="s">
        <v>67</v>
      </c>
      <c r="L13" s="17" t="s">
        <v>73</v>
      </c>
      <c r="M13" s="17" t="s">
        <v>67</v>
      </c>
      <c r="N13" s="17" t="s">
        <v>72</v>
      </c>
      <c r="O13" s="17">
        <v>1</v>
      </c>
      <c r="P13" s="17">
        <v>5</v>
      </c>
      <c r="Q13" s="17">
        <f t="shared" si="1"/>
        <v>1</v>
      </c>
      <c r="R13" s="17">
        <f t="shared" si="3"/>
        <v>3</v>
      </c>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row>
    <row r="14" spans="1:62" ht="32.15" customHeight="1">
      <c r="A14" s="6" t="s">
        <v>322</v>
      </c>
      <c r="B14" s="19" t="str">
        <f t="shared" si="0"/>
        <v>Medium</v>
      </c>
      <c r="C14" s="17">
        <f t="shared" si="2"/>
        <v>39</v>
      </c>
      <c r="D14" s="6" t="s">
        <v>88</v>
      </c>
      <c r="E14" s="6" t="s">
        <v>228</v>
      </c>
      <c r="F14" s="5" t="s">
        <v>229</v>
      </c>
      <c r="G14" s="2" t="s">
        <v>230</v>
      </c>
      <c r="H14" s="2" t="s">
        <v>65</v>
      </c>
      <c r="I14" s="2" t="s">
        <v>66</v>
      </c>
      <c r="J14" s="2"/>
      <c r="K14" s="17" t="s">
        <v>67</v>
      </c>
      <c r="L14" s="17" t="s">
        <v>73</v>
      </c>
      <c r="M14" s="17" t="s">
        <v>67</v>
      </c>
      <c r="N14" s="17" t="s">
        <v>72</v>
      </c>
      <c r="O14" s="17">
        <v>1</v>
      </c>
      <c r="P14" s="17">
        <v>5</v>
      </c>
      <c r="Q14" s="17">
        <f t="shared" si="1"/>
        <v>1</v>
      </c>
      <c r="R14" s="17">
        <f t="shared" si="3"/>
        <v>3</v>
      </c>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row>
    <row r="15" spans="1:62" ht="32.15" customHeight="1">
      <c r="A15" s="6" t="s">
        <v>322</v>
      </c>
      <c r="B15" s="19" t="str">
        <f t="shared" si="0"/>
        <v>Medium</v>
      </c>
      <c r="C15" s="17">
        <f t="shared" si="2"/>
        <v>39</v>
      </c>
      <c r="D15" s="6" t="s">
        <v>88</v>
      </c>
      <c r="E15" s="6" t="s">
        <v>219</v>
      </c>
      <c r="F15" s="5" t="s">
        <v>220</v>
      </c>
      <c r="G15" s="2" t="s">
        <v>221</v>
      </c>
      <c r="H15" s="2" t="s">
        <v>65</v>
      </c>
      <c r="I15" s="2" t="s">
        <v>66</v>
      </c>
      <c r="J15" s="2"/>
      <c r="K15" s="17" t="s">
        <v>67</v>
      </c>
      <c r="L15" s="17" t="s">
        <v>73</v>
      </c>
      <c r="M15" s="17" t="s">
        <v>67</v>
      </c>
      <c r="N15" s="17" t="s">
        <v>72</v>
      </c>
      <c r="O15" s="17">
        <v>1</v>
      </c>
      <c r="P15" s="17">
        <v>5</v>
      </c>
      <c r="Q15" s="17">
        <f t="shared" si="1"/>
        <v>1</v>
      </c>
      <c r="R15" s="17">
        <f t="shared" si="3"/>
        <v>3</v>
      </c>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row>
    <row r="16" spans="1:62" ht="32.15" customHeight="1">
      <c r="A16" s="6" t="s">
        <v>322</v>
      </c>
      <c r="B16" s="19" t="str">
        <f t="shared" si="0"/>
        <v>Medium</v>
      </c>
      <c r="C16" s="17">
        <f t="shared" si="2"/>
        <v>39</v>
      </c>
      <c r="D16" s="6" t="s">
        <v>88</v>
      </c>
      <c r="E16" s="18" t="s">
        <v>207</v>
      </c>
      <c r="F16" s="5" t="s">
        <v>208</v>
      </c>
      <c r="G16" s="5" t="s">
        <v>209</v>
      </c>
      <c r="H16" s="2" t="s">
        <v>65</v>
      </c>
      <c r="I16" s="2" t="s">
        <v>66</v>
      </c>
      <c r="J16" s="2"/>
      <c r="K16" s="17" t="s">
        <v>67</v>
      </c>
      <c r="L16" s="17" t="s">
        <v>73</v>
      </c>
      <c r="M16" s="17" t="s">
        <v>67</v>
      </c>
      <c r="N16" s="17" t="s">
        <v>72</v>
      </c>
      <c r="O16" s="17">
        <v>1</v>
      </c>
      <c r="P16" s="17">
        <v>5</v>
      </c>
      <c r="Q16" s="17">
        <f t="shared" si="1"/>
        <v>1</v>
      </c>
      <c r="R16" s="17">
        <f t="shared" si="3"/>
        <v>3</v>
      </c>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row>
    <row r="17" spans="1:62" ht="32.15" customHeight="1">
      <c r="A17" s="6" t="s">
        <v>322</v>
      </c>
      <c r="B17" s="19" t="str">
        <f t="shared" si="0"/>
        <v>Medium</v>
      </c>
      <c r="C17" s="17">
        <f t="shared" si="2"/>
        <v>49</v>
      </c>
      <c r="D17" s="6" t="s">
        <v>88</v>
      </c>
      <c r="E17" s="6" t="s">
        <v>260</v>
      </c>
      <c r="F17" s="5" t="s">
        <v>261</v>
      </c>
      <c r="G17" s="2" t="s">
        <v>262</v>
      </c>
      <c r="H17" s="2" t="s">
        <v>65</v>
      </c>
      <c r="I17" s="2" t="s">
        <v>66</v>
      </c>
      <c r="J17" s="2"/>
      <c r="K17" s="17" t="s">
        <v>72</v>
      </c>
      <c r="L17" s="17" t="s">
        <v>73</v>
      </c>
      <c r="M17" s="17" t="s">
        <v>72</v>
      </c>
      <c r="N17" s="17" t="s">
        <v>72</v>
      </c>
      <c r="O17" s="17">
        <v>3</v>
      </c>
      <c r="P17" s="17">
        <v>5</v>
      </c>
      <c r="Q17" s="17">
        <f t="shared" si="1"/>
        <v>3</v>
      </c>
      <c r="R17" s="17">
        <f t="shared" si="3"/>
        <v>3</v>
      </c>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row>
    <row r="18" spans="1:62" ht="32.15" customHeight="1">
      <c r="A18" s="6" t="s">
        <v>322</v>
      </c>
      <c r="B18" s="19" t="str">
        <f t="shared" si="0"/>
        <v>Medium</v>
      </c>
      <c r="C18" s="17">
        <f t="shared" si="2"/>
        <v>47</v>
      </c>
      <c r="D18" s="6" t="s">
        <v>88</v>
      </c>
      <c r="E18" s="18" t="s">
        <v>185</v>
      </c>
      <c r="F18" s="5" t="s">
        <v>186</v>
      </c>
      <c r="G18" s="5" t="s">
        <v>187</v>
      </c>
      <c r="H18" s="2" t="s">
        <v>65</v>
      </c>
      <c r="I18" s="2" t="s">
        <v>66</v>
      </c>
      <c r="J18" s="2"/>
      <c r="K18" s="17" t="s">
        <v>67</v>
      </c>
      <c r="L18" s="17" t="s">
        <v>73</v>
      </c>
      <c r="M18" s="17" t="s">
        <v>72</v>
      </c>
      <c r="N18" s="17" t="s">
        <v>72</v>
      </c>
      <c r="O18" s="17">
        <v>1</v>
      </c>
      <c r="P18" s="17">
        <v>5</v>
      </c>
      <c r="Q18" s="17">
        <f t="shared" si="1"/>
        <v>3</v>
      </c>
      <c r="R18" s="17">
        <f t="shared" si="3"/>
        <v>3</v>
      </c>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row>
    <row r="19" spans="1:62" ht="32.15" customHeight="1">
      <c r="A19" s="6" t="s">
        <v>322</v>
      </c>
      <c r="B19" s="19" t="str">
        <f t="shared" si="0"/>
        <v>Medium</v>
      </c>
      <c r="C19" s="17">
        <f t="shared" si="2"/>
        <v>41</v>
      </c>
      <c r="D19" s="6" t="s">
        <v>88</v>
      </c>
      <c r="E19" s="18" t="s">
        <v>234</v>
      </c>
      <c r="F19" s="5" t="s">
        <v>235</v>
      </c>
      <c r="G19" s="5" t="s">
        <v>236</v>
      </c>
      <c r="H19" s="2" t="s">
        <v>65</v>
      </c>
      <c r="I19" s="2" t="s">
        <v>66</v>
      </c>
      <c r="J19" s="2"/>
      <c r="K19" s="17" t="s">
        <v>72</v>
      </c>
      <c r="L19" s="17" t="s">
        <v>73</v>
      </c>
      <c r="M19" s="17" t="s">
        <v>67</v>
      </c>
      <c r="N19" s="17" t="s">
        <v>72</v>
      </c>
      <c r="O19" s="17">
        <v>3</v>
      </c>
      <c r="P19" s="17">
        <v>5</v>
      </c>
      <c r="Q19" s="17">
        <f t="shared" si="1"/>
        <v>1</v>
      </c>
      <c r="R19" s="17">
        <f t="shared" si="3"/>
        <v>3</v>
      </c>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row>
    <row r="20" spans="1:62" ht="32.15" customHeight="1">
      <c r="A20" s="6" t="s">
        <v>322</v>
      </c>
      <c r="B20" s="19" t="str">
        <f t="shared" si="0"/>
        <v>Medium</v>
      </c>
      <c r="C20" s="17">
        <f t="shared" si="2"/>
        <v>39</v>
      </c>
      <c r="D20" s="6" t="s">
        <v>88</v>
      </c>
      <c r="E20" s="6" t="s">
        <v>204</v>
      </c>
      <c r="F20" s="5" t="s">
        <v>205</v>
      </c>
      <c r="G20" s="2" t="s">
        <v>206</v>
      </c>
      <c r="H20" s="2" t="s">
        <v>65</v>
      </c>
      <c r="I20" s="2" t="s">
        <v>66</v>
      </c>
      <c r="J20" s="2"/>
      <c r="K20" s="17" t="s">
        <v>67</v>
      </c>
      <c r="L20" s="17" t="s">
        <v>73</v>
      </c>
      <c r="M20" s="17" t="s">
        <v>67</v>
      </c>
      <c r="N20" s="17" t="s">
        <v>72</v>
      </c>
      <c r="O20" s="17">
        <v>1</v>
      </c>
      <c r="P20" s="17">
        <v>5</v>
      </c>
      <c r="Q20" s="17">
        <f t="shared" si="1"/>
        <v>1</v>
      </c>
      <c r="R20" s="17">
        <f t="shared" si="3"/>
        <v>3</v>
      </c>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row>
    <row r="21" spans="1:62" ht="32.15" customHeight="1">
      <c r="A21" s="6" t="s">
        <v>322</v>
      </c>
      <c r="B21" s="19" t="str">
        <f t="shared" si="0"/>
        <v>Medium</v>
      </c>
      <c r="C21" s="17">
        <f t="shared" si="2"/>
        <v>39</v>
      </c>
      <c r="D21" s="6" t="s">
        <v>88</v>
      </c>
      <c r="E21" s="6" t="s">
        <v>248</v>
      </c>
      <c r="F21" s="5" t="s">
        <v>249</v>
      </c>
      <c r="G21" s="2" t="s">
        <v>250</v>
      </c>
      <c r="H21" s="2" t="s">
        <v>65</v>
      </c>
      <c r="I21" s="2" t="s">
        <v>66</v>
      </c>
      <c r="J21" s="2"/>
      <c r="K21" s="17" t="s">
        <v>67</v>
      </c>
      <c r="L21" s="17" t="s">
        <v>73</v>
      </c>
      <c r="M21" s="17" t="s">
        <v>67</v>
      </c>
      <c r="N21" s="17" t="s">
        <v>72</v>
      </c>
      <c r="O21" s="17">
        <v>1</v>
      </c>
      <c r="P21" s="17">
        <v>5</v>
      </c>
      <c r="Q21" s="17">
        <f t="shared" si="1"/>
        <v>1</v>
      </c>
      <c r="R21" s="17">
        <f t="shared" si="3"/>
        <v>3</v>
      </c>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row>
    <row r="22" spans="1:62" ht="32.15" customHeight="1">
      <c r="A22" s="6" t="s">
        <v>322</v>
      </c>
      <c r="B22" s="19" t="str">
        <f t="shared" si="0"/>
        <v>Medium</v>
      </c>
      <c r="C22" s="17">
        <f t="shared" si="2"/>
        <v>39</v>
      </c>
      <c r="D22" s="6" t="s">
        <v>88</v>
      </c>
      <c r="E22" s="6" t="s">
        <v>254</v>
      </c>
      <c r="F22" s="5" t="s">
        <v>255</v>
      </c>
      <c r="G22" s="2" t="s">
        <v>256</v>
      </c>
      <c r="H22" s="2" t="s">
        <v>65</v>
      </c>
      <c r="I22" s="2" t="s">
        <v>66</v>
      </c>
      <c r="J22" s="2"/>
      <c r="K22" s="17" t="s">
        <v>67</v>
      </c>
      <c r="L22" s="17" t="s">
        <v>73</v>
      </c>
      <c r="M22" s="17" t="s">
        <v>67</v>
      </c>
      <c r="N22" s="17" t="s">
        <v>72</v>
      </c>
      <c r="O22" s="17">
        <v>1</v>
      </c>
      <c r="P22" s="17">
        <v>5</v>
      </c>
      <c r="Q22" s="17">
        <f t="shared" si="1"/>
        <v>1</v>
      </c>
      <c r="R22" s="17">
        <f t="shared" si="3"/>
        <v>3</v>
      </c>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row>
    <row r="23" spans="1:62" ht="32.15" customHeight="1">
      <c r="A23" s="6" t="s">
        <v>322</v>
      </c>
      <c r="B23" s="19" t="str">
        <f t="shared" si="0"/>
        <v>Medium</v>
      </c>
      <c r="C23" s="17">
        <f t="shared" si="2"/>
        <v>39</v>
      </c>
      <c r="D23" s="6" t="s">
        <v>88</v>
      </c>
      <c r="E23" s="6" t="s">
        <v>245</v>
      </c>
      <c r="F23" s="5" t="s">
        <v>246</v>
      </c>
      <c r="G23" s="2" t="s">
        <v>247</v>
      </c>
      <c r="H23" s="2" t="s">
        <v>65</v>
      </c>
      <c r="I23" s="2" t="s">
        <v>66</v>
      </c>
      <c r="J23" s="2"/>
      <c r="K23" s="17" t="s">
        <v>67</v>
      </c>
      <c r="L23" s="17" t="s">
        <v>73</v>
      </c>
      <c r="M23" s="17" t="s">
        <v>67</v>
      </c>
      <c r="N23" s="17" t="s">
        <v>72</v>
      </c>
      <c r="O23" s="17">
        <v>1</v>
      </c>
      <c r="P23" s="17">
        <v>5</v>
      </c>
      <c r="Q23" s="17">
        <f t="shared" si="1"/>
        <v>1</v>
      </c>
      <c r="R23" s="17">
        <f t="shared" si="3"/>
        <v>3</v>
      </c>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row>
    <row r="24" spans="1:62" ht="32.15" customHeight="1">
      <c r="A24" s="6" t="s">
        <v>322</v>
      </c>
      <c r="B24" s="19" t="str">
        <f t="shared" si="0"/>
        <v>Medium</v>
      </c>
      <c r="C24" s="17">
        <f t="shared" si="2"/>
        <v>39</v>
      </c>
      <c r="D24" s="6" t="s">
        <v>88</v>
      </c>
      <c r="E24" s="6" t="s">
        <v>191</v>
      </c>
      <c r="F24" s="5" t="s">
        <v>192</v>
      </c>
      <c r="G24" s="2" t="s">
        <v>193</v>
      </c>
      <c r="H24" s="2" t="s">
        <v>65</v>
      </c>
      <c r="I24" s="2" t="s">
        <v>66</v>
      </c>
      <c r="J24" s="2"/>
      <c r="K24" s="17" t="s">
        <v>67</v>
      </c>
      <c r="L24" s="17" t="s">
        <v>73</v>
      </c>
      <c r="M24" s="17" t="s">
        <v>67</v>
      </c>
      <c r="N24" s="17" t="s">
        <v>72</v>
      </c>
      <c r="O24" s="17">
        <v>1</v>
      </c>
      <c r="P24" s="17">
        <v>5</v>
      </c>
      <c r="Q24" s="17">
        <f t="shared" si="1"/>
        <v>1</v>
      </c>
      <c r="R24" s="17">
        <f t="shared" si="3"/>
        <v>3</v>
      </c>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row>
    <row r="25" spans="1:62" ht="32.15" customHeight="1">
      <c r="A25" s="6" t="s">
        <v>322</v>
      </c>
      <c r="B25" s="19" t="str">
        <f t="shared" si="0"/>
        <v>Medium</v>
      </c>
      <c r="C25" s="17">
        <f t="shared" si="2"/>
        <v>43</v>
      </c>
      <c r="D25" s="6" t="s">
        <v>88</v>
      </c>
      <c r="E25" s="6" t="s">
        <v>269</v>
      </c>
      <c r="F25" s="2" t="s">
        <v>270</v>
      </c>
      <c r="G25" s="2" t="s">
        <v>271</v>
      </c>
      <c r="H25" s="2" t="s">
        <v>65</v>
      </c>
      <c r="I25" s="2" t="s">
        <v>66</v>
      </c>
      <c r="J25" s="2"/>
      <c r="K25" s="17" t="s">
        <v>73</v>
      </c>
      <c r="L25" s="17" t="s">
        <v>73</v>
      </c>
      <c r="M25" s="17" t="s">
        <v>73</v>
      </c>
      <c r="N25" s="17" t="s">
        <v>67</v>
      </c>
      <c r="O25" s="17">
        <v>5</v>
      </c>
      <c r="P25" s="17">
        <v>5</v>
      </c>
      <c r="Q25" s="17">
        <f t="shared" si="1"/>
        <v>5</v>
      </c>
      <c r="R25" s="17">
        <f t="shared" si="3"/>
        <v>1</v>
      </c>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row>
    <row r="26" spans="1:62" ht="32.15" customHeight="1">
      <c r="A26" s="6" t="s">
        <v>322</v>
      </c>
      <c r="B26" s="19" t="str">
        <f t="shared" si="0"/>
        <v>Medium</v>
      </c>
      <c r="C26" s="17">
        <f t="shared" si="2"/>
        <v>39</v>
      </c>
      <c r="D26" s="6" t="s">
        <v>88</v>
      </c>
      <c r="E26" s="18" t="s">
        <v>188</v>
      </c>
      <c r="F26" s="5" t="s">
        <v>189</v>
      </c>
      <c r="G26" s="5" t="s">
        <v>190</v>
      </c>
      <c r="H26" s="2" t="s">
        <v>65</v>
      </c>
      <c r="I26" s="2" t="s">
        <v>66</v>
      </c>
      <c r="J26" s="2"/>
      <c r="K26" s="17" t="s">
        <v>67</v>
      </c>
      <c r="L26" s="17" t="s">
        <v>73</v>
      </c>
      <c r="M26" s="17" t="s">
        <v>67</v>
      </c>
      <c r="N26" s="17" t="s">
        <v>72</v>
      </c>
      <c r="O26" s="17">
        <v>1</v>
      </c>
      <c r="P26" s="17">
        <v>5</v>
      </c>
      <c r="Q26" s="17">
        <f t="shared" si="1"/>
        <v>1</v>
      </c>
      <c r="R26" s="17">
        <f t="shared" si="3"/>
        <v>3</v>
      </c>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row>
    <row r="27" spans="1:62" ht="32.15" customHeight="1">
      <c r="A27" s="6" t="s">
        <v>322</v>
      </c>
      <c r="B27" s="19" t="str">
        <f t="shared" si="0"/>
        <v>Medium</v>
      </c>
      <c r="C27" s="17">
        <f t="shared" si="2"/>
        <v>39</v>
      </c>
      <c r="D27" s="6" t="s">
        <v>88</v>
      </c>
      <c r="E27" s="6" t="s">
        <v>231</v>
      </c>
      <c r="F27" s="5" t="s">
        <v>232</v>
      </c>
      <c r="G27" s="2" t="s">
        <v>233</v>
      </c>
      <c r="H27" s="2" t="s">
        <v>65</v>
      </c>
      <c r="I27" s="2" t="s">
        <v>66</v>
      </c>
      <c r="J27" s="2"/>
      <c r="K27" s="17" t="s">
        <v>67</v>
      </c>
      <c r="L27" s="17" t="s">
        <v>73</v>
      </c>
      <c r="M27" s="17" t="s">
        <v>67</v>
      </c>
      <c r="N27" s="17" t="s">
        <v>72</v>
      </c>
      <c r="O27" s="17">
        <v>1</v>
      </c>
      <c r="P27" s="17">
        <v>5</v>
      </c>
      <c r="Q27" s="17">
        <f t="shared" si="1"/>
        <v>1</v>
      </c>
      <c r="R27" s="17">
        <f t="shared" si="3"/>
        <v>3</v>
      </c>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row>
    <row r="28" spans="1:62" ht="32.15" customHeight="1">
      <c r="A28" s="6" t="s">
        <v>322</v>
      </c>
      <c r="B28" s="19" t="str">
        <f t="shared" si="0"/>
        <v>Medium</v>
      </c>
      <c r="C28" s="17">
        <f t="shared" si="2"/>
        <v>47</v>
      </c>
      <c r="D28" s="6" t="s">
        <v>88</v>
      </c>
      <c r="E28" s="6" t="s">
        <v>181</v>
      </c>
      <c r="F28" s="5" t="s">
        <v>182</v>
      </c>
      <c r="G28" s="2" t="s">
        <v>183</v>
      </c>
      <c r="H28" s="2" t="s">
        <v>65</v>
      </c>
      <c r="I28" s="2" t="s">
        <v>66</v>
      </c>
      <c r="J28" s="2"/>
      <c r="K28" s="17" t="s">
        <v>67</v>
      </c>
      <c r="L28" s="17" t="s">
        <v>73</v>
      </c>
      <c r="M28" s="17" t="s">
        <v>72</v>
      </c>
      <c r="N28" s="17" t="s">
        <v>72</v>
      </c>
      <c r="O28" s="17">
        <v>1</v>
      </c>
      <c r="P28" s="17">
        <v>5</v>
      </c>
      <c r="Q28" s="17">
        <f t="shared" si="1"/>
        <v>3</v>
      </c>
      <c r="R28" s="17">
        <f t="shared" si="3"/>
        <v>3</v>
      </c>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row>
    <row r="29" spans="1:62" ht="32.15" customHeight="1">
      <c r="A29" s="6" t="s">
        <v>322</v>
      </c>
      <c r="B29" s="19" t="str">
        <f t="shared" si="0"/>
        <v>Simply</v>
      </c>
      <c r="C29" s="17">
        <f t="shared" si="2"/>
        <v>35</v>
      </c>
      <c r="D29" s="6" t="s">
        <v>78</v>
      </c>
      <c r="E29" s="6" t="s">
        <v>272</v>
      </c>
      <c r="F29" s="2" t="s">
        <v>273</v>
      </c>
      <c r="G29" s="2" t="s">
        <v>274</v>
      </c>
      <c r="H29" s="2" t="s">
        <v>65</v>
      </c>
      <c r="I29" s="2" t="s">
        <v>66</v>
      </c>
      <c r="J29" s="2"/>
      <c r="K29" s="17" t="s">
        <v>73</v>
      </c>
      <c r="L29" s="17" t="s">
        <v>73</v>
      </c>
      <c r="M29" s="17" t="s">
        <v>72</v>
      </c>
      <c r="N29" s="17" t="s">
        <v>67</v>
      </c>
      <c r="O29" s="17">
        <v>5</v>
      </c>
      <c r="P29" s="17">
        <v>5</v>
      </c>
      <c r="Q29" s="17">
        <f t="shared" si="1"/>
        <v>3</v>
      </c>
      <c r="R29" s="17">
        <f t="shared" si="3"/>
        <v>1</v>
      </c>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row>
    <row r="30" spans="1:62" ht="32.15" customHeight="1">
      <c r="A30" s="6" t="s">
        <v>322</v>
      </c>
      <c r="B30" s="19" t="str">
        <f t="shared" si="0"/>
        <v>Simply</v>
      </c>
      <c r="C30" s="17">
        <f t="shared" si="2"/>
        <v>25</v>
      </c>
      <c r="D30" s="6" t="s">
        <v>88</v>
      </c>
      <c r="E30" s="6" t="s">
        <v>266</v>
      </c>
      <c r="F30" s="2" t="s">
        <v>267</v>
      </c>
      <c r="G30" s="2" t="s">
        <v>268</v>
      </c>
      <c r="H30" s="2" t="s">
        <v>65</v>
      </c>
      <c r="I30" s="2" t="s">
        <v>66</v>
      </c>
      <c r="J30" s="2"/>
      <c r="K30" s="17" t="s">
        <v>72</v>
      </c>
      <c r="L30" s="17" t="s">
        <v>73</v>
      </c>
      <c r="M30" s="17" t="s">
        <v>67</v>
      </c>
      <c r="N30" s="17" t="s">
        <v>67</v>
      </c>
      <c r="O30" s="17">
        <v>3</v>
      </c>
      <c r="P30" s="17">
        <v>5</v>
      </c>
      <c r="Q30" s="17">
        <f t="shared" si="1"/>
        <v>1</v>
      </c>
      <c r="R30" s="17">
        <f t="shared" si="3"/>
        <v>1</v>
      </c>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row>
    <row r="31" spans="1:62" ht="32.15" customHeight="1">
      <c r="A31" s="6" t="s">
        <v>322</v>
      </c>
      <c r="B31" s="20" t="s">
        <v>203</v>
      </c>
      <c r="C31" s="17">
        <f t="shared" si="2"/>
        <v>0</v>
      </c>
      <c r="D31" s="6" t="s">
        <v>78</v>
      </c>
      <c r="E31" s="20" t="s">
        <v>200</v>
      </c>
      <c r="F31" s="5" t="s">
        <v>201</v>
      </c>
      <c r="G31" s="2" t="s">
        <v>202</v>
      </c>
      <c r="H31" s="2" t="s">
        <v>65</v>
      </c>
      <c r="I31" s="2" t="s">
        <v>66</v>
      </c>
      <c r="J31" s="2"/>
      <c r="K31" s="29" t="s">
        <v>203</v>
      </c>
      <c r="L31" s="29" t="s">
        <v>203</v>
      </c>
      <c r="M31" s="29" t="s">
        <v>203</v>
      </c>
      <c r="N31" s="29" t="s">
        <v>203</v>
      </c>
      <c r="O31" s="17">
        <f>IF(J31="Simply",1,IF(J31="Medium",3,IF(J31="High",5,0)))</f>
        <v>0</v>
      </c>
      <c r="P31" s="17">
        <f>IF(J31="Simply",1,IF(J31="Medium",3,IF(J31="High",5,0)))</f>
        <v>0</v>
      </c>
      <c r="Q31" s="17">
        <f t="shared" si="1"/>
        <v>0</v>
      </c>
      <c r="R31" s="17">
        <f t="shared" si="3"/>
        <v>0</v>
      </c>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row>
    <row r="32" spans="1:62" ht="32.15" customHeight="1">
      <c r="A32" s="6" t="s">
        <v>322</v>
      </c>
      <c r="B32" s="20" t="s">
        <v>203</v>
      </c>
      <c r="C32" s="17">
        <f t="shared" si="2"/>
        <v>0</v>
      </c>
      <c r="D32" s="6" t="s">
        <v>88</v>
      </c>
      <c r="E32" s="20" t="s">
        <v>257</v>
      </c>
      <c r="F32" s="5" t="s">
        <v>258</v>
      </c>
      <c r="G32" s="2" t="s">
        <v>259</v>
      </c>
      <c r="H32" s="2"/>
      <c r="I32" s="2" t="s">
        <v>66</v>
      </c>
      <c r="J32" s="2"/>
      <c r="K32" s="29" t="s">
        <v>203</v>
      </c>
      <c r="L32" s="29" t="s">
        <v>203</v>
      </c>
      <c r="M32" s="29" t="s">
        <v>203</v>
      </c>
      <c r="N32" s="29" t="s">
        <v>203</v>
      </c>
      <c r="O32" s="17">
        <f>IF(J32="Simply",1,IF(J32="Medium",3,IF(J32="High",5,0)))</f>
        <v>0</v>
      </c>
      <c r="P32" s="17">
        <f>IF(J32="Simply",1,IF(J32="Medium",3,IF(J32="High",5,0)))</f>
        <v>0</v>
      </c>
      <c r="Q32" s="17">
        <f t="shared" si="1"/>
        <v>0</v>
      </c>
      <c r="R32" s="17">
        <f t="shared" si="3"/>
        <v>0</v>
      </c>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row>
    <row r="33" spans="1:62" ht="32.15" customHeight="1">
      <c r="A33" s="6" t="s">
        <v>322</v>
      </c>
      <c r="B33" s="20" t="s">
        <v>203</v>
      </c>
      <c r="C33" s="17">
        <f t="shared" si="2"/>
        <v>0</v>
      </c>
      <c r="D33" s="19" t="s">
        <v>120</v>
      </c>
      <c r="E33" s="20" t="s">
        <v>237</v>
      </c>
      <c r="F33" s="5" t="s">
        <v>238</v>
      </c>
      <c r="G33" s="6" t="s">
        <v>239</v>
      </c>
      <c r="H33" s="2" t="s">
        <v>240</v>
      </c>
      <c r="I33" s="2" t="s">
        <v>240</v>
      </c>
      <c r="J33" s="2" t="s">
        <v>241</v>
      </c>
      <c r="K33" s="29" t="s">
        <v>203</v>
      </c>
      <c r="L33" s="29" t="s">
        <v>203</v>
      </c>
      <c r="M33" s="29" t="s">
        <v>203</v>
      </c>
      <c r="N33" s="29" t="s">
        <v>203</v>
      </c>
      <c r="O33" s="17">
        <f>IF(J33="Simply",1,IF(J33="Medium",3,IF(J33="High",5,0)))</f>
        <v>0</v>
      </c>
      <c r="P33" s="17">
        <f>IF(J33="Simply",1,IF(J33="Medium",3,IF(J33="High",5,0)))</f>
        <v>0</v>
      </c>
      <c r="Q33" s="17">
        <f t="shared" si="1"/>
        <v>0</v>
      </c>
      <c r="R33" s="17">
        <f t="shared" si="3"/>
        <v>0</v>
      </c>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row>
    <row r="34" spans="1:62" ht="32.15" customHeight="1">
      <c r="A34" s="6" t="s">
        <v>62</v>
      </c>
      <c r="B34" s="19" t="str">
        <f t="shared" ref="B34:B80" si="4">IF(C34&lt;21,"Very Simply",IF(C34&lt;36,"Simply",IF(C34&lt;51,"Medium",IF(C34&lt;61,"Complex","Very Complex"))))</f>
        <v>Very Complex</v>
      </c>
      <c r="C34" s="17">
        <f t="shared" si="2"/>
        <v>67</v>
      </c>
      <c r="D34" s="6" t="s">
        <v>78</v>
      </c>
      <c r="E34" s="6" t="s">
        <v>77</v>
      </c>
      <c r="F34" s="2" t="s">
        <v>79</v>
      </c>
      <c r="G34" s="2" t="s">
        <v>80</v>
      </c>
      <c r="H34" s="2" t="s">
        <v>65</v>
      </c>
      <c r="I34" s="2" t="s">
        <v>66</v>
      </c>
      <c r="J34" s="2"/>
      <c r="K34" s="17" t="s">
        <v>73</v>
      </c>
      <c r="L34" s="17" t="s">
        <v>73</v>
      </c>
      <c r="M34" s="17" t="s">
        <v>72</v>
      </c>
      <c r="N34" s="17" t="s">
        <v>73</v>
      </c>
      <c r="O34" s="17">
        <v>5</v>
      </c>
      <c r="P34" s="17">
        <v>5</v>
      </c>
      <c r="Q34" s="17">
        <f t="shared" si="1"/>
        <v>3</v>
      </c>
      <c r="R34" s="17">
        <f t="shared" si="3"/>
        <v>5</v>
      </c>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row>
    <row r="35" spans="1:62" ht="32.15" customHeight="1">
      <c r="A35" s="6" t="s">
        <v>62</v>
      </c>
      <c r="B35" s="19" t="str">
        <f t="shared" si="4"/>
        <v>Very Complex</v>
      </c>
      <c r="C35" s="17">
        <f t="shared" si="2"/>
        <v>63</v>
      </c>
      <c r="D35" s="6" t="s">
        <v>78</v>
      </c>
      <c r="E35" s="6" t="s">
        <v>145</v>
      </c>
      <c r="F35" s="2" t="s">
        <v>146</v>
      </c>
      <c r="G35" s="2" t="s">
        <v>147</v>
      </c>
      <c r="H35" s="2" t="s">
        <v>65</v>
      </c>
      <c r="I35" s="2" t="s">
        <v>66</v>
      </c>
      <c r="J35" s="2"/>
      <c r="K35" s="17" t="s">
        <v>67</v>
      </c>
      <c r="L35" s="17" t="s">
        <v>67</v>
      </c>
      <c r="M35" s="17" t="s">
        <v>73</v>
      </c>
      <c r="N35" s="17" t="s">
        <v>73</v>
      </c>
      <c r="O35" s="17">
        <v>1</v>
      </c>
      <c r="P35" s="17">
        <v>1</v>
      </c>
      <c r="Q35" s="17">
        <f t="shared" si="1"/>
        <v>5</v>
      </c>
      <c r="R35" s="17">
        <f t="shared" si="3"/>
        <v>5</v>
      </c>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row>
    <row r="36" spans="1:62" ht="32.15" customHeight="1">
      <c r="A36" s="6" t="s">
        <v>62</v>
      </c>
      <c r="B36" s="19" t="str">
        <f t="shared" si="4"/>
        <v>Very Complex</v>
      </c>
      <c r="C36" s="17">
        <f t="shared" ref="C36:C67" si="5">(O36*1)+(P36*2)+(Q36*4)+(R36*8)</f>
        <v>63</v>
      </c>
      <c r="D36" s="6" t="s">
        <v>88</v>
      </c>
      <c r="E36" s="6" t="s">
        <v>157</v>
      </c>
      <c r="F36" s="2" t="s">
        <v>158</v>
      </c>
      <c r="G36" s="2" t="s">
        <v>159</v>
      </c>
      <c r="H36" s="2" t="s">
        <v>65</v>
      </c>
      <c r="I36" s="2" t="s">
        <v>66</v>
      </c>
      <c r="J36" s="2"/>
      <c r="K36" s="17" t="s">
        <v>67</v>
      </c>
      <c r="L36" s="17" t="s">
        <v>73</v>
      </c>
      <c r="M36" s="17" t="s">
        <v>72</v>
      </c>
      <c r="N36" s="17" t="s">
        <v>73</v>
      </c>
      <c r="O36" s="17">
        <v>1</v>
      </c>
      <c r="P36" s="17">
        <v>5</v>
      </c>
      <c r="Q36" s="17">
        <f t="shared" ref="Q36:Q67" si="6">IF(M36="Simply",1,IF(M36="Medium",3,IF(M36="High",5,0)))</f>
        <v>3</v>
      </c>
      <c r="R36" s="17">
        <f t="shared" ref="R36:R67" si="7">IF(N36="Simply",1,IF(N36="Medium",3,IF(N36="High",5,0)))</f>
        <v>5</v>
      </c>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row>
    <row r="37" spans="1:62" ht="32.15" customHeight="1">
      <c r="A37" s="6" t="s">
        <v>62</v>
      </c>
      <c r="B37" s="19" t="str">
        <f t="shared" si="4"/>
        <v>Very Complex</v>
      </c>
      <c r="C37" s="17">
        <f t="shared" si="5"/>
        <v>63</v>
      </c>
      <c r="D37" s="6" t="s">
        <v>88</v>
      </c>
      <c r="E37" s="19" t="s">
        <v>91</v>
      </c>
      <c r="F37" s="2" t="s">
        <v>92</v>
      </c>
      <c r="G37" s="2" t="s">
        <v>93</v>
      </c>
      <c r="H37" s="2" t="s">
        <v>65</v>
      </c>
      <c r="I37" s="2" t="s">
        <v>66</v>
      </c>
      <c r="J37" s="2"/>
      <c r="K37" s="17" t="s">
        <v>67</v>
      </c>
      <c r="L37" s="17" t="s">
        <v>73</v>
      </c>
      <c r="M37" s="17" t="s">
        <v>72</v>
      </c>
      <c r="N37" s="17" t="s">
        <v>73</v>
      </c>
      <c r="O37" s="17">
        <v>1</v>
      </c>
      <c r="P37" s="17">
        <v>5</v>
      </c>
      <c r="Q37" s="17">
        <f t="shared" si="6"/>
        <v>3</v>
      </c>
      <c r="R37" s="17">
        <f t="shared" si="7"/>
        <v>5</v>
      </c>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row>
    <row r="38" spans="1:62" ht="32.15" customHeight="1">
      <c r="A38" s="6" t="s">
        <v>62</v>
      </c>
      <c r="B38" s="19" t="str">
        <f t="shared" si="4"/>
        <v>Very Complex</v>
      </c>
      <c r="C38" s="17">
        <f t="shared" si="5"/>
        <v>75</v>
      </c>
      <c r="D38" s="6" t="s">
        <v>62</v>
      </c>
      <c r="E38" s="6" t="s">
        <v>107</v>
      </c>
      <c r="F38" s="2" t="s">
        <v>108</v>
      </c>
      <c r="G38" s="2" t="s">
        <v>109</v>
      </c>
      <c r="H38" s="2" t="s">
        <v>65</v>
      </c>
      <c r="I38" s="2" t="s">
        <v>66</v>
      </c>
      <c r="J38" s="2"/>
      <c r="K38" s="17" t="s">
        <v>73</v>
      </c>
      <c r="L38" s="17" t="s">
        <v>73</v>
      </c>
      <c r="M38" s="17" t="s">
        <v>73</v>
      </c>
      <c r="N38" s="17" t="s">
        <v>73</v>
      </c>
      <c r="O38" s="17">
        <v>5</v>
      </c>
      <c r="P38" s="17">
        <v>5</v>
      </c>
      <c r="Q38" s="17">
        <f t="shared" si="6"/>
        <v>5</v>
      </c>
      <c r="R38" s="17">
        <f t="shared" si="7"/>
        <v>5</v>
      </c>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row>
    <row r="39" spans="1:62" ht="32.15" customHeight="1">
      <c r="A39" s="6" t="s">
        <v>62</v>
      </c>
      <c r="B39" s="19" t="str">
        <f t="shared" si="4"/>
        <v>Very Complex</v>
      </c>
      <c r="C39" s="17">
        <f t="shared" si="5"/>
        <v>75</v>
      </c>
      <c r="D39" s="6" t="s">
        <v>62</v>
      </c>
      <c r="E39" s="6" t="s">
        <v>113</v>
      </c>
      <c r="F39" s="2" t="s">
        <v>114</v>
      </c>
      <c r="G39" s="2" t="s">
        <v>115</v>
      </c>
      <c r="H39" s="2" t="s">
        <v>65</v>
      </c>
      <c r="I39" s="2" t="s">
        <v>66</v>
      </c>
      <c r="J39" s="2"/>
      <c r="K39" s="17" t="s">
        <v>73</v>
      </c>
      <c r="L39" s="17" t="s">
        <v>73</v>
      </c>
      <c r="M39" s="17" t="s">
        <v>73</v>
      </c>
      <c r="N39" s="17" t="s">
        <v>73</v>
      </c>
      <c r="O39" s="17">
        <v>5</v>
      </c>
      <c r="P39" s="17">
        <v>5</v>
      </c>
      <c r="Q39" s="17">
        <f t="shared" si="6"/>
        <v>5</v>
      </c>
      <c r="R39" s="17">
        <f t="shared" si="7"/>
        <v>5</v>
      </c>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row>
    <row r="40" spans="1:62" ht="32.15" customHeight="1">
      <c r="A40" s="6" t="s">
        <v>62</v>
      </c>
      <c r="B40" s="19" t="str">
        <f t="shared" si="4"/>
        <v>Very Complex</v>
      </c>
      <c r="C40" s="17">
        <f t="shared" si="5"/>
        <v>65</v>
      </c>
      <c r="D40" s="6" t="s">
        <v>62</v>
      </c>
      <c r="E40" s="6" t="s">
        <v>110</v>
      </c>
      <c r="F40" s="2" t="s">
        <v>111</v>
      </c>
      <c r="G40" s="2" t="s">
        <v>112</v>
      </c>
      <c r="H40" s="2" t="s">
        <v>65</v>
      </c>
      <c r="I40" s="2" t="s">
        <v>66</v>
      </c>
      <c r="J40" s="2"/>
      <c r="K40" s="17" t="s">
        <v>72</v>
      </c>
      <c r="L40" s="17" t="s">
        <v>73</v>
      </c>
      <c r="M40" s="17" t="s">
        <v>72</v>
      </c>
      <c r="N40" s="17" t="s">
        <v>73</v>
      </c>
      <c r="O40" s="17">
        <v>3</v>
      </c>
      <c r="P40" s="17">
        <v>5</v>
      </c>
      <c r="Q40" s="17">
        <f t="shared" si="6"/>
        <v>3</v>
      </c>
      <c r="R40" s="17">
        <f t="shared" si="7"/>
        <v>5</v>
      </c>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row>
    <row r="41" spans="1:62" ht="32.15" customHeight="1">
      <c r="A41" s="6" t="s">
        <v>62</v>
      </c>
      <c r="B41" s="19" t="str">
        <f t="shared" si="4"/>
        <v>Very Complex</v>
      </c>
      <c r="C41" s="17">
        <f t="shared" si="5"/>
        <v>63</v>
      </c>
      <c r="D41" s="6" t="s">
        <v>62</v>
      </c>
      <c r="E41" s="6" t="s">
        <v>142</v>
      </c>
      <c r="F41" s="2" t="s">
        <v>143</v>
      </c>
      <c r="G41" s="2" t="s">
        <v>144</v>
      </c>
      <c r="H41" s="2" t="s">
        <v>65</v>
      </c>
      <c r="I41" s="2" t="s">
        <v>66</v>
      </c>
      <c r="J41" s="2"/>
      <c r="K41" s="17" t="s">
        <v>67</v>
      </c>
      <c r="L41" s="17" t="s">
        <v>67</v>
      </c>
      <c r="M41" s="17" t="s">
        <v>73</v>
      </c>
      <c r="N41" s="17" t="s">
        <v>73</v>
      </c>
      <c r="O41" s="17">
        <v>1</v>
      </c>
      <c r="P41" s="17">
        <v>1</v>
      </c>
      <c r="Q41" s="17">
        <f t="shared" si="6"/>
        <v>5</v>
      </c>
      <c r="R41" s="17">
        <f t="shared" si="7"/>
        <v>5</v>
      </c>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row>
    <row r="42" spans="1:62" ht="32.15" customHeight="1">
      <c r="A42" s="6" t="s">
        <v>62</v>
      </c>
      <c r="B42" s="19" t="str">
        <f t="shared" si="4"/>
        <v>Very Complex</v>
      </c>
      <c r="C42" s="17">
        <f t="shared" si="5"/>
        <v>75</v>
      </c>
      <c r="D42" s="6" t="s">
        <v>62</v>
      </c>
      <c r="E42" s="6" t="s">
        <v>148</v>
      </c>
      <c r="F42" s="2" t="s">
        <v>149</v>
      </c>
      <c r="G42" s="2" t="s">
        <v>150</v>
      </c>
      <c r="H42" s="2" t="s">
        <v>65</v>
      </c>
      <c r="I42" s="2" t="s">
        <v>66</v>
      </c>
      <c r="J42" s="2"/>
      <c r="K42" s="17" t="s">
        <v>73</v>
      </c>
      <c r="L42" s="17" t="s">
        <v>73</v>
      </c>
      <c r="M42" s="17" t="s">
        <v>73</v>
      </c>
      <c r="N42" s="17" t="s">
        <v>73</v>
      </c>
      <c r="O42" s="17">
        <v>5</v>
      </c>
      <c r="P42" s="17">
        <v>5</v>
      </c>
      <c r="Q42" s="17">
        <f t="shared" si="6"/>
        <v>5</v>
      </c>
      <c r="R42" s="17">
        <f t="shared" si="7"/>
        <v>5</v>
      </c>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row>
    <row r="43" spans="1:62" ht="32.15" customHeight="1">
      <c r="A43" s="6" t="s">
        <v>62</v>
      </c>
      <c r="B43" s="19" t="str">
        <f t="shared" si="4"/>
        <v>Very Complex</v>
      </c>
      <c r="C43" s="17">
        <f t="shared" si="5"/>
        <v>75</v>
      </c>
      <c r="D43" s="6" t="s">
        <v>62</v>
      </c>
      <c r="E43" s="6" t="s">
        <v>166</v>
      </c>
      <c r="F43" s="2" t="s">
        <v>167</v>
      </c>
      <c r="G43" s="2" t="s">
        <v>168</v>
      </c>
      <c r="H43" s="2" t="s">
        <v>65</v>
      </c>
      <c r="I43" s="2" t="s">
        <v>66</v>
      </c>
      <c r="J43" s="2"/>
      <c r="K43" s="17" t="s">
        <v>73</v>
      </c>
      <c r="L43" s="17" t="s">
        <v>73</v>
      </c>
      <c r="M43" s="17" t="s">
        <v>73</v>
      </c>
      <c r="N43" s="17" t="s">
        <v>73</v>
      </c>
      <c r="O43" s="17">
        <v>5</v>
      </c>
      <c r="P43" s="17">
        <v>5</v>
      </c>
      <c r="Q43" s="17">
        <f t="shared" si="6"/>
        <v>5</v>
      </c>
      <c r="R43" s="17">
        <f t="shared" si="7"/>
        <v>5</v>
      </c>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row>
    <row r="44" spans="1:62" ht="32.15" customHeight="1">
      <c r="A44" s="6" t="s">
        <v>62</v>
      </c>
      <c r="B44" s="19" t="str">
        <f t="shared" si="4"/>
        <v>Very Complex</v>
      </c>
      <c r="C44" s="17">
        <f t="shared" si="5"/>
        <v>65</v>
      </c>
      <c r="D44" s="6" t="s">
        <v>62</v>
      </c>
      <c r="E44" s="6" t="s">
        <v>126</v>
      </c>
      <c r="F44" s="2" t="s">
        <v>127</v>
      </c>
      <c r="G44" s="2" t="s">
        <v>128</v>
      </c>
      <c r="H44" s="2"/>
      <c r="I44" s="2" t="s">
        <v>66</v>
      </c>
      <c r="J44" s="2"/>
      <c r="K44" s="17" t="s">
        <v>72</v>
      </c>
      <c r="L44" s="17" t="s">
        <v>73</v>
      </c>
      <c r="M44" s="17" t="s">
        <v>72</v>
      </c>
      <c r="N44" s="17" t="s">
        <v>73</v>
      </c>
      <c r="O44" s="17">
        <v>3</v>
      </c>
      <c r="P44" s="17">
        <v>5</v>
      </c>
      <c r="Q44" s="17">
        <f t="shared" si="6"/>
        <v>3</v>
      </c>
      <c r="R44" s="17">
        <f t="shared" si="7"/>
        <v>5</v>
      </c>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row>
    <row r="45" spans="1:62" ht="32.15" customHeight="1">
      <c r="A45" s="6" t="s">
        <v>62</v>
      </c>
      <c r="B45" s="19" t="str">
        <f t="shared" si="4"/>
        <v>Very Complex</v>
      </c>
      <c r="C45" s="17">
        <f t="shared" si="5"/>
        <v>63</v>
      </c>
      <c r="D45" s="6" t="s">
        <v>62</v>
      </c>
      <c r="E45" s="19" t="s">
        <v>139</v>
      </c>
      <c r="F45" s="2" t="s">
        <v>140</v>
      </c>
      <c r="G45" s="2" t="s">
        <v>141</v>
      </c>
      <c r="H45" s="2" t="s">
        <v>65</v>
      </c>
      <c r="I45" s="2" t="s">
        <v>66</v>
      </c>
      <c r="J45" s="2"/>
      <c r="K45" s="17" t="s">
        <v>67</v>
      </c>
      <c r="L45" s="17" t="s">
        <v>73</v>
      </c>
      <c r="M45" s="17" t="s">
        <v>72</v>
      </c>
      <c r="N45" s="17" t="s">
        <v>73</v>
      </c>
      <c r="O45" s="17">
        <v>1</v>
      </c>
      <c r="P45" s="17">
        <v>5</v>
      </c>
      <c r="Q45" s="17">
        <f t="shared" si="6"/>
        <v>3</v>
      </c>
      <c r="R45" s="17">
        <f t="shared" si="7"/>
        <v>5</v>
      </c>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row>
    <row r="46" spans="1:62" ht="32.15" customHeight="1">
      <c r="A46" s="6" t="s">
        <v>62</v>
      </c>
      <c r="B46" s="19" t="str">
        <f t="shared" si="4"/>
        <v>Very Complex</v>
      </c>
      <c r="C46" s="17">
        <f t="shared" si="5"/>
        <v>61</v>
      </c>
      <c r="D46" s="6" t="s">
        <v>62</v>
      </c>
      <c r="E46" s="6" t="s">
        <v>94</v>
      </c>
      <c r="F46" s="2" t="s">
        <v>95</v>
      </c>
      <c r="G46" s="2" t="s">
        <v>96</v>
      </c>
      <c r="H46" s="2" t="s">
        <v>65</v>
      </c>
      <c r="I46" s="2" t="s">
        <v>66</v>
      </c>
      <c r="J46" s="2"/>
      <c r="K46" s="17" t="s">
        <v>72</v>
      </c>
      <c r="L46" s="17" t="s">
        <v>72</v>
      </c>
      <c r="M46" s="17" t="s">
        <v>72</v>
      </c>
      <c r="N46" s="17" t="s">
        <v>73</v>
      </c>
      <c r="O46" s="17">
        <v>3</v>
      </c>
      <c r="P46" s="17">
        <v>3</v>
      </c>
      <c r="Q46" s="17">
        <f t="shared" si="6"/>
        <v>3</v>
      </c>
      <c r="R46" s="17">
        <f t="shared" si="7"/>
        <v>5</v>
      </c>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row>
    <row r="47" spans="1:62" ht="32.15" customHeight="1">
      <c r="A47" s="6" t="s">
        <v>62</v>
      </c>
      <c r="B47" s="19" t="str">
        <f t="shared" si="4"/>
        <v>Very Complex</v>
      </c>
      <c r="C47" s="17">
        <f t="shared" si="5"/>
        <v>61</v>
      </c>
      <c r="D47" s="6" t="s">
        <v>69</v>
      </c>
      <c r="E47" s="6" t="s">
        <v>104</v>
      </c>
      <c r="F47" s="2" t="s">
        <v>105</v>
      </c>
      <c r="G47" s="2" t="s">
        <v>106</v>
      </c>
      <c r="H47" s="2" t="s">
        <v>65</v>
      </c>
      <c r="I47" s="2" t="s">
        <v>66</v>
      </c>
      <c r="J47" s="2"/>
      <c r="K47" s="17" t="s">
        <v>72</v>
      </c>
      <c r="L47" s="17" t="s">
        <v>72</v>
      </c>
      <c r="M47" s="17" t="s">
        <v>72</v>
      </c>
      <c r="N47" s="17" t="s">
        <v>73</v>
      </c>
      <c r="O47" s="17">
        <v>3</v>
      </c>
      <c r="P47" s="17">
        <v>3</v>
      </c>
      <c r="Q47" s="17">
        <f t="shared" si="6"/>
        <v>3</v>
      </c>
      <c r="R47" s="17">
        <f t="shared" si="7"/>
        <v>5</v>
      </c>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row>
    <row r="48" spans="1:62" ht="32.15" customHeight="1">
      <c r="A48" s="6" t="s">
        <v>62</v>
      </c>
      <c r="B48" s="19" t="str">
        <f t="shared" si="4"/>
        <v>Very Complex</v>
      </c>
      <c r="C48" s="17">
        <f t="shared" si="5"/>
        <v>75</v>
      </c>
      <c r="D48" s="6" t="s">
        <v>69</v>
      </c>
      <c r="E48" s="6" t="s">
        <v>129</v>
      </c>
      <c r="F48" s="2" t="s">
        <v>130</v>
      </c>
      <c r="G48" s="2" t="s">
        <v>131</v>
      </c>
      <c r="H48" s="2" t="s">
        <v>65</v>
      </c>
      <c r="I48" s="2" t="s">
        <v>66</v>
      </c>
      <c r="J48" s="2" t="s">
        <v>132</v>
      </c>
      <c r="K48" s="17" t="s">
        <v>73</v>
      </c>
      <c r="L48" s="17" t="s">
        <v>73</v>
      </c>
      <c r="M48" s="17" t="s">
        <v>73</v>
      </c>
      <c r="N48" s="17" t="s">
        <v>73</v>
      </c>
      <c r="O48" s="17">
        <v>5</v>
      </c>
      <c r="P48" s="17">
        <v>5</v>
      </c>
      <c r="Q48" s="17">
        <f t="shared" si="6"/>
        <v>5</v>
      </c>
      <c r="R48" s="17">
        <f t="shared" si="7"/>
        <v>5</v>
      </c>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row>
    <row r="49" spans="1:62" ht="32.15" customHeight="1">
      <c r="A49" s="6" t="s">
        <v>62</v>
      </c>
      <c r="B49" s="19" t="str">
        <f t="shared" si="4"/>
        <v>Very Complex</v>
      </c>
      <c r="C49" s="17">
        <f t="shared" si="5"/>
        <v>67</v>
      </c>
      <c r="D49" s="6" t="s">
        <v>69</v>
      </c>
      <c r="E49" s="6" t="s">
        <v>84</v>
      </c>
      <c r="F49" s="2" t="s">
        <v>85</v>
      </c>
      <c r="G49" s="2" t="s">
        <v>86</v>
      </c>
      <c r="H49" s="2" t="s">
        <v>65</v>
      </c>
      <c r="I49" s="2" t="s">
        <v>66</v>
      </c>
      <c r="J49" s="2"/>
      <c r="K49" s="17" t="s">
        <v>67</v>
      </c>
      <c r="L49" s="17" t="s">
        <v>72</v>
      </c>
      <c r="M49" s="17" t="s">
        <v>73</v>
      </c>
      <c r="N49" s="17" t="s">
        <v>73</v>
      </c>
      <c r="O49" s="17">
        <v>1</v>
      </c>
      <c r="P49" s="17">
        <v>3</v>
      </c>
      <c r="Q49" s="17">
        <f t="shared" si="6"/>
        <v>5</v>
      </c>
      <c r="R49" s="17">
        <f t="shared" si="7"/>
        <v>5</v>
      </c>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row>
    <row r="50" spans="1:62" ht="32.15" customHeight="1">
      <c r="A50" s="6" t="s">
        <v>62</v>
      </c>
      <c r="B50" s="19" t="str">
        <f t="shared" si="4"/>
        <v>Complex</v>
      </c>
      <c r="C50" s="17">
        <f t="shared" si="5"/>
        <v>55</v>
      </c>
      <c r="D50" s="6" t="s">
        <v>62</v>
      </c>
      <c r="E50" s="19" t="s">
        <v>74</v>
      </c>
      <c r="F50" s="2" t="s">
        <v>75</v>
      </c>
      <c r="G50" s="2" t="s">
        <v>76</v>
      </c>
      <c r="H50" s="2"/>
      <c r="I50" s="2" t="s">
        <v>66</v>
      </c>
      <c r="J50" s="2"/>
      <c r="K50" s="17" t="s">
        <v>67</v>
      </c>
      <c r="L50" s="17" t="s">
        <v>73</v>
      </c>
      <c r="M50" s="17" t="s">
        <v>67</v>
      </c>
      <c r="N50" s="17" t="s">
        <v>73</v>
      </c>
      <c r="O50" s="17">
        <v>1</v>
      </c>
      <c r="P50" s="17">
        <v>5</v>
      </c>
      <c r="Q50" s="17">
        <f t="shared" si="6"/>
        <v>1</v>
      </c>
      <c r="R50" s="17">
        <f t="shared" si="7"/>
        <v>5</v>
      </c>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row>
    <row r="51" spans="1:62" ht="32.15" customHeight="1">
      <c r="A51" s="6" t="s">
        <v>62</v>
      </c>
      <c r="B51" s="19" t="str">
        <f t="shared" si="4"/>
        <v>Complex</v>
      </c>
      <c r="C51" s="17">
        <f t="shared" si="5"/>
        <v>55</v>
      </c>
      <c r="D51" s="6" t="s">
        <v>62</v>
      </c>
      <c r="E51" s="19" t="s">
        <v>123</v>
      </c>
      <c r="F51" s="2" t="s">
        <v>124</v>
      </c>
      <c r="G51" s="2" t="s">
        <v>125</v>
      </c>
      <c r="H51" s="2"/>
      <c r="I51" s="2" t="s">
        <v>66</v>
      </c>
      <c r="J51" s="2"/>
      <c r="K51" s="17" t="s">
        <v>67</v>
      </c>
      <c r="L51" s="17" t="s">
        <v>73</v>
      </c>
      <c r="M51" s="17" t="s">
        <v>67</v>
      </c>
      <c r="N51" s="17" t="s">
        <v>73</v>
      </c>
      <c r="O51" s="17">
        <v>1</v>
      </c>
      <c r="P51" s="17">
        <v>5</v>
      </c>
      <c r="Q51" s="17">
        <f t="shared" si="6"/>
        <v>1</v>
      </c>
      <c r="R51" s="17">
        <f t="shared" si="7"/>
        <v>5</v>
      </c>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row>
    <row r="52" spans="1:62" ht="32.15" customHeight="1">
      <c r="A52" s="6" t="s">
        <v>62</v>
      </c>
      <c r="B52" s="19" t="str">
        <f t="shared" si="4"/>
        <v>Complex</v>
      </c>
      <c r="C52" s="17">
        <f>(O52*1)+(P52*2)+(Q52*4)+(R52*8)</f>
        <v>59</v>
      </c>
      <c r="D52" s="6" t="s">
        <v>62</v>
      </c>
      <c r="E52" s="6" t="s">
        <v>178</v>
      </c>
      <c r="F52" s="2" t="s">
        <v>179</v>
      </c>
      <c r="G52" s="2" t="s">
        <v>180</v>
      </c>
      <c r="H52" s="2" t="s">
        <v>65</v>
      </c>
      <c r="I52" s="2" t="s">
        <v>66</v>
      </c>
      <c r="J52" s="2"/>
      <c r="K52" s="17" t="s">
        <v>67</v>
      </c>
      <c r="L52" s="17" t="s">
        <v>72</v>
      </c>
      <c r="M52" s="17" t="s">
        <v>72</v>
      </c>
      <c r="N52" s="17" t="s">
        <v>73</v>
      </c>
      <c r="O52" s="17">
        <v>1</v>
      </c>
      <c r="P52" s="17">
        <v>3</v>
      </c>
      <c r="Q52" s="17">
        <f t="shared" si="6"/>
        <v>3</v>
      </c>
      <c r="R52" s="17">
        <f t="shared" si="7"/>
        <v>5</v>
      </c>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row>
    <row r="53" spans="1:62" ht="32.15" customHeight="1">
      <c r="A53" s="6" t="s">
        <v>62</v>
      </c>
      <c r="B53" s="19" t="str">
        <f t="shared" si="4"/>
        <v>Complex</v>
      </c>
      <c r="C53" s="17">
        <f t="shared" si="5"/>
        <v>51</v>
      </c>
      <c r="D53" s="19" t="s">
        <v>120</v>
      </c>
      <c r="E53" s="19" t="s">
        <v>119</v>
      </c>
      <c r="F53" s="2" t="s">
        <v>121</v>
      </c>
      <c r="G53" s="2" t="s">
        <v>122</v>
      </c>
      <c r="H53" s="2"/>
      <c r="I53" s="2" t="s">
        <v>66</v>
      </c>
      <c r="J53" s="2"/>
      <c r="K53" s="17" t="s">
        <v>73</v>
      </c>
      <c r="L53" s="17" t="s">
        <v>73</v>
      </c>
      <c r="M53" s="17" t="s">
        <v>72</v>
      </c>
      <c r="N53" s="17" t="s">
        <v>72</v>
      </c>
      <c r="O53" s="17">
        <v>5</v>
      </c>
      <c r="P53" s="17">
        <v>5</v>
      </c>
      <c r="Q53" s="17">
        <f t="shared" si="6"/>
        <v>3</v>
      </c>
      <c r="R53" s="17">
        <f t="shared" si="7"/>
        <v>3</v>
      </c>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row>
    <row r="54" spans="1:62" ht="32.15" customHeight="1">
      <c r="A54" s="6" t="s">
        <v>62</v>
      </c>
      <c r="B54" s="19" t="str">
        <f t="shared" si="4"/>
        <v>Medium</v>
      </c>
      <c r="C54" s="17">
        <f t="shared" si="5"/>
        <v>37</v>
      </c>
      <c r="D54" s="6" t="s">
        <v>78</v>
      </c>
      <c r="E54" s="6" t="s">
        <v>175</v>
      </c>
      <c r="F54" s="2" t="s">
        <v>176</v>
      </c>
      <c r="G54" s="2" t="s">
        <v>177</v>
      </c>
      <c r="H54" s="2" t="s">
        <v>65</v>
      </c>
      <c r="I54" s="2" t="s">
        <v>66</v>
      </c>
      <c r="J54" s="2"/>
      <c r="K54" s="17" t="s">
        <v>72</v>
      </c>
      <c r="L54" s="17" t="s">
        <v>72</v>
      </c>
      <c r="M54" s="17" t="s">
        <v>73</v>
      </c>
      <c r="N54" s="17" t="s">
        <v>67</v>
      </c>
      <c r="O54" s="17">
        <v>3</v>
      </c>
      <c r="P54" s="17">
        <v>3</v>
      </c>
      <c r="Q54" s="17">
        <f t="shared" si="6"/>
        <v>5</v>
      </c>
      <c r="R54" s="17">
        <f t="shared" si="7"/>
        <v>1</v>
      </c>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row>
    <row r="55" spans="1:62" ht="32.15" customHeight="1">
      <c r="A55" s="6" t="s">
        <v>62</v>
      </c>
      <c r="B55" s="19" t="str">
        <f t="shared" si="4"/>
        <v>Medium</v>
      </c>
      <c r="C55" s="17">
        <f t="shared" si="5"/>
        <v>37</v>
      </c>
      <c r="D55" s="6" t="s">
        <v>62</v>
      </c>
      <c r="E55" s="6" t="s">
        <v>172</v>
      </c>
      <c r="F55" s="2" t="s">
        <v>173</v>
      </c>
      <c r="G55" s="2" t="s">
        <v>174</v>
      </c>
      <c r="H55" s="2" t="s">
        <v>65</v>
      </c>
      <c r="I55" s="2" t="s">
        <v>66</v>
      </c>
      <c r="J55" s="2"/>
      <c r="K55" s="17" t="s">
        <v>72</v>
      </c>
      <c r="L55" s="17" t="s">
        <v>72</v>
      </c>
      <c r="M55" s="17" t="s">
        <v>73</v>
      </c>
      <c r="N55" s="17" t="s">
        <v>67</v>
      </c>
      <c r="O55" s="17">
        <v>3</v>
      </c>
      <c r="P55" s="17">
        <v>3</v>
      </c>
      <c r="Q55" s="17">
        <f t="shared" si="6"/>
        <v>5</v>
      </c>
      <c r="R55" s="17">
        <f t="shared" si="7"/>
        <v>1</v>
      </c>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row>
    <row r="56" spans="1:62" ht="32.15" customHeight="1">
      <c r="A56" s="6" t="s">
        <v>62</v>
      </c>
      <c r="B56" s="19" t="str">
        <f t="shared" si="4"/>
        <v>Medium</v>
      </c>
      <c r="C56" s="17">
        <f t="shared" si="5"/>
        <v>45</v>
      </c>
      <c r="D56" s="6" t="s">
        <v>62</v>
      </c>
      <c r="E56" s="6" t="s">
        <v>169</v>
      </c>
      <c r="F56" s="2" t="s">
        <v>170</v>
      </c>
      <c r="G56" s="2" t="s">
        <v>171</v>
      </c>
      <c r="H56" s="2" t="s">
        <v>65</v>
      </c>
      <c r="I56" s="2"/>
      <c r="J56" s="2"/>
      <c r="K56" s="17" t="s">
        <v>72</v>
      </c>
      <c r="L56" s="17" t="s">
        <v>72</v>
      </c>
      <c r="M56" s="17" t="s">
        <v>72</v>
      </c>
      <c r="N56" s="17" t="s">
        <v>72</v>
      </c>
      <c r="O56" s="17">
        <v>3</v>
      </c>
      <c r="P56" s="17">
        <v>3</v>
      </c>
      <c r="Q56" s="17">
        <f t="shared" si="6"/>
        <v>3</v>
      </c>
      <c r="R56" s="17">
        <f t="shared" si="7"/>
        <v>3</v>
      </c>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row>
    <row r="57" spans="1:62" ht="32.15" customHeight="1">
      <c r="A57" s="6" t="s">
        <v>62</v>
      </c>
      <c r="B57" s="19" t="str">
        <f t="shared" si="4"/>
        <v>Medium</v>
      </c>
      <c r="C57" s="17">
        <f t="shared" si="5"/>
        <v>45</v>
      </c>
      <c r="D57" s="6" t="s">
        <v>62</v>
      </c>
      <c r="E57" s="6" t="s">
        <v>98</v>
      </c>
      <c r="F57" s="2" t="s">
        <v>99</v>
      </c>
      <c r="G57" s="2" t="s">
        <v>100</v>
      </c>
      <c r="H57" s="2" t="s">
        <v>65</v>
      </c>
      <c r="I57" s="2"/>
      <c r="J57" s="2"/>
      <c r="K57" s="17" t="s">
        <v>72</v>
      </c>
      <c r="L57" s="17" t="s">
        <v>72</v>
      </c>
      <c r="M57" s="17" t="s">
        <v>72</v>
      </c>
      <c r="N57" s="17" t="s">
        <v>72</v>
      </c>
      <c r="O57" s="17">
        <v>3</v>
      </c>
      <c r="P57" s="17">
        <v>3</v>
      </c>
      <c r="Q57" s="17">
        <f t="shared" si="6"/>
        <v>3</v>
      </c>
      <c r="R57" s="17">
        <f t="shared" si="7"/>
        <v>3</v>
      </c>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row>
    <row r="58" spans="1:62" ht="32.15" customHeight="1">
      <c r="A58" s="6" t="s">
        <v>62</v>
      </c>
      <c r="B58" s="19" t="str">
        <f t="shared" si="4"/>
        <v>Medium</v>
      </c>
      <c r="C58" s="17">
        <f t="shared" si="5"/>
        <v>45</v>
      </c>
      <c r="D58" s="6" t="s">
        <v>69</v>
      </c>
      <c r="E58" s="6" t="s">
        <v>136</v>
      </c>
      <c r="F58" s="2" t="s">
        <v>137</v>
      </c>
      <c r="G58" s="2" t="s">
        <v>138</v>
      </c>
      <c r="H58" s="2" t="s">
        <v>65</v>
      </c>
      <c r="I58" s="2"/>
      <c r="J58" s="2"/>
      <c r="K58" s="17" t="s">
        <v>72</v>
      </c>
      <c r="L58" s="17" t="s">
        <v>72</v>
      </c>
      <c r="M58" s="17" t="s">
        <v>72</v>
      </c>
      <c r="N58" s="17" t="s">
        <v>72</v>
      </c>
      <c r="O58" s="17">
        <v>3</v>
      </c>
      <c r="P58" s="17">
        <v>3</v>
      </c>
      <c r="Q58" s="17">
        <f t="shared" si="6"/>
        <v>3</v>
      </c>
      <c r="R58" s="17">
        <f t="shared" si="7"/>
        <v>3</v>
      </c>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row>
    <row r="59" spans="1:62" ht="32.15" customHeight="1">
      <c r="A59" s="6" t="s">
        <v>62</v>
      </c>
      <c r="B59" s="19" t="str">
        <f t="shared" si="4"/>
        <v>Simply</v>
      </c>
      <c r="C59" s="17">
        <f t="shared" si="5"/>
        <v>29</v>
      </c>
      <c r="D59" s="6" t="s">
        <v>78</v>
      </c>
      <c r="E59" s="6" t="s">
        <v>163</v>
      </c>
      <c r="F59" s="2" t="s">
        <v>164</v>
      </c>
      <c r="G59" s="2" t="s">
        <v>165</v>
      </c>
      <c r="H59" s="2" t="s">
        <v>65</v>
      </c>
      <c r="I59" s="2"/>
      <c r="J59" s="2"/>
      <c r="K59" s="17" t="s">
        <v>72</v>
      </c>
      <c r="L59" s="17" t="s">
        <v>72</v>
      </c>
      <c r="M59" s="17" t="s">
        <v>72</v>
      </c>
      <c r="N59" s="17" t="s">
        <v>67</v>
      </c>
      <c r="O59" s="17">
        <v>3</v>
      </c>
      <c r="P59" s="17">
        <v>3</v>
      </c>
      <c r="Q59" s="17">
        <f t="shared" si="6"/>
        <v>3</v>
      </c>
      <c r="R59" s="17">
        <f t="shared" si="7"/>
        <v>1</v>
      </c>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row>
    <row r="60" spans="1:62" ht="32.15" customHeight="1">
      <c r="A60" s="6" t="s">
        <v>62</v>
      </c>
      <c r="B60" s="19" t="str">
        <f t="shared" si="4"/>
        <v>Simply</v>
      </c>
      <c r="C60" s="17">
        <f t="shared" si="5"/>
        <v>31</v>
      </c>
      <c r="D60" s="6" t="s">
        <v>62</v>
      </c>
      <c r="E60" s="6" t="s">
        <v>81</v>
      </c>
      <c r="F60" s="2" t="s">
        <v>82</v>
      </c>
      <c r="G60" s="2" t="s">
        <v>83</v>
      </c>
      <c r="H60" s="2" t="s">
        <v>65</v>
      </c>
      <c r="I60" s="2" t="s">
        <v>66</v>
      </c>
      <c r="J60" s="2"/>
      <c r="K60" s="17" t="s">
        <v>67</v>
      </c>
      <c r="L60" s="17" t="s">
        <v>67</v>
      </c>
      <c r="M60" s="17" t="s">
        <v>67</v>
      </c>
      <c r="N60" s="17" t="s">
        <v>72</v>
      </c>
      <c r="O60" s="17">
        <v>1</v>
      </c>
      <c r="P60" s="17">
        <v>1</v>
      </c>
      <c r="Q60" s="17">
        <f t="shared" si="6"/>
        <v>1</v>
      </c>
      <c r="R60" s="17">
        <f t="shared" si="7"/>
        <v>3</v>
      </c>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row>
    <row r="61" spans="1:62" ht="32.15" customHeight="1">
      <c r="A61" s="6" t="s">
        <v>62</v>
      </c>
      <c r="B61" s="19" t="str">
        <f t="shared" si="4"/>
        <v>Simply</v>
      </c>
      <c r="C61" s="17">
        <f t="shared" si="5"/>
        <v>25</v>
      </c>
      <c r="D61" s="6" t="s">
        <v>62</v>
      </c>
      <c r="E61" s="6" t="s">
        <v>154</v>
      </c>
      <c r="F61" s="2" t="s">
        <v>155</v>
      </c>
      <c r="G61" s="2" t="s">
        <v>156</v>
      </c>
      <c r="H61" s="2" t="s">
        <v>65</v>
      </c>
      <c r="I61" s="2" t="s">
        <v>66</v>
      </c>
      <c r="J61" s="2"/>
      <c r="K61" s="17" t="s">
        <v>72</v>
      </c>
      <c r="L61" s="17" t="s">
        <v>73</v>
      </c>
      <c r="M61" s="17" t="s">
        <v>67</v>
      </c>
      <c r="N61" s="17" t="s">
        <v>67</v>
      </c>
      <c r="O61" s="17">
        <v>3</v>
      </c>
      <c r="P61" s="17">
        <v>5</v>
      </c>
      <c r="Q61" s="17">
        <f t="shared" si="6"/>
        <v>1</v>
      </c>
      <c r="R61" s="17">
        <f t="shared" si="7"/>
        <v>1</v>
      </c>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row>
    <row r="62" spans="1:62" ht="32.15" customHeight="1">
      <c r="A62" s="6" t="s">
        <v>62</v>
      </c>
      <c r="B62" s="19" t="str">
        <f t="shared" si="4"/>
        <v>Simply</v>
      </c>
      <c r="C62" s="17">
        <f t="shared" si="5"/>
        <v>29</v>
      </c>
      <c r="D62" s="6" t="s">
        <v>62</v>
      </c>
      <c r="E62" s="6" t="s">
        <v>160</v>
      </c>
      <c r="F62" s="2" t="s">
        <v>161</v>
      </c>
      <c r="G62" s="2" t="s">
        <v>162</v>
      </c>
      <c r="H62" s="2" t="s">
        <v>65</v>
      </c>
      <c r="I62" s="2"/>
      <c r="J62" s="2"/>
      <c r="K62" s="17" t="s">
        <v>72</v>
      </c>
      <c r="L62" s="17" t="s">
        <v>72</v>
      </c>
      <c r="M62" s="17" t="s">
        <v>72</v>
      </c>
      <c r="N62" s="17" t="s">
        <v>67</v>
      </c>
      <c r="O62" s="17">
        <v>3</v>
      </c>
      <c r="P62" s="17">
        <v>3</v>
      </c>
      <c r="Q62" s="17">
        <f t="shared" si="6"/>
        <v>3</v>
      </c>
      <c r="R62" s="17">
        <f t="shared" si="7"/>
        <v>1</v>
      </c>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row>
    <row r="63" spans="1:62" ht="32.15" customHeight="1">
      <c r="A63" s="6" t="s">
        <v>62</v>
      </c>
      <c r="B63" s="19" t="str">
        <f t="shared" si="4"/>
        <v>Simply</v>
      </c>
      <c r="C63" s="17">
        <f t="shared" si="5"/>
        <v>35</v>
      </c>
      <c r="D63" s="6" t="s">
        <v>62</v>
      </c>
      <c r="E63" s="6" t="s">
        <v>101</v>
      </c>
      <c r="F63" s="2" t="s">
        <v>102</v>
      </c>
      <c r="G63" s="2" t="s">
        <v>103</v>
      </c>
      <c r="H63" s="2" t="s">
        <v>65</v>
      </c>
      <c r="I63" s="2"/>
      <c r="J63" s="2"/>
      <c r="K63" s="17" t="s">
        <v>67</v>
      </c>
      <c r="L63" s="17" t="s">
        <v>72</v>
      </c>
      <c r="M63" s="17" t="s">
        <v>73</v>
      </c>
      <c r="N63" s="17" t="s">
        <v>67</v>
      </c>
      <c r="O63" s="17">
        <v>1</v>
      </c>
      <c r="P63" s="17">
        <v>3</v>
      </c>
      <c r="Q63" s="17">
        <f t="shared" si="6"/>
        <v>5</v>
      </c>
      <c r="R63" s="17">
        <f t="shared" si="7"/>
        <v>1</v>
      </c>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row>
    <row r="64" spans="1:62" ht="32.15" customHeight="1">
      <c r="A64" s="6" t="s">
        <v>62</v>
      </c>
      <c r="B64" s="19" t="str">
        <f t="shared" si="4"/>
        <v>Simply</v>
      </c>
      <c r="C64" s="17">
        <f t="shared" si="5"/>
        <v>33</v>
      </c>
      <c r="D64" s="6" t="s">
        <v>69</v>
      </c>
      <c r="E64" s="6" t="s">
        <v>68</v>
      </c>
      <c r="F64" s="2" t="s">
        <v>70</v>
      </c>
      <c r="G64" s="2" t="s">
        <v>71</v>
      </c>
      <c r="H64" s="2"/>
      <c r="I64" s="2" t="s">
        <v>66</v>
      </c>
      <c r="J64" s="2"/>
      <c r="K64" s="17" t="s">
        <v>72</v>
      </c>
      <c r="L64" s="17" t="s">
        <v>73</v>
      </c>
      <c r="M64" s="17" t="s">
        <v>72</v>
      </c>
      <c r="N64" s="17" t="s">
        <v>67</v>
      </c>
      <c r="O64" s="17">
        <v>3</v>
      </c>
      <c r="P64" s="17">
        <v>5</v>
      </c>
      <c r="Q64" s="17">
        <f t="shared" si="6"/>
        <v>3</v>
      </c>
      <c r="R64" s="17">
        <f t="shared" si="7"/>
        <v>1</v>
      </c>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row>
    <row r="65" spans="1:62" ht="32.15" customHeight="1">
      <c r="A65" s="6" t="s">
        <v>62</v>
      </c>
      <c r="B65" s="19" t="str">
        <f t="shared" si="4"/>
        <v>Very Simply</v>
      </c>
      <c r="C65" s="17">
        <f t="shared" si="5"/>
        <v>15</v>
      </c>
      <c r="D65" s="6" t="s">
        <v>88</v>
      </c>
      <c r="E65" s="6" t="s">
        <v>87</v>
      </c>
      <c r="F65" s="2" t="s">
        <v>89</v>
      </c>
      <c r="G65" s="2" t="s">
        <v>90</v>
      </c>
      <c r="H65" s="2" t="s">
        <v>65</v>
      </c>
      <c r="I65" s="2" t="s">
        <v>66</v>
      </c>
      <c r="J65" s="2"/>
      <c r="K65" s="17" t="s">
        <v>67</v>
      </c>
      <c r="L65" s="17" t="s">
        <v>67</v>
      </c>
      <c r="M65" s="17" t="s">
        <v>67</v>
      </c>
      <c r="N65" s="17" t="s">
        <v>67</v>
      </c>
      <c r="O65" s="17">
        <v>1</v>
      </c>
      <c r="P65" s="17">
        <v>1</v>
      </c>
      <c r="Q65" s="17">
        <f t="shared" si="6"/>
        <v>1</v>
      </c>
      <c r="R65" s="17">
        <f t="shared" si="7"/>
        <v>1</v>
      </c>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row>
    <row r="66" spans="1:62" ht="32.15" customHeight="1">
      <c r="A66" s="6" t="s">
        <v>62</v>
      </c>
      <c r="B66" s="19" t="str">
        <f t="shared" si="4"/>
        <v>Very Simply</v>
      </c>
      <c r="C66" s="17">
        <f t="shared" si="5"/>
        <v>15</v>
      </c>
      <c r="D66" s="6" t="s">
        <v>62</v>
      </c>
      <c r="E66" s="6" t="s">
        <v>61</v>
      </c>
      <c r="F66" s="2" t="s">
        <v>63</v>
      </c>
      <c r="G66" s="2" t="s">
        <v>64</v>
      </c>
      <c r="H66" s="2" t="s">
        <v>65</v>
      </c>
      <c r="I66" s="2" t="s">
        <v>66</v>
      </c>
      <c r="J66" s="2"/>
      <c r="K66" s="17" t="s">
        <v>67</v>
      </c>
      <c r="L66" s="17" t="s">
        <v>67</v>
      </c>
      <c r="M66" s="17" t="s">
        <v>67</v>
      </c>
      <c r="N66" s="17" t="s">
        <v>67</v>
      </c>
      <c r="O66" s="17">
        <v>1</v>
      </c>
      <c r="P66" s="17">
        <v>1</v>
      </c>
      <c r="Q66" s="17">
        <f t="shared" si="6"/>
        <v>1</v>
      </c>
      <c r="R66" s="17">
        <f t="shared" si="7"/>
        <v>1</v>
      </c>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row>
    <row r="67" spans="1:62" ht="32.15" customHeight="1">
      <c r="A67" s="6" t="s">
        <v>62</v>
      </c>
      <c r="B67" s="19" t="str">
        <f t="shared" si="4"/>
        <v>Very Simply</v>
      </c>
      <c r="C67" s="17">
        <f t="shared" si="5"/>
        <v>15</v>
      </c>
      <c r="D67" s="6" t="s">
        <v>62</v>
      </c>
      <c r="E67" s="6" t="s">
        <v>151</v>
      </c>
      <c r="F67" s="2" t="s">
        <v>152</v>
      </c>
      <c r="G67" s="2" t="s">
        <v>153</v>
      </c>
      <c r="H67" s="2" t="s">
        <v>65</v>
      </c>
      <c r="I67" s="2" t="s">
        <v>66</v>
      </c>
      <c r="J67" s="2"/>
      <c r="K67" s="17" t="s">
        <v>67</v>
      </c>
      <c r="L67" s="17" t="s">
        <v>67</v>
      </c>
      <c r="M67" s="17" t="s">
        <v>67</v>
      </c>
      <c r="N67" s="17" t="s">
        <v>67</v>
      </c>
      <c r="O67" s="17">
        <v>1</v>
      </c>
      <c r="P67" s="17">
        <v>1</v>
      </c>
      <c r="Q67" s="17">
        <f t="shared" si="6"/>
        <v>1</v>
      </c>
      <c r="R67" s="17">
        <f t="shared" si="7"/>
        <v>1</v>
      </c>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row>
    <row r="68" spans="1:62" ht="32.15" customHeight="1">
      <c r="A68" s="6" t="s">
        <v>62</v>
      </c>
      <c r="B68" s="19" t="str">
        <f t="shared" si="4"/>
        <v>Very Simply</v>
      </c>
      <c r="C68" s="17">
        <f t="shared" ref="C68:C79" si="8">(O68*1)+(P68*2)+(Q68*4)+(R68*8)</f>
        <v>15</v>
      </c>
      <c r="D68" s="6" t="s">
        <v>62</v>
      </c>
      <c r="E68" s="6" t="s">
        <v>116</v>
      </c>
      <c r="F68" s="2" t="s">
        <v>117</v>
      </c>
      <c r="G68" s="2" t="s">
        <v>118</v>
      </c>
      <c r="H68" s="2" t="s">
        <v>65</v>
      </c>
      <c r="I68" s="2"/>
      <c r="J68" s="2"/>
      <c r="K68" s="17" t="s">
        <v>67</v>
      </c>
      <c r="L68" s="17" t="s">
        <v>67</v>
      </c>
      <c r="M68" s="17" t="s">
        <v>67</v>
      </c>
      <c r="N68" s="17" t="s">
        <v>67</v>
      </c>
      <c r="O68" s="17">
        <v>1</v>
      </c>
      <c r="P68" s="17">
        <v>1</v>
      </c>
      <c r="Q68" s="17">
        <f t="shared" ref="Q68:Q79" si="9">IF(M68="Simply",1,IF(M68="Medium",3,IF(M68="High",5,0)))</f>
        <v>1</v>
      </c>
      <c r="R68" s="17">
        <f t="shared" ref="R68:R79" si="10">IF(N68="Simply",1,IF(N68="Medium",3,IF(N68="High",5,0)))</f>
        <v>1</v>
      </c>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row>
    <row r="69" spans="1:62" ht="32.15" customHeight="1">
      <c r="A69" s="6" t="s">
        <v>62</v>
      </c>
      <c r="B69" s="19" t="str">
        <f t="shared" si="4"/>
        <v>Very Simply</v>
      </c>
      <c r="C69" s="17">
        <f t="shared" si="8"/>
        <v>15</v>
      </c>
      <c r="D69" s="6" t="s">
        <v>62</v>
      </c>
      <c r="E69" s="6" t="s">
        <v>133</v>
      </c>
      <c r="F69" s="2" t="s">
        <v>134</v>
      </c>
      <c r="G69" s="2" t="s">
        <v>135</v>
      </c>
      <c r="H69" s="2" t="s">
        <v>65</v>
      </c>
      <c r="I69" s="2"/>
      <c r="J69" s="2"/>
      <c r="K69" s="17" t="s">
        <v>67</v>
      </c>
      <c r="L69" s="17" t="s">
        <v>67</v>
      </c>
      <c r="M69" s="17" t="s">
        <v>67</v>
      </c>
      <c r="N69" s="17" t="s">
        <v>67</v>
      </c>
      <c r="O69" s="17">
        <v>1</v>
      </c>
      <c r="P69" s="17">
        <v>1</v>
      </c>
      <c r="Q69" s="17">
        <f t="shared" si="9"/>
        <v>1</v>
      </c>
      <c r="R69" s="17">
        <f t="shared" si="10"/>
        <v>1</v>
      </c>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row>
    <row r="70" spans="1:62" ht="32.15" customHeight="1">
      <c r="A70" s="6" t="s">
        <v>304</v>
      </c>
      <c r="B70" s="44" t="str">
        <f t="shared" si="4"/>
        <v>Medium</v>
      </c>
      <c r="C70" s="17">
        <f t="shared" si="8"/>
        <v>40</v>
      </c>
      <c r="D70" s="19" t="s">
        <v>120</v>
      </c>
      <c r="E70" s="20" t="s">
        <v>323</v>
      </c>
      <c r="F70" s="5" t="s">
        <v>302</v>
      </c>
      <c r="G70" s="2" t="s">
        <v>303</v>
      </c>
      <c r="H70" s="2" t="s">
        <v>65</v>
      </c>
      <c r="I70" s="2" t="s">
        <v>66</v>
      </c>
      <c r="J70" s="2"/>
      <c r="K70" s="29" t="s">
        <v>203</v>
      </c>
      <c r="L70" s="29" t="s">
        <v>203</v>
      </c>
      <c r="M70" s="29" t="s">
        <v>203</v>
      </c>
      <c r="N70" s="17" t="s">
        <v>73</v>
      </c>
      <c r="O70" s="17">
        <f>IF(J70="Simply",1,IF(J70="Medium",3,IF(J70="High",5,0)))</f>
        <v>0</v>
      </c>
      <c r="P70" s="17">
        <f>IF(J70="Simply",1,IF(J70="Medium",3,IF(J70="High",5,0)))</f>
        <v>0</v>
      </c>
      <c r="Q70" s="17">
        <f t="shared" si="9"/>
        <v>0</v>
      </c>
      <c r="R70" s="17">
        <f t="shared" si="10"/>
        <v>5</v>
      </c>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row>
    <row r="71" spans="1:62" ht="32.15" customHeight="1">
      <c r="A71" s="6" t="s">
        <v>304</v>
      </c>
      <c r="B71" s="44" t="str">
        <f t="shared" si="4"/>
        <v>Medium</v>
      </c>
      <c r="C71" s="17">
        <f t="shared" si="8"/>
        <v>40</v>
      </c>
      <c r="D71" s="19" t="s">
        <v>120</v>
      </c>
      <c r="E71" s="20" t="s">
        <v>324</v>
      </c>
      <c r="F71" s="5" t="s">
        <v>305</v>
      </c>
      <c r="G71" s="2" t="s">
        <v>306</v>
      </c>
      <c r="H71" s="2" t="s">
        <v>65</v>
      </c>
      <c r="I71" s="2" t="s">
        <v>66</v>
      </c>
      <c r="J71" s="2"/>
      <c r="K71" s="29" t="s">
        <v>203</v>
      </c>
      <c r="L71" s="29" t="s">
        <v>203</v>
      </c>
      <c r="M71" s="29" t="s">
        <v>203</v>
      </c>
      <c r="N71" s="17" t="s">
        <v>73</v>
      </c>
      <c r="O71" s="17">
        <f>IF(J71="Simply",1,IF(J71="Medium",3,IF(J71="High",5,0)))</f>
        <v>0</v>
      </c>
      <c r="P71" s="17">
        <f>IF(J71="Simply",1,IF(J71="Medium",3,IF(J71="High",5,0)))</f>
        <v>0</v>
      </c>
      <c r="Q71" s="17">
        <f t="shared" si="9"/>
        <v>0</v>
      </c>
      <c r="R71" s="17">
        <f t="shared" si="10"/>
        <v>5</v>
      </c>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row>
    <row r="72" spans="1:62" ht="32.15" customHeight="1">
      <c r="A72" s="18" t="s">
        <v>285</v>
      </c>
      <c r="B72" s="19" t="str">
        <f t="shared" si="4"/>
        <v>Complex</v>
      </c>
      <c r="C72" s="17">
        <f t="shared" si="8"/>
        <v>55</v>
      </c>
      <c r="D72" s="6" t="s">
        <v>88</v>
      </c>
      <c r="E72" s="18" t="s">
        <v>289</v>
      </c>
      <c r="F72" s="5" t="s">
        <v>290</v>
      </c>
      <c r="G72" s="2" t="s">
        <v>291</v>
      </c>
      <c r="H72" s="2" t="s">
        <v>65</v>
      </c>
      <c r="I72" s="2" t="s">
        <v>66</v>
      </c>
      <c r="J72" s="2"/>
      <c r="K72" s="17" t="s">
        <v>67</v>
      </c>
      <c r="L72" s="17" t="s">
        <v>67</v>
      </c>
      <c r="M72" s="30" t="s">
        <v>72</v>
      </c>
      <c r="N72" s="17" t="s">
        <v>73</v>
      </c>
      <c r="O72" s="17">
        <v>1</v>
      </c>
      <c r="P72" s="17">
        <v>1</v>
      </c>
      <c r="Q72" s="17">
        <f t="shared" si="9"/>
        <v>3</v>
      </c>
      <c r="R72" s="17">
        <f t="shared" si="10"/>
        <v>5</v>
      </c>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row>
    <row r="73" spans="1:62" ht="32.15" customHeight="1">
      <c r="A73" s="18" t="s">
        <v>285</v>
      </c>
      <c r="B73" s="19" t="str">
        <f t="shared" si="4"/>
        <v>Complex</v>
      </c>
      <c r="C73" s="17">
        <f t="shared" si="8"/>
        <v>55</v>
      </c>
      <c r="D73" s="6" t="s">
        <v>88</v>
      </c>
      <c r="E73" s="18" t="s">
        <v>298</v>
      </c>
      <c r="F73" s="5" t="s">
        <v>299</v>
      </c>
      <c r="G73" s="2" t="s">
        <v>300</v>
      </c>
      <c r="H73" s="2" t="s">
        <v>65</v>
      </c>
      <c r="I73" s="2"/>
      <c r="J73" s="2"/>
      <c r="K73" s="17" t="s">
        <v>67</v>
      </c>
      <c r="L73" s="17" t="s">
        <v>67</v>
      </c>
      <c r="M73" s="30" t="s">
        <v>72</v>
      </c>
      <c r="N73" s="17" t="s">
        <v>73</v>
      </c>
      <c r="O73" s="17">
        <v>1</v>
      </c>
      <c r="P73" s="17">
        <v>1</v>
      </c>
      <c r="Q73" s="17">
        <f t="shared" si="9"/>
        <v>3</v>
      </c>
      <c r="R73" s="17">
        <f t="shared" si="10"/>
        <v>5</v>
      </c>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row>
    <row r="74" spans="1:62" ht="32.15" customHeight="1">
      <c r="A74" s="18" t="s">
        <v>285</v>
      </c>
      <c r="B74" s="19" t="str">
        <f t="shared" si="4"/>
        <v>Complex</v>
      </c>
      <c r="C74" s="17">
        <f t="shared" si="8"/>
        <v>55</v>
      </c>
      <c r="D74" s="6" t="s">
        <v>88</v>
      </c>
      <c r="E74" s="18" t="s">
        <v>292</v>
      </c>
      <c r="F74" s="5" t="s">
        <v>293</v>
      </c>
      <c r="G74" s="2" t="s">
        <v>294</v>
      </c>
      <c r="H74" s="2" t="s">
        <v>65</v>
      </c>
      <c r="I74" s="2" t="s">
        <v>66</v>
      </c>
      <c r="J74" s="2"/>
      <c r="K74" s="17" t="s">
        <v>67</v>
      </c>
      <c r="L74" s="17" t="s">
        <v>67</v>
      </c>
      <c r="M74" s="30" t="s">
        <v>72</v>
      </c>
      <c r="N74" s="17" t="s">
        <v>73</v>
      </c>
      <c r="O74" s="17">
        <v>1</v>
      </c>
      <c r="P74" s="17">
        <v>1</v>
      </c>
      <c r="Q74" s="17">
        <f t="shared" si="9"/>
        <v>3</v>
      </c>
      <c r="R74" s="17">
        <f t="shared" si="10"/>
        <v>5</v>
      </c>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row>
    <row r="75" spans="1:62" ht="32.15" customHeight="1">
      <c r="A75" s="18" t="s">
        <v>285</v>
      </c>
      <c r="B75" s="19" t="str">
        <f t="shared" si="4"/>
        <v>Complex</v>
      </c>
      <c r="C75" s="17">
        <f t="shared" si="8"/>
        <v>55</v>
      </c>
      <c r="D75" s="6" t="s">
        <v>69</v>
      </c>
      <c r="E75" s="18" t="s">
        <v>282</v>
      </c>
      <c r="F75" s="5" t="s">
        <v>283</v>
      </c>
      <c r="G75" s="2" t="s">
        <v>284</v>
      </c>
      <c r="H75" s="2" t="s">
        <v>65</v>
      </c>
      <c r="I75" s="2" t="s">
        <v>66</v>
      </c>
      <c r="J75" s="2"/>
      <c r="K75" s="17" t="s">
        <v>67</v>
      </c>
      <c r="L75" s="17" t="s">
        <v>67</v>
      </c>
      <c r="M75" s="30" t="s">
        <v>72</v>
      </c>
      <c r="N75" s="17" t="s">
        <v>73</v>
      </c>
      <c r="O75" s="17">
        <v>1</v>
      </c>
      <c r="P75" s="17">
        <v>1</v>
      </c>
      <c r="Q75" s="17">
        <f t="shared" si="9"/>
        <v>3</v>
      </c>
      <c r="R75" s="17">
        <f t="shared" si="10"/>
        <v>5</v>
      </c>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row>
    <row r="76" spans="1:62" ht="32.15" customHeight="1">
      <c r="A76" s="18" t="s">
        <v>285</v>
      </c>
      <c r="B76" s="19" t="str">
        <f t="shared" si="4"/>
        <v>Complex</v>
      </c>
      <c r="C76" s="17">
        <f t="shared" si="8"/>
        <v>55</v>
      </c>
      <c r="D76" s="6" t="s">
        <v>69</v>
      </c>
      <c r="E76" s="18" t="s">
        <v>286</v>
      </c>
      <c r="F76" s="5" t="s">
        <v>287</v>
      </c>
      <c r="G76" s="2" t="s">
        <v>288</v>
      </c>
      <c r="H76" s="2" t="s">
        <v>65</v>
      </c>
      <c r="I76" s="2" t="s">
        <v>66</v>
      </c>
      <c r="J76" s="2"/>
      <c r="K76" s="17" t="s">
        <v>67</v>
      </c>
      <c r="L76" s="17" t="s">
        <v>67</v>
      </c>
      <c r="M76" s="30" t="s">
        <v>72</v>
      </c>
      <c r="N76" s="17" t="s">
        <v>73</v>
      </c>
      <c r="O76" s="17">
        <v>1</v>
      </c>
      <c r="P76" s="17">
        <v>1</v>
      </c>
      <c r="Q76" s="17">
        <f t="shared" si="9"/>
        <v>3</v>
      </c>
      <c r="R76" s="17">
        <f t="shared" si="10"/>
        <v>5</v>
      </c>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row>
    <row r="77" spans="1:62" ht="32.15" customHeight="1">
      <c r="A77" s="18" t="s">
        <v>285</v>
      </c>
      <c r="B77" s="19" t="str">
        <f t="shared" si="4"/>
        <v>Complex</v>
      </c>
      <c r="C77" s="17">
        <f t="shared" si="8"/>
        <v>55</v>
      </c>
      <c r="D77" s="6" t="s">
        <v>69</v>
      </c>
      <c r="E77" s="18" t="s">
        <v>295</v>
      </c>
      <c r="F77" s="5" t="s">
        <v>296</v>
      </c>
      <c r="G77" s="2" t="s">
        <v>297</v>
      </c>
      <c r="H77" s="2" t="s">
        <v>65</v>
      </c>
      <c r="I77" s="2" t="s">
        <v>66</v>
      </c>
      <c r="J77" s="2"/>
      <c r="K77" s="17" t="s">
        <v>67</v>
      </c>
      <c r="L77" s="17" t="s">
        <v>67</v>
      </c>
      <c r="M77" s="30" t="s">
        <v>72</v>
      </c>
      <c r="N77" s="17" t="s">
        <v>73</v>
      </c>
      <c r="O77" s="17">
        <v>1</v>
      </c>
      <c r="P77" s="17">
        <v>1</v>
      </c>
      <c r="Q77" s="17">
        <f t="shared" si="9"/>
        <v>3</v>
      </c>
      <c r="R77" s="17">
        <f t="shared" si="10"/>
        <v>5</v>
      </c>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row>
    <row r="78" spans="1:62" ht="32.15" customHeight="1">
      <c r="A78" s="18" t="s">
        <v>278</v>
      </c>
      <c r="B78" s="19" t="str">
        <f t="shared" si="4"/>
        <v>Medium</v>
      </c>
      <c r="C78" s="17">
        <f t="shared" si="8"/>
        <v>41</v>
      </c>
      <c r="D78" s="6" t="s">
        <v>88</v>
      </c>
      <c r="E78" s="18" t="s">
        <v>275</v>
      </c>
      <c r="F78" s="5" t="s">
        <v>276</v>
      </c>
      <c r="G78" s="2" t="s">
        <v>277</v>
      </c>
      <c r="H78" s="2" t="s">
        <v>65</v>
      </c>
      <c r="I78" s="2"/>
      <c r="J78" s="2"/>
      <c r="K78" s="17" t="s">
        <v>72</v>
      </c>
      <c r="L78" s="17" t="s">
        <v>73</v>
      </c>
      <c r="M78" s="17" t="s">
        <v>67</v>
      </c>
      <c r="N78" s="17" t="s">
        <v>72</v>
      </c>
      <c r="O78" s="17">
        <v>3</v>
      </c>
      <c r="P78" s="17">
        <v>5</v>
      </c>
      <c r="Q78" s="17">
        <f t="shared" si="9"/>
        <v>1</v>
      </c>
      <c r="R78" s="17">
        <f t="shared" si="10"/>
        <v>3</v>
      </c>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row>
    <row r="79" spans="1:62" ht="32.15" customHeight="1">
      <c r="A79" s="18" t="s">
        <v>278</v>
      </c>
      <c r="B79" s="19" t="str">
        <f t="shared" si="4"/>
        <v>Simply</v>
      </c>
      <c r="C79" s="17">
        <f t="shared" si="8"/>
        <v>31</v>
      </c>
      <c r="D79" s="6" t="s">
        <v>78</v>
      </c>
      <c r="E79" s="18" t="s">
        <v>279</v>
      </c>
      <c r="F79" s="5" t="s">
        <v>280</v>
      </c>
      <c r="G79" s="2" t="s">
        <v>281</v>
      </c>
      <c r="H79" s="2" t="s">
        <v>65</v>
      </c>
      <c r="I79" s="2"/>
      <c r="J79" s="2"/>
      <c r="K79" s="17" t="s">
        <v>67</v>
      </c>
      <c r="L79" s="17" t="s">
        <v>73</v>
      </c>
      <c r="M79" s="17" t="s">
        <v>72</v>
      </c>
      <c r="N79" s="17" t="s">
        <v>67</v>
      </c>
      <c r="O79" s="17">
        <v>1</v>
      </c>
      <c r="P79" s="17">
        <v>5</v>
      </c>
      <c r="Q79" s="17">
        <f t="shared" si="9"/>
        <v>3</v>
      </c>
      <c r="R79" s="17">
        <f t="shared" si="10"/>
        <v>1</v>
      </c>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row>
    <row r="80" spans="1:62" ht="261">
      <c r="B80" s="7" t="str">
        <f t="shared" si="4"/>
        <v>Very Complex</v>
      </c>
      <c r="C80" s="9">
        <f>SUM(C4:C79)</f>
        <v>3499</v>
      </c>
      <c r="D80" s="15" t="s">
        <v>309</v>
      </c>
      <c r="E80" s="15" t="s">
        <v>308</v>
      </c>
      <c r="G80" s="15" t="s">
        <v>310</v>
      </c>
    </row>
    <row r="81" spans="1:5">
      <c r="E81" s="7" t="s">
        <v>307</v>
      </c>
    </row>
    <row r="84" spans="1:5">
      <c r="A84" s="27" t="s">
        <v>7</v>
      </c>
    </row>
    <row r="85" spans="1:5" ht="29">
      <c r="A85" s="27" t="s">
        <v>325</v>
      </c>
    </row>
    <row r="86" spans="1:5">
      <c r="A86" s="27" t="s">
        <v>9</v>
      </c>
    </row>
    <row r="87" spans="1:5">
      <c r="A87" s="27" t="s">
        <v>326</v>
      </c>
    </row>
  </sheetData>
  <autoFilter ref="A3:BJ82" xr:uid="{8535B3D6-45FB-4426-88E9-C68C3FE5EBDD}"/>
  <sortState xmlns:xlrd2="http://schemas.microsoft.com/office/spreadsheetml/2017/richdata2" ref="A4:BM79">
    <sortCondition ref="A7:A79"/>
    <sortCondition ref="B7:B79"/>
    <sortCondition ref="D7:D79"/>
    <sortCondition ref="E7:E79"/>
  </sortState>
  <mergeCells count="2">
    <mergeCell ref="O1:R1"/>
    <mergeCell ref="K1:N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C56CE-26DC-4971-8D25-2D4839D96D09}">
  <sheetPr codeName="Tabelle3"/>
  <dimension ref="A1:AS44"/>
  <sheetViews>
    <sheetView zoomScale="40" zoomScaleNormal="40" workbookViewId="0">
      <selection activeCell="P58" sqref="P58"/>
    </sheetView>
  </sheetViews>
  <sheetFormatPr defaultColWidth="8.90625" defaultRowHeight="14.5"/>
  <cols>
    <col min="1" max="1" width="9.08984375" customWidth="1"/>
    <col min="2" max="6" width="8.90625" style="12"/>
  </cols>
  <sheetData>
    <row r="1" spans="1:45">
      <c r="A1" s="14" t="s">
        <v>327</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row>
    <row r="2" spans="1:45">
      <c r="A2" s="14"/>
    </row>
    <row r="3" spans="1:45">
      <c r="A3" s="14" t="s">
        <v>328</v>
      </c>
      <c r="B3" s="12">
        <v>4</v>
      </c>
      <c r="C3" s="12" t="s">
        <v>62</v>
      </c>
      <c r="D3" s="12" t="s">
        <v>329</v>
      </c>
      <c r="E3" s="12" t="s">
        <v>120</v>
      </c>
      <c r="F3" s="12" t="s">
        <v>330</v>
      </c>
    </row>
    <row r="4" spans="1:45">
      <c r="A4" s="14" t="s">
        <v>331</v>
      </c>
      <c r="B4" s="12">
        <v>76</v>
      </c>
      <c r="C4" s="12">
        <v>36</v>
      </c>
      <c r="D4" s="12">
        <v>30</v>
      </c>
      <c r="E4" s="12">
        <v>8</v>
      </c>
      <c r="F4" s="12">
        <v>2</v>
      </c>
    </row>
    <row r="5" spans="1:45">
      <c r="A5" s="14" t="s">
        <v>332</v>
      </c>
      <c r="B5" s="12">
        <v>44</v>
      </c>
      <c r="C5" s="13" t="s">
        <v>333</v>
      </c>
    </row>
    <row r="6" spans="1:45">
      <c r="A6" s="14"/>
    </row>
    <row r="7" spans="1:45">
      <c r="A7" s="14" t="s">
        <v>334</v>
      </c>
    </row>
    <row r="8" spans="1:45">
      <c r="A8" s="14" t="s">
        <v>335</v>
      </c>
      <c r="B8" s="12" t="s">
        <v>336</v>
      </c>
    </row>
    <row r="9" spans="1:45">
      <c r="A9" s="14"/>
    </row>
    <row r="10" spans="1:45">
      <c r="A10" s="14"/>
    </row>
    <row r="11" spans="1:45">
      <c r="A11" s="14"/>
    </row>
    <row r="12" spans="1:45">
      <c r="A12" s="14"/>
      <c r="L12" t="s">
        <v>337</v>
      </c>
    </row>
    <row r="13" spans="1:45">
      <c r="A13" s="14"/>
    </row>
    <row r="15" spans="1:45">
      <c r="A15" s="14"/>
    </row>
    <row r="16" spans="1:4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51B79-0C4B-4FD4-86E1-DA83DBA4189B}">
  <sheetPr codeName="Tabelle4"/>
  <dimension ref="A1:E49"/>
  <sheetViews>
    <sheetView topLeftCell="A31" workbookViewId="0">
      <selection activeCell="F31" sqref="F31"/>
    </sheetView>
  </sheetViews>
  <sheetFormatPr defaultColWidth="8.90625" defaultRowHeight="14.5"/>
  <cols>
    <col min="1" max="1" width="54.08984375" style="22" bestFit="1" customWidth="1"/>
    <col min="2" max="2" width="20.90625" customWidth="1"/>
  </cols>
  <sheetData>
    <row r="1" spans="1:5">
      <c r="A1" s="21" t="s">
        <v>338</v>
      </c>
      <c r="B1" s="26" t="s">
        <v>339</v>
      </c>
    </row>
    <row r="2" spans="1:5">
      <c r="A2" s="23" t="s">
        <v>340</v>
      </c>
      <c r="E2" s="24"/>
    </row>
    <row r="3" spans="1:5">
      <c r="A3" s="23" t="s">
        <v>341</v>
      </c>
      <c r="E3" s="25"/>
    </row>
    <row r="4" spans="1:5">
      <c r="A4" s="23" t="s">
        <v>342</v>
      </c>
      <c r="E4" s="25"/>
    </row>
    <row r="5" spans="1:5">
      <c r="A5" s="23" t="s">
        <v>343</v>
      </c>
      <c r="E5" s="25"/>
    </row>
    <row r="6" spans="1:5">
      <c r="A6" s="23" t="s">
        <v>344</v>
      </c>
      <c r="E6" s="25"/>
    </row>
    <row r="7" spans="1:5">
      <c r="A7" s="23" t="s">
        <v>345</v>
      </c>
      <c r="E7" s="25"/>
    </row>
    <row r="8" spans="1:5">
      <c r="A8" s="23" t="s">
        <v>346</v>
      </c>
      <c r="E8" s="25"/>
    </row>
    <row r="9" spans="1:5">
      <c r="A9" s="23" t="s">
        <v>347</v>
      </c>
    </row>
    <row r="10" spans="1:5">
      <c r="A10" s="23" t="s">
        <v>348</v>
      </c>
    </row>
    <row r="11" spans="1:5">
      <c r="A11" s="23" t="s">
        <v>349</v>
      </c>
    </row>
    <row r="12" spans="1:5">
      <c r="A12" s="23" t="s">
        <v>350</v>
      </c>
    </row>
    <row r="13" spans="1:5">
      <c r="A13" s="23" t="s">
        <v>351</v>
      </c>
    </row>
    <row r="14" spans="1:5">
      <c r="A14" s="23" t="s">
        <v>352</v>
      </c>
    </row>
    <row r="15" spans="1:5">
      <c r="A15" s="23"/>
      <c r="B15" t="s">
        <v>353</v>
      </c>
    </row>
    <row r="16" spans="1:5">
      <c r="A16" s="23" t="s">
        <v>354</v>
      </c>
    </row>
    <row r="17" spans="1:1">
      <c r="A17" s="23" t="s">
        <v>355</v>
      </c>
    </row>
    <row r="18" spans="1:1">
      <c r="A18" s="23" t="s">
        <v>356</v>
      </c>
    </row>
    <row r="19" spans="1:1">
      <c r="A19" s="23" t="s">
        <v>357</v>
      </c>
    </row>
    <row r="20" spans="1:1">
      <c r="A20" s="23" t="s">
        <v>358</v>
      </c>
    </row>
    <row r="21" spans="1:1">
      <c r="A21" s="23" t="s">
        <v>359</v>
      </c>
    </row>
    <row r="22" spans="1:1">
      <c r="A22" s="23" t="s">
        <v>360</v>
      </c>
    </row>
    <row r="23" spans="1:1">
      <c r="A23" s="23" t="s">
        <v>361</v>
      </c>
    </row>
    <row r="24" spans="1:1">
      <c r="A24" s="23" t="s">
        <v>362</v>
      </c>
    </row>
    <row r="25" spans="1:1">
      <c r="A25" s="23" t="s">
        <v>363</v>
      </c>
    </row>
    <row r="26" spans="1:1">
      <c r="A26" s="23" t="s">
        <v>364</v>
      </c>
    </row>
    <row r="27" spans="1:1">
      <c r="A27" s="23" t="s">
        <v>365</v>
      </c>
    </row>
    <row r="28" spans="1:1">
      <c r="A28" s="23" t="s">
        <v>366</v>
      </c>
    </row>
    <row r="29" spans="1:1">
      <c r="A29" s="23" t="s">
        <v>367</v>
      </c>
    </row>
    <row r="30" spans="1:1">
      <c r="A30" s="23" t="s">
        <v>368</v>
      </c>
    </row>
    <row r="31" spans="1:1">
      <c r="A31" s="23" t="s">
        <v>369</v>
      </c>
    </row>
    <row r="32" spans="1:1">
      <c r="A32" s="23" t="s">
        <v>370</v>
      </c>
    </row>
    <row r="33" spans="1:2">
      <c r="A33" s="23" t="s">
        <v>371</v>
      </c>
    </row>
    <row r="34" spans="1:2">
      <c r="A34" s="23" t="s">
        <v>372</v>
      </c>
    </row>
    <row r="35" spans="1:2">
      <c r="A35" s="23" t="s">
        <v>373</v>
      </c>
    </row>
    <row r="36" spans="1:2">
      <c r="A36" s="23"/>
      <c r="B36" t="s">
        <v>374</v>
      </c>
    </row>
    <row r="37" spans="1:2">
      <c r="A37" s="23" t="s">
        <v>375</v>
      </c>
    </row>
    <row r="38" spans="1:2">
      <c r="A38" s="23"/>
      <c r="B38" t="s">
        <v>376</v>
      </c>
    </row>
    <row r="39" spans="1:2">
      <c r="A39" s="23" t="s">
        <v>377</v>
      </c>
    </row>
    <row r="40" spans="1:2">
      <c r="A40" s="23" t="s">
        <v>378</v>
      </c>
    </row>
    <row r="41" spans="1:2">
      <c r="A41" s="23" t="s">
        <v>379</v>
      </c>
    </row>
    <row r="42" spans="1:2">
      <c r="A42" s="23" t="s">
        <v>380</v>
      </c>
    </row>
    <row r="43" spans="1:2">
      <c r="A43" s="23" t="s">
        <v>381</v>
      </c>
    </row>
    <row r="44" spans="1:2">
      <c r="A44" s="23" t="s">
        <v>382</v>
      </c>
    </row>
    <row r="45" spans="1:2">
      <c r="A45" s="23" t="s">
        <v>383</v>
      </c>
    </row>
    <row r="46" spans="1:2">
      <c r="A46" s="23" t="s">
        <v>384</v>
      </c>
    </row>
    <row r="47" spans="1:2">
      <c r="A47" s="23" t="s">
        <v>385</v>
      </c>
    </row>
    <row r="48" spans="1:2">
      <c r="A48" s="23" t="s">
        <v>386</v>
      </c>
    </row>
    <row r="49" spans="2:2">
      <c r="B49" t="s">
        <v>387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C6160-CEF6-47D9-84AB-8361CD6BF0CE}">
  <sheetPr codeName="Tabelle5" filterMode="1">
    <tabColor rgb="FF92D050"/>
  </sheetPr>
  <dimension ref="A2:W99"/>
  <sheetViews>
    <sheetView topLeftCell="A16" zoomScale="70" zoomScaleNormal="70" workbookViewId="0">
      <selection activeCell="AA19" sqref="AA19"/>
    </sheetView>
  </sheetViews>
  <sheetFormatPr defaultColWidth="11.453125" defaultRowHeight="14.5" outlineLevelCol="1"/>
  <cols>
    <col min="1" max="1" width="8.08984375" customWidth="1"/>
    <col min="2" max="2" width="23.453125" customWidth="1"/>
    <col min="3" max="3" width="19.90625" customWidth="1"/>
    <col min="4" max="4" width="10.08984375" hidden="1" customWidth="1"/>
    <col min="5" max="5" width="11.08984375" customWidth="1" outlineLevel="1"/>
    <col min="6" max="6" width="7.08984375" customWidth="1" outlineLevel="1"/>
    <col min="7" max="7" width="21.08984375" customWidth="1"/>
    <col min="8" max="16" width="11.453125" customWidth="1" outlineLevel="1"/>
  </cols>
  <sheetData>
    <row r="2" spans="1:23">
      <c r="K2" s="38" t="s">
        <v>388</v>
      </c>
    </row>
    <row r="3" spans="1:23">
      <c r="I3" t="s">
        <v>389</v>
      </c>
      <c r="J3" t="s">
        <v>390</v>
      </c>
      <c r="K3" t="s">
        <v>391</v>
      </c>
      <c r="L3" t="s">
        <v>392</v>
      </c>
      <c r="M3" t="s">
        <v>393</v>
      </c>
      <c r="N3" t="s">
        <v>394</v>
      </c>
      <c r="O3" t="s">
        <v>395</v>
      </c>
    </row>
    <row r="4" spans="1:23">
      <c r="G4" s="33" t="s">
        <v>396</v>
      </c>
      <c r="H4" s="33"/>
      <c r="I4" s="33">
        <v>60</v>
      </c>
      <c r="J4" s="33">
        <v>85</v>
      </c>
      <c r="K4" s="33">
        <v>109</v>
      </c>
      <c r="L4" s="33">
        <f>150-30+8</f>
        <v>128</v>
      </c>
      <c r="M4" s="33">
        <f>150-30+8</f>
        <v>128</v>
      </c>
      <c r="N4" s="33">
        <f>150-30+8</f>
        <v>128</v>
      </c>
    </row>
    <row r="5" spans="1:23">
      <c r="G5" s="36" t="s">
        <v>397</v>
      </c>
      <c r="H5" s="45" t="s">
        <v>398</v>
      </c>
      <c r="I5" s="36">
        <v>10</v>
      </c>
      <c r="J5" s="36">
        <v>12</v>
      </c>
      <c r="K5" s="36">
        <v>14</v>
      </c>
      <c r="L5" s="36">
        <v>14</v>
      </c>
      <c r="M5" s="36">
        <v>14</v>
      </c>
      <c r="N5" s="36">
        <v>14</v>
      </c>
    </row>
    <row r="6" spans="1:23">
      <c r="G6" s="36" t="s">
        <v>399</v>
      </c>
      <c r="H6" s="45" t="s">
        <v>398</v>
      </c>
      <c r="I6" s="36">
        <v>8</v>
      </c>
      <c r="J6" s="36">
        <v>8</v>
      </c>
      <c r="K6" s="36">
        <v>8</v>
      </c>
      <c r="L6" s="36">
        <v>8</v>
      </c>
      <c r="M6" s="36">
        <v>8</v>
      </c>
      <c r="N6" s="36">
        <v>8</v>
      </c>
    </row>
    <row r="7" spans="1:23">
      <c r="G7" s="36" t="s">
        <v>400</v>
      </c>
      <c r="H7" s="45" t="s">
        <v>401</v>
      </c>
      <c r="I7" s="36"/>
      <c r="J7" s="36"/>
      <c r="K7" s="36"/>
      <c r="L7" s="36"/>
      <c r="M7" s="36"/>
      <c r="N7" s="36"/>
    </row>
    <row r="8" spans="1:23">
      <c r="G8" s="36" t="s">
        <v>402</v>
      </c>
      <c r="H8" s="36" t="s">
        <v>401</v>
      </c>
      <c r="I8" s="36"/>
      <c r="J8" s="36"/>
      <c r="K8" s="36"/>
      <c r="L8" s="36">
        <v>0</v>
      </c>
      <c r="M8" s="36">
        <v>0</v>
      </c>
      <c r="N8" s="36">
        <v>2</v>
      </c>
    </row>
    <row r="9" spans="1:23">
      <c r="G9" s="37" t="s">
        <v>403</v>
      </c>
      <c r="H9" s="37"/>
      <c r="I9" s="37">
        <f>I4-I5-I6-I7-I8</f>
        <v>42</v>
      </c>
      <c r="J9" s="37">
        <f t="shared" ref="J9:N9" si="0">J4-J5-J6-J7-J8</f>
        <v>65</v>
      </c>
      <c r="K9" s="37">
        <f t="shared" si="0"/>
        <v>87</v>
      </c>
      <c r="L9" s="37">
        <f t="shared" si="0"/>
        <v>106</v>
      </c>
      <c r="M9" s="37">
        <f t="shared" si="0"/>
        <v>106</v>
      </c>
      <c r="N9" s="37">
        <f t="shared" si="0"/>
        <v>104</v>
      </c>
    </row>
    <row r="10" spans="1:23">
      <c r="G10" s="37" t="s">
        <v>403</v>
      </c>
      <c r="H10" s="37" t="s">
        <v>404</v>
      </c>
      <c r="I10" s="37"/>
      <c r="J10" s="37"/>
      <c r="K10" s="37"/>
      <c r="L10" s="37"/>
      <c r="M10" s="37"/>
      <c r="N10" s="37"/>
    </row>
    <row r="11" spans="1:23">
      <c r="G11" s="37" t="s">
        <v>403</v>
      </c>
      <c r="H11" s="37" t="s">
        <v>405</v>
      </c>
      <c r="I11" s="37"/>
      <c r="J11" s="37"/>
      <c r="K11" s="37"/>
      <c r="L11" s="37"/>
      <c r="M11" s="37"/>
      <c r="N11" s="37"/>
    </row>
    <row r="12" spans="1:23">
      <c r="G12" s="36" t="s">
        <v>406</v>
      </c>
      <c r="H12" s="36">
        <v>18</v>
      </c>
      <c r="I12" s="36">
        <f t="shared" ref="I12:N12" si="1">I9*$H$12</f>
        <v>756</v>
      </c>
      <c r="J12" s="36">
        <f>J9*$H$12</f>
        <v>1170</v>
      </c>
      <c r="K12" s="36">
        <f>K9*$H$12</f>
        <v>1566</v>
      </c>
      <c r="L12" s="36">
        <f>L9*$H$12</f>
        <v>1908</v>
      </c>
      <c r="M12" s="36">
        <f t="shared" si="1"/>
        <v>1908</v>
      </c>
      <c r="N12" s="36">
        <f t="shared" si="1"/>
        <v>1872</v>
      </c>
      <c r="P12">
        <f>SUM(I12:M12)</f>
        <v>7308</v>
      </c>
      <c r="R12" s="54"/>
    </row>
    <row r="13" spans="1:23">
      <c r="I13" s="46">
        <f>I12/$P$12</f>
        <v>0.10344827586206896</v>
      </c>
      <c r="J13" s="46">
        <f>J12/$P$12+I13</f>
        <v>0.26354679802955666</v>
      </c>
      <c r="K13" s="46">
        <f>K12/$P$12+J13</f>
        <v>0.47783251231527091</v>
      </c>
      <c r="L13" s="46">
        <f>L12/$P$12+K13</f>
        <v>0.73891625615763545</v>
      </c>
      <c r="M13" s="46">
        <f>M12/$P$12+L13</f>
        <v>1</v>
      </c>
      <c r="N13" s="46">
        <f>N12/$P$12+M13</f>
        <v>1.2561576354679804</v>
      </c>
    </row>
    <row r="14" spans="1:23" ht="58">
      <c r="F14" t="s">
        <v>407</v>
      </c>
      <c r="G14">
        <f>'APPS overview - work'!C80</f>
        <v>3499</v>
      </c>
      <c r="N14" s="35">
        <f>P12/G14</f>
        <v>2.0885967419262648</v>
      </c>
      <c r="O14" s="34" t="s">
        <v>408</v>
      </c>
    </row>
    <row r="15" spans="1:23">
      <c r="A15" s="87" t="s">
        <v>409</v>
      </c>
      <c r="B15" s="88"/>
      <c r="C15" s="88"/>
      <c r="G15" s="88"/>
      <c r="I15" t="s">
        <v>337</v>
      </c>
      <c r="J15" t="s">
        <v>337</v>
      </c>
      <c r="K15" t="s">
        <v>337</v>
      </c>
      <c r="L15" t="s">
        <v>337</v>
      </c>
      <c r="M15" t="s">
        <v>337</v>
      </c>
      <c r="N15" t="s">
        <v>410</v>
      </c>
      <c r="Q15" s="88"/>
      <c r="R15" s="88" t="s">
        <v>337</v>
      </c>
      <c r="S15" s="88" t="s">
        <v>337</v>
      </c>
      <c r="T15" s="88" t="s">
        <v>337</v>
      </c>
      <c r="U15" s="88" t="s">
        <v>337</v>
      </c>
      <c r="V15" s="88" t="s">
        <v>337</v>
      </c>
      <c r="W15" s="88" t="s">
        <v>410</v>
      </c>
    </row>
    <row r="16" spans="1:23">
      <c r="A16" s="85" t="s">
        <v>3</v>
      </c>
      <c r="B16" s="85" t="s">
        <v>411</v>
      </c>
      <c r="C16" s="85" t="s">
        <v>412</v>
      </c>
      <c r="D16" s="59" t="s">
        <v>413</v>
      </c>
      <c r="E16" s="59" t="s">
        <v>414</v>
      </c>
      <c r="F16" s="59" t="s">
        <v>415</v>
      </c>
      <c r="G16" s="85" t="s">
        <v>416</v>
      </c>
      <c r="H16" s="36" t="s">
        <v>417</v>
      </c>
      <c r="I16" s="36" t="str">
        <f t="shared" ref="I16:N16" si="2">I3</f>
        <v xml:space="preserve">Oktober </v>
      </c>
      <c r="J16" s="36" t="str">
        <f t="shared" si="2"/>
        <v>November</v>
      </c>
      <c r="K16" s="36" t="str">
        <f t="shared" si="2"/>
        <v>Dezember</v>
      </c>
      <c r="L16" s="36" t="str">
        <f t="shared" si="2"/>
        <v>Januar</v>
      </c>
      <c r="M16" s="36" t="str">
        <f t="shared" si="2"/>
        <v>Februar</v>
      </c>
      <c r="N16" s="36" t="str">
        <f t="shared" si="2"/>
        <v>März</v>
      </c>
      <c r="O16" s="36"/>
      <c r="P16" s="36" t="s">
        <v>401</v>
      </c>
      <c r="Q16" s="61" t="s">
        <v>418</v>
      </c>
      <c r="R16" s="36" t="str">
        <f t="shared" ref="R16:W16" si="3">I16</f>
        <v xml:space="preserve">Oktober </v>
      </c>
      <c r="S16" s="36" t="str">
        <f t="shared" si="3"/>
        <v>November</v>
      </c>
      <c r="T16" s="36" t="str">
        <f t="shared" si="3"/>
        <v>Dezember</v>
      </c>
      <c r="U16" s="36" t="str">
        <f t="shared" si="3"/>
        <v>Januar</v>
      </c>
      <c r="V16" s="36" t="str">
        <f t="shared" si="3"/>
        <v>Februar</v>
      </c>
      <c r="W16" s="36" t="str">
        <f t="shared" si="3"/>
        <v>März</v>
      </c>
    </row>
    <row r="17" spans="1:23">
      <c r="A17" s="36" t="str">
        <f>'APPS overview - work'!A4</f>
        <v>Car2X </v>
      </c>
      <c r="B17" s="36" t="str">
        <f>'APPS overview - work'!E4</f>
        <v>86108_MBBA_FBDADM </v>
      </c>
      <c r="C17" s="36" t="str">
        <f>'APPS overview - work'!B4</f>
        <v>Very Complex</v>
      </c>
      <c r="D17" s="36">
        <f>'APPS overview - work'!C4</f>
        <v>75</v>
      </c>
      <c r="E17" s="39">
        <f>D17*$N$14</f>
        <v>156.64475564446985</v>
      </c>
      <c r="F17" s="50">
        <v>5</v>
      </c>
      <c r="G17" s="50">
        <v>1</v>
      </c>
      <c r="H17" s="36"/>
      <c r="I17" s="52">
        <f>E17/F17</f>
        <v>31.328951128893969</v>
      </c>
      <c r="J17" s="52">
        <f>I17</f>
        <v>31.328951128893969</v>
      </c>
      <c r="K17" s="52">
        <f>J17</f>
        <v>31.328951128893969</v>
      </c>
      <c r="L17" s="52">
        <f>K17</f>
        <v>31.328951128893969</v>
      </c>
      <c r="M17" s="52">
        <f>L17</f>
        <v>31.328951128893969</v>
      </c>
      <c r="N17" s="52"/>
      <c r="O17" s="40">
        <f>E17-SUM(I17:N17)</f>
        <v>0</v>
      </c>
      <c r="P17" s="36"/>
      <c r="Q17" s="59" t="s">
        <v>419</v>
      </c>
      <c r="R17" s="60">
        <f t="shared" ref="R17:R48" si="4">I17/$H$12</f>
        <v>1.7404972849385538</v>
      </c>
      <c r="S17" s="60">
        <f t="shared" ref="S17:S48" si="5">J17/$H$12</f>
        <v>1.7404972849385538</v>
      </c>
      <c r="T17" s="60">
        <f t="shared" ref="T17:T48" si="6">K17/$H$12</f>
        <v>1.7404972849385538</v>
      </c>
      <c r="U17" s="60">
        <f t="shared" ref="U17:U48" si="7">L17/$H$12</f>
        <v>1.7404972849385538</v>
      </c>
      <c r="V17" s="60">
        <f t="shared" ref="V17:V48" si="8">M17/$H$12</f>
        <v>1.7404972849385538</v>
      </c>
      <c r="W17" s="60">
        <f t="shared" ref="W17:W48" si="9">N17/$H$12</f>
        <v>0</v>
      </c>
    </row>
    <row r="18" spans="1:23">
      <c r="A18" s="36" t="str">
        <f>'APPS overview - work'!A5</f>
        <v>Car2X </v>
      </c>
      <c r="B18" s="36" t="str">
        <f>'APPS overview - work'!E5</f>
        <v>86040_MBBB_RLU </v>
      </c>
      <c r="C18" s="36" t="str">
        <f>'APPS overview - work'!B5</f>
        <v>Very Complex</v>
      </c>
      <c r="D18" s="36">
        <f>'APPS overview - work'!C5</f>
        <v>65</v>
      </c>
      <c r="E18" s="39">
        <f t="shared" ref="E18:E48" si="10">D18*$N$14</f>
        <v>135.75878822520721</v>
      </c>
      <c r="F18" s="50">
        <v>5</v>
      </c>
      <c r="G18" s="50">
        <v>1</v>
      </c>
      <c r="H18" s="36"/>
      <c r="I18" s="40">
        <f t="shared" ref="I18:I19" si="11">E18/F18</f>
        <v>27.151757645041442</v>
      </c>
      <c r="J18" s="40">
        <f t="shared" ref="J18:M18" si="12">I18</f>
        <v>27.151757645041442</v>
      </c>
      <c r="K18" s="40">
        <f t="shared" si="12"/>
        <v>27.151757645041442</v>
      </c>
      <c r="L18" s="40">
        <f t="shared" si="12"/>
        <v>27.151757645041442</v>
      </c>
      <c r="M18" s="40">
        <f t="shared" si="12"/>
        <v>27.151757645041442</v>
      </c>
      <c r="N18" s="52"/>
      <c r="O18" s="40">
        <f t="shared" ref="O18:O81" si="13">E18-SUM(I18:N18)</f>
        <v>0</v>
      </c>
      <c r="P18" s="36"/>
      <c r="Q18" s="59" t="s">
        <v>419</v>
      </c>
      <c r="R18" s="60">
        <f t="shared" si="4"/>
        <v>1.5084309802800802</v>
      </c>
      <c r="S18" s="60">
        <f t="shared" si="5"/>
        <v>1.5084309802800802</v>
      </c>
      <c r="T18" s="60">
        <f t="shared" si="6"/>
        <v>1.5084309802800802</v>
      </c>
      <c r="U18" s="60">
        <f t="shared" si="7"/>
        <v>1.5084309802800802</v>
      </c>
      <c r="V18" s="60">
        <f t="shared" si="8"/>
        <v>1.5084309802800802</v>
      </c>
      <c r="W18" s="60">
        <f t="shared" si="9"/>
        <v>0</v>
      </c>
    </row>
    <row r="19" spans="1:23">
      <c r="A19" s="36" t="str">
        <f>'APPS overview - work'!A6</f>
        <v>Car2X </v>
      </c>
      <c r="B19" s="36" t="str">
        <f>'APPS overview - work'!E6</f>
        <v>86065_MBBB_VTS </v>
      </c>
      <c r="C19" s="36" t="str">
        <f>'APPS overview - work'!B6</f>
        <v>Very Complex</v>
      </c>
      <c r="D19" s="36">
        <f>'APPS overview - work'!C6</f>
        <v>65</v>
      </c>
      <c r="E19" s="39">
        <f t="shared" si="10"/>
        <v>135.75878822520721</v>
      </c>
      <c r="F19" s="50">
        <v>5</v>
      </c>
      <c r="G19" s="50">
        <v>1</v>
      </c>
      <c r="H19" s="36"/>
      <c r="I19" s="40">
        <f t="shared" si="11"/>
        <v>27.151757645041442</v>
      </c>
      <c r="J19" s="40">
        <f t="shared" ref="J19:M19" si="14">I19</f>
        <v>27.151757645041442</v>
      </c>
      <c r="K19" s="40">
        <f t="shared" si="14"/>
        <v>27.151757645041442</v>
      </c>
      <c r="L19" s="40">
        <f t="shared" si="14"/>
        <v>27.151757645041442</v>
      </c>
      <c r="M19" s="40">
        <f t="shared" si="14"/>
        <v>27.151757645041442</v>
      </c>
      <c r="N19" s="52"/>
      <c r="O19" s="40">
        <f t="shared" si="13"/>
        <v>0</v>
      </c>
      <c r="P19" s="36"/>
      <c r="Q19" s="59" t="s">
        <v>419</v>
      </c>
      <c r="R19" s="60">
        <f t="shared" si="4"/>
        <v>1.5084309802800802</v>
      </c>
      <c r="S19" s="60">
        <f t="shared" si="5"/>
        <v>1.5084309802800802</v>
      </c>
      <c r="T19" s="60">
        <f t="shared" si="6"/>
        <v>1.5084309802800802</v>
      </c>
      <c r="U19" s="60">
        <f t="shared" si="7"/>
        <v>1.5084309802800802</v>
      </c>
      <c r="V19" s="60">
        <f t="shared" si="8"/>
        <v>1.5084309802800802</v>
      </c>
      <c r="W19" s="60">
        <f t="shared" si="9"/>
        <v>0</v>
      </c>
    </row>
    <row r="20" spans="1:23" hidden="1">
      <c r="A20" s="36" t="str">
        <f>'APPS overview - work'!A7</f>
        <v>Car2X </v>
      </c>
      <c r="B20" s="36" t="str">
        <f>'APPS overview - work'!E7</f>
        <v>86031_MBBB_RTS </v>
      </c>
      <c r="C20" s="36" t="str">
        <f>'APPS overview - work'!B7</f>
        <v>Complex</v>
      </c>
      <c r="D20" s="36">
        <f>'APPS overview - work'!C7</f>
        <v>55</v>
      </c>
      <c r="E20" s="39">
        <f t="shared" si="10"/>
        <v>114.87282080594456</v>
      </c>
      <c r="F20" s="50">
        <v>4</v>
      </c>
      <c r="G20" s="50">
        <v>2</v>
      </c>
      <c r="H20" s="36"/>
      <c r="I20" s="40"/>
      <c r="J20" s="40">
        <f>E20/F20</f>
        <v>28.718205201486139</v>
      </c>
      <c r="K20" s="40">
        <f>J20</f>
        <v>28.718205201486139</v>
      </c>
      <c r="L20" s="40">
        <f>K20</f>
        <v>28.718205201486139</v>
      </c>
      <c r="M20" s="40">
        <f>L20</f>
        <v>28.718205201486139</v>
      </c>
      <c r="N20" s="52"/>
      <c r="O20" s="40">
        <f t="shared" si="13"/>
        <v>0</v>
      </c>
      <c r="P20" s="36"/>
      <c r="Q20" s="59" t="s">
        <v>419</v>
      </c>
      <c r="R20" s="60">
        <f t="shared" si="4"/>
        <v>0</v>
      </c>
      <c r="S20" s="60">
        <f t="shared" si="5"/>
        <v>1.5954558445270077</v>
      </c>
      <c r="T20" s="60">
        <f t="shared" si="6"/>
        <v>1.5954558445270077</v>
      </c>
      <c r="U20" s="60">
        <f t="shared" si="7"/>
        <v>1.5954558445270077</v>
      </c>
      <c r="V20" s="60">
        <f t="shared" si="8"/>
        <v>1.5954558445270077</v>
      </c>
      <c r="W20" s="60">
        <f t="shared" si="9"/>
        <v>0</v>
      </c>
    </row>
    <row r="21" spans="1:23" hidden="1">
      <c r="A21" s="36" t="str">
        <f>'APPS overview - work'!A8</f>
        <v>Car2X </v>
      </c>
      <c r="B21" s="36" t="str">
        <f>'APPS overview - work'!E8</f>
        <v>86034_MBBB_OTV </v>
      </c>
      <c r="C21" s="36" t="str">
        <f>'APPS overview - work'!B8</f>
        <v>Complex</v>
      </c>
      <c r="D21" s="36">
        <f>'APPS overview - work'!C8</f>
        <v>57</v>
      </c>
      <c r="E21" s="39">
        <f t="shared" si="10"/>
        <v>119.05001428979709</v>
      </c>
      <c r="F21" s="50">
        <v>4</v>
      </c>
      <c r="G21" s="50">
        <v>2</v>
      </c>
      <c r="H21" s="36"/>
      <c r="I21" s="40"/>
      <c r="J21" s="40">
        <f t="shared" ref="J21:J25" si="15">E21/F21</f>
        <v>29.762503572449273</v>
      </c>
      <c r="K21" s="40">
        <f t="shared" ref="K21:M21" si="16">J21</f>
        <v>29.762503572449273</v>
      </c>
      <c r="L21" s="40">
        <f t="shared" si="16"/>
        <v>29.762503572449273</v>
      </c>
      <c r="M21" s="40">
        <f t="shared" si="16"/>
        <v>29.762503572449273</v>
      </c>
      <c r="N21" s="52"/>
      <c r="O21" s="40">
        <f t="shared" si="13"/>
        <v>0</v>
      </c>
      <c r="P21" s="36"/>
      <c r="Q21" s="59" t="s">
        <v>419</v>
      </c>
      <c r="R21" s="60">
        <f t="shared" si="4"/>
        <v>0</v>
      </c>
      <c r="S21" s="60">
        <f t="shared" si="5"/>
        <v>1.6534724206916263</v>
      </c>
      <c r="T21" s="60">
        <f t="shared" si="6"/>
        <v>1.6534724206916263</v>
      </c>
      <c r="U21" s="60">
        <f t="shared" si="7"/>
        <v>1.6534724206916263</v>
      </c>
      <c r="V21" s="60">
        <f t="shared" si="8"/>
        <v>1.6534724206916263</v>
      </c>
      <c r="W21" s="60">
        <f t="shared" si="9"/>
        <v>0</v>
      </c>
    </row>
    <row r="22" spans="1:23" hidden="1">
      <c r="A22" s="36" t="str">
        <f>'APPS overview - work'!A9</f>
        <v>Car2X </v>
      </c>
      <c r="B22" s="36" t="str">
        <f>'APPS overview - work'!E9</f>
        <v>86053_MBBB_RHF </v>
      </c>
      <c r="C22" s="36" t="str">
        <f>'APPS overview - work'!B9</f>
        <v>Complex</v>
      </c>
      <c r="D22" s="36">
        <f>'APPS overview - work'!C9</f>
        <v>55</v>
      </c>
      <c r="E22" s="39">
        <f t="shared" si="10"/>
        <v>114.87282080594456</v>
      </c>
      <c r="F22" s="50">
        <v>4</v>
      </c>
      <c r="G22" s="50">
        <v>2</v>
      </c>
      <c r="H22" s="36"/>
      <c r="I22" s="40"/>
      <c r="J22" s="40">
        <f t="shared" si="15"/>
        <v>28.718205201486139</v>
      </c>
      <c r="K22" s="40">
        <f t="shared" ref="K22:M22" si="17">J22</f>
        <v>28.718205201486139</v>
      </c>
      <c r="L22" s="40">
        <f t="shared" si="17"/>
        <v>28.718205201486139</v>
      </c>
      <c r="M22" s="40">
        <f t="shared" si="17"/>
        <v>28.718205201486139</v>
      </c>
      <c r="N22" s="52"/>
      <c r="O22" s="40">
        <f t="shared" si="13"/>
        <v>0</v>
      </c>
      <c r="P22" s="36"/>
      <c r="Q22" s="36" t="s">
        <v>420</v>
      </c>
      <c r="R22" s="60">
        <f t="shared" si="4"/>
        <v>0</v>
      </c>
      <c r="S22" s="60">
        <f t="shared" si="5"/>
        <v>1.5954558445270077</v>
      </c>
      <c r="T22" s="60">
        <f t="shared" si="6"/>
        <v>1.5954558445270077</v>
      </c>
      <c r="U22" s="60">
        <f t="shared" si="7"/>
        <v>1.5954558445270077</v>
      </c>
      <c r="V22" s="60">
        <f t="shared" si="8"/>
        <v>1.5954558445270077</v>
      </c>
      <c r="W22" s="60">
        <f t="shared" si="9"/>
        <v>0</v>
      </c>
    </row>
    <row r="23" spans="1:23" hidden="1">
      <c r="A23" s="36" t="str">
        <f>'APPS overview - work'!A10</f>
        <v>Car2X </v>
      </c>
      <c r="B23" s="36" t="str">
        <f>'APPS overview - work'!E10</f>
        <v>86080_MBBB_ETRNRP </v>
      </c>
      <c r="C23" s="36" t="str">
        <f>'APPS overview - work'!B10</f>
        <v>Complex</v>
      </c>
      <c r="D23" s="36">
        <f>'APPS overview - work'!C10</f>
        <v>55</v>
      </c>
      <c r="E23" s="39">
        <f t="shared" si="10"/>
        <v>114.87282080594456</v>
      </c>
      <c r="F23" s="50">
        <v>4</v>
      </c>
      <c r="G23" s="50">
        <v>2</v>
      </c>
      <c r="H23" s="36"/>
      <c r="I23" s="40"/>
      <c r="J23" s="40">
        <f t="shared" si="15"/>
        <v>28.718205201486139</v>
      </c>
      <c r="K23" s="40">
        <f t="shared" ref="K23:M23" si="18">J23</f>
        <v>28.718205201486139</v>
      </c>
      <c r="L23" s="40">
        <f t="shared" si="18"/>
        <v>28.718205201486139</v>
      </c>
      <c r="M23" s="40">
        <f t="shared" si="18"/>
        <v>28.718205201486139</v>
      </c>
      <c r="N23" s="52"/>
      <c r="O23" s="40">
        <f t="shared" si="13"/>
        <v>0</v>
      </c>
      <c r="P23" s="36"/>
      <c r="Q23" s="36" t="s">
        <v>420</v>
      </c>
      <c r="R23" s="60">
        <f t="shared" si="4"/>
        <v>0</v>
      </c>
      <c r="S23" s="60">
        <f t="shared" si="5"/>
        <v>1.5954558445270077</v>
      </c>
      <c r="T23" s="60">
        <f t="shared" si="6"/>
        <v>1.5954558445270077</v>
      </c>
      <c r="U23" s="60">
        <f t="shared" si="7"/>
        <v>1.5954558445270077</v>
      </c>
      <c r="V23" s="60">
        <f t="shared" si="8"/>
        <v>1.5954558445270077</v>
      </c>
      <c r="W23" s="60">
        <f t="shared" si="9"/>
        <v>0</v>
      </c>
    </row>
    <row r="24" spans="1:23" hidden="1">
      <c r="A24" s="36" t="str">
        <f>'APPS overview - work'!A11</f>
        <v>Car2X </v>
      </c>
      <c r="B24" s="36" t="str">
        <f>'APPS overview - work'!E11</f>
        <v>86091_MBBB_PSO </v>
      </c>
      <c r="C24" s="36" t="str">
        <f>'APPS overview - work'!B11</f>
        <v>Complex</v>
      </c>
      <c r="D24" s="36">
        <f>'APPS overview - work'!C11</f>
        <v>55</v>
      </c>
      <c r="E24" s="39">
        <f t="shared" si="10"/>
        <v>114.87282080594456</v>
      </c>
      <c r="F24" s="50">
        <v>4</v>
      </c>
      <c r="G24" s="50">
        <v>2</v>
      </c>
      <c r="H24" s="36"/>
      <c r="I24" s="40"/>
      <c r="J24" s="40">
        <f t="shared" si="15"/>
        <v>28.718205201486139</v>
      </c>
      <c r="K24" s="40">
        <f t="shared" ref="K24:M24" si="19">J24</f>
        <v>28.718205201486139</v>
      </c>
      <c r="L24" s="40">
        <f t="shared" si="19"/>
        <v>28.718205201486139</v>
      </c>
      <c r="M24" s="40">
        <f t="shared" si="19"/>
        <v>28.718205201486139</v>
      </c>
      <c r="N24" s="52"/>
      <c r="O24" s="40">
        <f t="shared" si="13"/>
        <v>0</v>
      </c>
      <c r="P24" s="36"/>
      <c r="Q24" s="36" t="s">
        <v>420</v>
      </c>
      <c r="R24" s="60">
        <f t="shared" si="4"/>
        <v>0</v>
      </c>
      <c r="S24" s="60">
        <f t="shared" si="5"/>
        <v>1.5954558445270077</v>
      </c>
      <c r="T24" s="60">
        <f t="shared" si="6"/>
        <v>1.5954558445270077</v>
      </c>
      <c r="U24" s="60">
        <f t="shared" si="7"/>
        <v>1.5954558445270077</v>
      </c>
      <c r="V24" s="60">
        <f t="shared" si="8"/>
        <v>1.5954558445270077</v>
      </c>
      <c r="W24" s="60">
        <f t="shared" si="9"/>
        <v>0</v>
      </c>
    </row>
    <row r="25" spans="1:23" hidden="1">
      <c r="A25" s="36" t="str">
        <f>'APPS overview - work'!A12</f>
        <v>Car2X </v>
      </c>
      <c r="B25" s="36" t="str">
        <f>'APPS overview - work'!E12</f>
        <v>85904_MBBS_TSS </v>
      </c>
      <c r="C25" s="36" t="str">
        <f>'APPS overview - work'!B12</f>
        <v>Complex</v>
      </c>
      <c r="D25" s="36">
        <f>'APPS overview - work'!C12</f>
        <v>57</v>
      </c>
      <c r="E25" s="39">
        <f t="shared" si="10"/>
        <v>119.05001428979709</v>
      </c>
      <c r="F25" s="50">
        <v>4</v>
      </c>
      <c r="G25" s="50">
        <v>2</v>
      </c>
      <c r="H25" s="36"/>
      <c r="I25" s="40"/>
      <c r="J25" s="40">
        <f t="shared" si="15"/>
        <v>29.762503572449273</v>
      </c>
      <c r="K25" s="40">
        <f t="shared" ref="K25:M25" si="20">J25</f>
        <v>29.762503572449273</v>
      </c>
      <c r="L25" s="40">
        <f t="shared" si="20"/>
        <v>29.762503572449273</v>
      </c>
      <c r="M25" s="40">
        <f t="shared" si="20"/>
        <v>29.762503572449273</v>
      </c>
      <c r="N25" s="52"/>
      <c r="O25" s="40">
        <f t="shared" si="13"/>
        <v>0</v>
      </c>
      <c r="P25" s="36"/>
      <c r="Q25" s="36" t="s">
        <v>420</v>
      </c>
      <c r="R25" s="60">
        <f t="shared" si="4"/>
        <v>0</v>
      </c>
      <c r="S25" s="60">
        <f t="shared" si="5"/>
        <v>1.6534724206916263</v>
      </c>
      <c r="T25" s="60">
        <f t="shared" si="6"/>
        <v>1.6534724206916263</v>
      </c>
      <c r="U25" s="60">
        <f t="shared" si="7"/>
        <v>1.6534724206916263</v>
      </c>
      <c r="V25" s="60">
        <f t="shared" si="8"/>
        <v>1.6534724206916263</v>
      </c>
      <c r="W25" s="60">
        <f t="shared" si="9"/>
        <v>0</v>
      </c>
    </row>
    <row r="26" spans="1:23" hidden="1">
      <c r="A26" s="36" t="str">
        <f>'APPS overview - work'!A13</f>
        <v>Car2X </v>
      </c>
      <c r="B26" s="36" t="str">
        <f>'APPS overview - work'!E13</f>
        <v>86028_MBBB_RBC </v>
      </c>
      <c r="C26" s="36" t="str">
        <f>'APPS overview - work'!B13</f>
        <v>Medium</v>
      </c>
      <c r="D26" s="36">
        <f>'APPS overview - work'!C13</f>
        <v>39</v>
      </c>
      <c r="E26" s="39">
        <f t="shared" si="10"/>
        <v>81.455272935124327</v>
      </c>
      <c r="F26" s="50">
        <v>3</v>
      </c>
      <c r="G26" s="50">
        <v>3</v>
      </c>
      <c r="H26" s="36"/>
      <c r="I26" s="40"/>
      <c r="J26" s="40"/>
      <c r="K26" s="40">
        <f>E26/F26</f>
        <v>27.151757645041442</v>
      </c>
      <c r="L26" s="40">
        <f>K26</f>
        <v>27.151757645041442</v>
      </c>
      <c r="M26" s="40">
        <f t="shared" ref="M26" si="21">L26</f>
        <v>27.151757645041442</v>
      </c>
      <c r="N26" s="52"/>
      <c r="O26" s="40">
        <f t="shared" si="13"/>
        <v>0</v>
      </c>
      <c r="P26" s="36"/>
      <c r="Q26" s="36" t="s">
        <v>420</v>
      </c>
      <c r="R26" s="60">
        <f t="shared" si="4"/>
        <v>0</v>
      </c>
      <c r="S26" s="60">
        <f t="shared" si="5"/>
        <v>0</v>
      </c>
      <c r="T26" s="60">
        <f t="shared" si="6"/>
        <v>1.5084309802800802</v>
      </c>
      <c r="U26" s="60">
        <f t="shared" si="7"/>
        <v>1.5084309802800802</v>
      </c>
      <c r="V26" s="60">
        <f t="shared" si="8"/>
        <v>1.5084309802800802</v>
      </c>
      <c r="W26" s="60">
        <f t="shared" si="9"/>
        <v>0</v>
      </c>
    </row>
    <row r="27" spans="1:23" hidden="1">
      <c r="A27" s="85" t="str">
        <f>'APPS overview - work'!A14</f>
        <v>Car2X </v>
      </c>
      <c r="B27" s="85" t="str">
        <f>'APPS overview - work'!E14</f>
        <v>86029_MBBB_RPC </v>
      </c>
      <c r="C27" s="85" t="str">
        <f>'APPS overview - work'!B14</f>
        <v>Medium</v>
      </c>
      <c r="D27" s="47">
        <f>'APPS overview - work'!C14</f>
        <v>39</v>
      </c>
      <c r="E27" s="48">
        <f t="shared" si="10"/>
        <v>81.455272935124327</v>
      </c>
      <c r="F27" s="51">
        <v>3</v>
      </c>
      <c r="G27" s="50">
        <v>3</v>
      </c>
      <c r="H27" s="36"/>
      <c r="I27" s="40"/>
      <c r="J27" s="40"/>
      <c r="K27" s="40">
        <f t="shared" ref="K27:K29" si="22">E27/F27</f>
        <v>27.151757645041442</v>
      </c>
      <c r="L27" s="40">
        <f t="shared" ref="L27:M27" si="23">K27</f>
        <v>27.151757645041442</v>
      </c>
      <c r="M27" s="40">
        <f t="shared" si="23"/>
        <v>27.151757645041442</v>
      </c>
      <c r="N27" s="52"/>
      <c r="O27" s="40">
        <f t="shared" si="13"/>
        <v>0</v>
      </c>
      <c r="P27" s="36"/>
      <c r="Q27" s="36" t="s">
        <v>421</v>
      </c>
      <c r="R27" s="60">
        <f t="shared" si="4"/>
        <v>0</v>
      </c>
      <c r="S27" s="60">
        <f t="shared" si="5"/>
        <v>0</v>
      </c>
      <c r="T27" s="60">
        <f t="shared" si="6"/>
        <v>1.5084309802800802</v>
      </c>
      <c r="U27" s="60">
        <f t="shared" si="7"/>
        <v>1.5084309802800802</v>
      </c>
      <c r="V27" s="60">
        <f t="shared" si="8"/>
        <v>1.5084309802800802</v>
      </c>
      <c r="W27" s="60">
        <f t="shared" si="9"/>
        <v>0</v>
      </c>
    </row>
    <row r="28" spans="1:23" hidden="1">
      <c r="A28" s="36" t="str">
        <f>'APPS overview - work'!A15</f>
        <v>Car2X </v>
      </c>
      <c r="B28" s="36" t="str">
        <f>'APPS overview - work'!E15</f>
        <v>86030_MBBB_RDT </v>
      </c>
      <c r="C28" s="36" t="str">
        <f>'APPS overview - work'!B15</f>
        <v>Medium</v>
      </c>
      <c r="D28" s="36">
        <f>'APPS overview - work'!C15</f>
        <v>39</v>
      </c>
      <c r="E28" s="39">
        <f t="shared" si="10"/>
        <v>81.455272935124327</v>
      </c>
      <c r="F28" s="50">
        <v>3</v>
      </c>
      <c r="G28" s="50">
        <v>3</v>
      </c>
      <c r="H28" s="36"/>
      <c r="I28" s="40"/>
      <c r="J28" s="40"/>
      <c r="K28" s="40">
        <f t="shared" si="22"/>
        <v>27.151757645041442</v>
      </c>
      <c r="L28" s="40">
        <f t="shared" ref="L28:M28" si="24">K28</f>
        <v>27.151757645041442</v>
      </c>
      <c r="M28" s="40">
        <f t="shared" si="24"/>
        <v>27.151757645041442</v>
      </c>
      <c r="N28" s="52"/>
      <c r="O28" s="40">
        <f t="shared" si="13"/>
        <v>0</v>
      </c>
      <c r="P28" s="36"/>
      <c r="Q28" s="36" t="s">
        <v>421</v>
      </c>
      <c r="R28" s="60">
        <f t="shared" si="4"/>
        <v>0</v>
      </c>
      <c r="S28" s="60">
        <f t="shared" si="5"/>
        <v>0</v>
      </c>
      <c r="T28" s="60">
        <f t="shared" si="6"/>
        <v>1.5084309802800802</v>
      </c>
      <c r="U28" s="60">
        <f t="shared" si="7"/>
        <v>1.5084309802800802</v>
      </c>
      <c r="V28" s="60">
        <f t="shared" si="8"/>
        <v>1.5084309802800802</v>
      </c>
      <c r="W28" s="60">
        <f t="shared" si="9"/>
        <v>0</v>
      </c>
    </row>
    <row r="29" spans="1:23" hidden="1">
      <c r="A29" s="36" t="str">
        <f>'APPS overview - work'!A16</f>
        <v>Car2X </v>
      </c>
      <c r="B29" s="36" t="str">
        <f>'APPS overview - work'!E16</f>
        <v>86035_MBBB_OPR </v>
      </c>
      <c r="C29" s="36" t="str">
        <f>'APPS overview - work'!B16</f>
        <v>Medium</v>
      </c>
      <c r="D29" s="36">
        <f>'APPS overview - work'!C16</f>
        <v>39</v>
      </c>
      <c r="E29" s="39">
        <f t="shared" si="10"/>
        <v>81.455272935124327</v>
      </c>
      <c r="F29" s="50">
        <v>3</v>
      </c>
      <c r="G29" s="50">
        <v>3</v>
      </c>
      <c r="H29" s="36"/>
      <c r="I29" s="40"/>
      <c r="J29" s="40"/>
      <c r="K29" s="40">
        <f t="shared" si="22"/>
        <v>27.151757645041442</v>
      </c>
      <c r="L29" s="40">
        <f t="shared" ref="L29:M29" si="25">K29</f>
        <v>27.151757645041442</v>
      </c>
      <c r="M29" s="40">
        <f t="shared" si="25"/>
        <v>27.151757645041442</v>
      </c>
      <c r="N29" s="52"/>
      <c r="O29" s="40">
        <f t="shared" si="13"/>
        <v>0</v>
      </c>
      <c r="P29" s="36"/>
      <c r="Q29" s="36" t="s">
        <v>421</v>
      </c>
      <c r="R29" s="60">
        <f t="shared" si="4"/>
        <v>0</v>
      </c>
      <c r="S29" s="60">
        <f t="shared" si="5"/>
        <v>0</v>
      </c>
      <c r="T29" s="60">
        <f t="shared" si="6"/>
        <v>1.5084309802800802</v>
      </c>
      <c r="U29" s="60">
        <f t="shared" si="7"/>
        <v>1.5084309802800802</v>
      </c>
      <c r="V29" s="60">
        <f t="shared" si="8"/>
        <v>1.5084309802800802</v>
      </c>
      <c r="W29" s="60">
        <f t="shared" si="9"/>
        <v>0</v>
      </c>
    </row>
    <row r="30" spans="1:23" hidden="1">
      <c r="A30" s="36" t="str">
        <f>'APPS overview - work'!A17</f>
        <v>Car2X </v>
      </c>
      <c r="B30" s="36" t="str">
        <f>'APPS overview - work'!E17</f>
        <v>86036_MBBB_VSR </v>
      </c>
      <c r="C30" s="36" t="str">
        <f>'APPS overview - work'!B17</f>
        <v>Medium</v>
      </c>
      <c r="D30" s="36">
        <f>'APPS overview - work'!C17</f>
        <v>49</v>
      </c>
      <c r="E30" s="39">
        <f t="shared" si="10"/>
        <v>102.34124035438697</v>
      </c>
      <c r="F30" s="50">
        <v>3</v>
      </c>
      <c r="G30" s="50">
        <v>3</v>
      </c>
      <c r="H30" s="36"/>
      <c r="I30" s="40"/>
      <c r="J30" s="40"/>
      <c r="K30" s="40">
        <f>E30/F30</f>
        <v>34.113746784795659</v>
      </c>
      <c r="L30" s="40">
        <f t="shared" ref="L30:M30" si="26">K30</f>
        <v>34.113746784795659</v>
      </c>
      <c r="M30" s="40">
        <f t="shared" si="26"/>
        <v>34.113746784795659</v>
      </c>
      <c r="N30" s="52"/>
      <c r="O30" s="40">
        <f t="shared" si="13"/>
        <v>0</v>
      </c>
      <c r="P30" s="36"/>
      <c r="Q30" s="36" t="s">
        <v>421</v>
      </c>
      <c r="R30" s="60">
        <f t="shared" si="4"/>
        <v>0</v>
      </c>
      <c r="S30" s="60">
        <f t="shared" si="5"/>
        <v>0</v>
      </c>
      <c r="T30" s="60">
        <f t="shared" si="6"/>
        <v>1.8952081547108699</v>
      </c>
      <c r="U30" s="60">
        <f t="shared" si="7"/>
        <v>1.8952081547108699</v>
      </c>
      <c r="V30" s="60">
        <f t="shared" si="8"/>
        <v>1.8952081547108699</v>
      </c>
      <c r="W30" s="60">
        <f t="shared" si="9"/>
        <v>0</v>
      </c>
    </row>
    <row r="31" spans="1:23" hidden="1">
      <c r="A31" s="36" t="str">
        <f>'APPS overview - work'!A18</f>
        <v>Car2X </v>
      </c>
      <c r="B31" s="36" t="str">
        <f>'APPS overview - work'!E18</f>
        <v>86037_MBBB_CF </v>
      </c>
      <c r="C31" s="36" t="str">
        <f>'APPS overview - work'!B18</f>
        <v>Medium</v>
      </c>
      <c r="D31" s="36">
        <f>'APPS overview - work'!C18</f>
        <v>47</v>
      </c>
      <c r="E31" s="39">
        <f t="shared" si="10"/>
        <v>98.164046870534449</v>
      </c>
      <c r="F31" s="50">
        <v>3</v>
      </c>
      <c r="G31" s="50">
        <v>3</v>
      </c>
      <c r="H31" s="36"/>
      <c r="I31" s="40"/>
      <c r="J31" s="40"/>
      <c r="K31" s="40">
        <f>E31/F31</f>
        <v>32.721348956844814</v>
      </c>
      <c r="L31" s="40">
        <f t="shared" ref="L31:M31" si="27">K31</f>
        <v>32.721348956844814</v>
      </c>
      <c r="M31" s="40">
        <f t="shared" si="27"/>
        <v>32.721348956844814</v>
      </c>
      <c r="N31" s="52"/>
      <c r="O31" s="40">
        <f t="shared" si="13"/>
        <v>0</v>
      </c>
      <c r="P31" s="36"/>
      <c r="Q31" s="36" t="s">
        <v>421</v>
      </c>
      <c r="R31" s="60">
        <f t="shared" si="4"/>
        <v>0</v>
      </c>
      <c r="S31" s="60">
        <f t="shared" si="5"/>
        <v>0</v>
      </c>
      <c r="T31" s="60">
        <f t="shared" si="6"/>
        <v>1.8178527198247119</v>
      </c>
      <c r="U31" s="60">
        <f t="shared" si="7"/>
        <v>1.8178527198247119</v>
      </c>
      <c r="V31" s="60">
        <f t="shared" si="8"/>
        <v>1.8178527198247119</v>
      </c>
      <c r="W31" s="60">
        <f t="shared" si="9"/>
        <v>0</v>
      </c>
    </row>
    <row r="32" spans="1:23" hidden="1">
      <c r="A32" s="36" t="str">
        <f>'APPS overview - work'!A19</f>
        <v>Car2X </v>
      </c>
      <c r="B32" s="36" t="str">
        <f>'APPS overview - work'!E19</f>
        <v>86039_MBBB_RS </v>
      </c>
      <c r="C32" s="36" t="str">
        <f>'APPS overview - work'!B19</f>
        <v>Medium</v>
      </c>
      <c r="D32" s="36">
        <f>'APPS overview - work'!C19</f>
        <v>41</v>
      </c>
      <c r="E32" s="39">
        <f t="shared" si="10"/>
        <v>85.632466418976861</v>
      </c>
      <c r="F32" s="50">
        <v>3</v>
      </c>
      <c r="G32" s="50">
        <v>3</v>
      </c>
      <c r="H32" s="36"/>
      <c r="I32" s="40"/>
      <c r="J32" s="40"/>
      <c r="K32" s="40">
        <f t="shared" ref="K32:K38" si="28">E32/F32</f>
        <v>28.544155472992287</v>
      </c>
      <c r="L32" s="40">
        <f t="shared" ref="L32:M32" si="29">K32</f>
        <v>28.544155472992287</v>
      </c>
      <c r="M32" s="40">
        <f t="shared" si="29"/>
        <v>28.544155472992287</v>
      </c>
      <c r="N32" s="52"/>
      <c r="O32" s="40">
        <f t="shared" si="13"/>
        <v>0</v>
      </c>
      <c r="P32" s="36"/>
      <c r="Q32" s="36" t="s">
        <v>422</v>
      </c>
      <c r="R32" s="60">
        <f t="shared" si="4"/>
        <v>0</v>
      </c>
      <c r="S32" s="60">
        <f t="shared" si="5"/>
        <v>0</v>
      </c>
      <c r="T32" s="60">
        <f t="shared" si="6"/>
        <v>1.5857864151662382</v>
      </c>
      <c r="U32" s="60">
        <f t="shared" si="7"/>
        <v>1.5857864151662382</v>
      </c>
      <c r="V32" s="60">
        <f t="shared" si="8"/>
        <v>1.5857864151662382</v>
      </c>
      <c r="W32" s="60">
        <f t="shared" si="9"/>
        <v>0</v>
      </c>
    </row>
    <row r="33" spans="1:23" hidden="1">
      <c r="A33" s="36" t="str">
        <f>'APPS overview - work'!A20</f>
        <v>Car2X </v>
      </c>
      <c r="B33" s="36" t="str">
        <f>'APPS overview - work'!E20</f>
        <v>86047_MBBB_GEOFEN </v>
      </c>
      <c r="C33" s="36" t="str">
        <f>'APPS overview - work'!B20</f>
        <v>Medium</v>
      </c>
      <c r="D33" s="36">
        <f>'APPS overview - work'!C20</f>
        <v>39</v>
      </c>
      <c r="E33" s="39">
        <f t="shared" si="10"/>
        <v>81.455272935124327</v>
      </c>
      <c r="F33" s="50">
        <v>3</v>
      </c>
      <c r="G33" s="50">
        <v>3</v>
      </c>
      <c r="H33" s="36"/>
      <c r="I33" s="40"/>
      <c r="J33" s="40"/>
      <c r="K33" s="40">
        <f t="shared" si="28"/>
        <v>27.151757645041442</v>
      </c>
      <c r="L33" s="40">
        <f t="shared" ref="L33:M33" si="30">K33</f>
        <v>27.151757645041442</v>
      </c>
      <c r="M33" s="40">
        <f t="shared" si="30"/>
        <v>27.151757645041442</v>
      </c>
      <c r="N33" s="52"/>
      <c r="O33" s="40">
        <f t="shared" si="13"/>
        <v>0</v>
      </c>
      <c r="P33" s="36"/>
      <c r="Q33" s="36" t="s">
        <v>422</v>
      </c>
      <c r="R33" s="60">
        <f t="shared" si="4"/>
        <v>0</v>
      </c>
      <c r="S33" s="60">
        <f t="shared" si="5"/>
        <v>0</v>
      </c>
      <c r="T33" s="60">
        <f t="shared" si="6"/>
        <v>1.5084309802800802</v>
      </c>
      <c r="U33" s="60">
        <f t="shared" si="7"/>
        <v>1.5084309802800802</v>
      </c>
      <c r="V33" s="60">
        <f t="shared" si="8"/>
        <v>1.5084309802800802</v>
      </c>
      <c r="W33" s="60">
        <f t="shared" si="9"/>
        <v>0</v>
      </c>
    </row>
    <row r="34" spans="1:23" hidden="1">
      <c r="A34" s="36" t="str">
        <f>'APPS overview - work'!A21</f>
        <v>Car2X </v>
      </c>
      <c r="B34" s="36" t="str">
        <f>'APPS overview - work'!E21</f>
        <v>86048_MBBB_SPEEDA </v>
      </c>
      <c r="C34" s="36" t="str">
        <f>'APPS overview - work'!B21</f>
        <v>Medium</v>
      </c>
      <c r="D34" s="36">
        <f>'APPS overview - work'!C21</f>
        <v>39</v>
      </c>
      <c r="E34" s="39">
        <f t="shared" si="10"/>
        <v>81.455272935124327</v>
      </c>
      <c r="F34" s="50">
        <v>3</v>
      </c>
      <c r="G34" s="50">
        <v>3</v>
      </c>
      <c r="H34" s="36"/>
      <c r="I34" s="40"/>
      <c r="J34" s="40"/>
      <c r="K34" s="40">
        <f t="shared" si="28"/>
        <v>27.151757645041442</v>
      </c>
      <c r="L34" s="40">
        <f t="shared" ref="L34:M34" si="31">K34</f>
        <v>27.151757645041442</v>
      </c>
      <c r="M34" s="40">
        <f t="shared" si="31"/>
        <v>27.151757645041442</v>
      </c>
      <c r="N34" s="52"/>
      <c r="O34" s="40">
        <f t="shared" si="13"/>
        <v>0</v>
      </c>
      <c r="P34" s="36"/>
      <c r="Q34" s="36" t="s">
        <v>422</v>
      </c>
      <c r="R34" s="60">
        <f t="shared" si="4"/>
        <v>0</v>
      </c>
      <c r="S34" s="60">
        <f t="shared" si="5"/>
        <v>0</v>
      </c>
      <c r="T34" s="60">
        <f t="shared" si="6"/>
        <v>1.5084309802800802</v>
      </c>
      <c r="U34" s="60">
        <f t="shared" si="7"/>
        <v>1.5084309802800802</v>
      </c>
      <c r="V34" s="60">
        <f t="shared" si="8"/>
        <v>1.5084309802800802</v>
      </c>
      <c r="W34" s="60">
        <f t="shared" si="9"/>
        <v>0</v>
      </c>
    </row>
    <row r="35" spans="1:23" hidden="1">
      <c r="A35" s="36" t="str">
        <f>'APPS overview - work'!A22</f>
        <v>Car2X </v>
      </c>
      <c r="B35" s="36" t="str">
        <f>'APPS overview - work'!E22</f>
        <v>86049_MBBB_VALETA </v>
      </c>
      <c r="C35" s="36" t="str">
        <f>'APPS overview - work'!B22</f>
        <v>Medium</v>
      </c>
      <c r="D35" s="36">
        <f>'APPS overview - work'!C22</f>
        <v>39</v>
      </c>
      <c r="E35" s="39">
        <f t="shared" si="10"/>
        <v>81.455272935124327</v>
      </c>
      <c r="F35" s="50">
        <v>3</v>
      </c>
      <c r="G35" s="50">
        <v>3</v>
      </c>
      <c r="H35" s="36"/>
      <c r="I35" s="40"/>
      <c r="J35" s="40"/>
      <c r="K35" s="40">
        <f t="shared" si="28"/>
        <v>27.151757645041442</v>
      </c>
      <c r="L35" s="40">
        <f t="shared" ref="L35:M35" si="32">K35</f>
        <v>27.151757645041442</v>
      </c>
      <c r="M35" s="40">
        <f t="shared" si="32"/>
        <v>27.151757645041442</v>
      </c>
      <c r="N35" s="52"/>
      <c r="O35" s="40">
        <f t="shared" si="13"/>
        <v>0</v>
      </c>
      <c r="P35" s="36"/>
      <c r="Q35" s="36" t="s">
        <v>422</v>
      </c>
      <c r="R35" s="60">
        <f t="shared" si="4"/>
        <v>0</v>
      </c>
      <c r="S35" s="60">
        <f t="shared" si="5"/>
        <v>0</v>
      </c>
      <c r="T35" s="60">
        <f t="shared" si="6"/>
        <v>1.5084309802800802</v>
      </c>
      <c r="U35" s="60">
        <f t="shared" si="7"/>
        <v>1.5084309802800802</v>
      </c>
      <c r="V35" s="60">
        <f t="shared" si="8"/>
        <v>1.5084309802800802</v>
      </c>
      <c r="W35" s="60">
        <f t="shared" si="9"/>
        <v>0</v>
      </c>
    </row>
    <row r="36" spans="1:23" hidden="1">
      <c r="A36" s="36" t="str">
        <f>'APPS overview - work'!A23</f>
        <v>Car2X </v>
      </c>
      <c r="B36" s="36" t="str">
        <f>'APPS overview - work'!E23</f>
        <v>86050_MBBB_RVT </v>
      </c>
      <c r="C36" s="36" t="str">
        <f>'APPS overview - work'!B23</f>
        <v>Medium</v>
      </c>
      <c r="D36" s="36">
        <f>'APPS overview - work'!C23</f>
        <v>39</v>
      </c>
      <c r="E36" s="39">
        <f t="shared" si="10"/>
        <v>81.455272935124327</v>
      </c>
      <c r="F36" s="50">
        <v>3</v>
      </c>
      <c r="G36" s="50">
        <v>3</v>
      </c>
      <c r="H36" s="36"/>
      <c r="I36" s="40"/>
      <c r="J36" s="40"/>
      <c r="K36" s="40">
        <f t="shared" si="28"/>
        <v>27.151757645041442</v>
      </c>
      <c r="L36" s="40">
        <f t="shared" ref="L36:M36" si="33">K36</f>
        <v>27.151757645041442</v>
      </c>
      <c r="M36" s="40">
        <f t="shared" si="33"/>
        <v>27.151757645041442</v>
      </c>
      <c r="N36" s="52"/>
      <c r="O36" s="40">
        <f t="shared" si="13"/>
        <v>0</v>
      </c>
      <c r="P36" s="36"/>
      <c r="Q36" s="36" t="s">
        <v>422</v>
      </c>
      <c r="R36" s="60">
        <f t="shared" si="4"/>
        <v>0</v>
      </c>
      <c r="S36" s="60">
        <f t="shared" si="5"/>
        <v>0</v>
      </c>
      <c r="T36" s="60">
        <f t="shared" si="6"/>
        <v>1.5084309802800802</v>
      </c>
      <c r="U36" s="60">
        <f t="shared" si="7"/>
        <v>1.5084309802800802</v>
      </c>
      <c r="V36" s="60">
        <f t="shared" si="8"/>
        <v>1.5084309802800802</v>
      </c>
      <c r="W36" s="60">
        <f t="shared" si="9"/>
        <v>0</v>
      </c>
    </row>
    <row r="37" spans="1:23" hidden="1">
      <c r="A37" s="36" t="str">
        <f>'APPS overview - work'!A24</f>
        <v>Car2X </v>
      </c>
      <c r="B37" s="36" t="str">
        <f>'APPS overview - work'!E24</f>
        <v>86051_MBBB_DWA </v>
      </c>
      <c r="C37" s="36" t="str">
        <f>'APPS overview - work'!B24</f>
        <v>Medium</v>
      </c>
      <c r="D37" s="36">
        <f>'APPS overview - work'!C24</f>
        <v>39</v>
      </c>
      <c r="E37" s="39">
        <f t="shared" si="10"/>
        <v>81.455272935124327</v>
      </c>
      <c r="F37" s="50">
        <v>3</v>
      </c>
      <c r="G37" s="50">
        <v>3</v>
      </c>
      <c r="H37" s="36"/>
      <c r="I37" s="40"/>
      <c r="J37" s="40"/>
      <c r="K37" s="40">
        <f t="shared" si="28"/>
        <v>27.151757645041442</v>
      </c>
      <c r="L37" s="40">
        <f t="shared" ref="L37:M37" si="34">K37</f>
        <v>27.151757645041442</v>
      </c>
      <c r="M37" s="40">
        <f t="shared" si="34"/>
        <v>27.151757645041442</v>
      </c>
      <c r="N37" s="52"/>
      <c r="O37" s="40">
        <f t="shared" si="13"/>
        <v>0</v>
      </c>
      <c r="P37" s="36"/>
      <c r="Q37" s="36" t="s">
        <v>422</v>
      </c>
      <c r="R37" s="60">
        <f t="shared" si="4"/>
        <v>0</v>
      </c>
      <c r="S37" s="60">
        <f t="shared" si="5"/>
        <v>0</v>
      </c>
      <c r="T37" s="60">
        <f t="shared" si="6"/>
        <v>1.5084309802800802</v>
      </c>
      <c r="U37" s="60">
        <f t="shared" si="7"/>
        <v>1.5084309802800802</v>
      </c>
      <c r="V37" s="60">
        <f t="shared" si="8"/>
        <v>1.5084309802800802</v>
      </c>
      <c r="W37" s="60">
        <f t="shared" si="9"/>
        <v>0</v>
      </c>
    </row>
    <row r="38" spans="1:23" hidden="1">
      <c r="A38" s="36" t="str">
        <f>'APPS overview - work'!A25</f>
        <v>Car2X </v>
      </c>
      <c r="B38" s="36" t="str">
        <f>'APPS overview - work'!E25</f>
        <v>86061_MBBB_MOBKEY </v>
      </c>
      <c r="C38" s="36" t="str">
        <f>'APPS overview - work'!B25</f>
        <v>Medium</v>
      </c>
      <c r="D38" s="36">
        <f>'APPS overview - work'!C25</f>
        <v>43</v>
      </c>
      <c r="E38" s="39">
        <f t="shared" si="10"/>
        <v>89.809659902829381</v>
      </c>
      <c r="F38" s="50">
        <v>3</v>
      </c>
      <c r="G38" s="50">
        <v>3</v>
      </c>
      <c r="H38" s="36"/>
      <c r="I38" s="40"/>
      <c r="J38" s="40"/>
      <c r="K38" s="40">
        <f t="shared" si="28"/>
        <v>29.936553300943128</v>
      </c>
      <c r="L38" s="40">
        <f>K38</f>
        <v>29.936553300943128</v>
      </c>
      <c r="M38" s="40">
        <f>L38</f>
        <v>29.936553300943128</v>
      </c>
      <c r="N38" s="52"/>
      <c r="O38" s="40">
        <f t="shared" si="13"/>
        <v>0</v>
      </c>
      <c r="P38" s="36"/>
      <c r="Q38" s="36" t="s">
        <v>423</v>
      </c>
      <c r="R38" s="60">
        <f t="shared" si="4"/>
        <v>0</v>
      </c>
      <c r="S38" s="60">
        <f t="shared" si="5"/>
        <v>0</v>
      </c>
      <c r="T38" s="60">
        <f t="shared" si="6"/>
        <v>1.663141850052396</v>
      </c>
      <c r="U38" s="60">
        <f t="shared" si="7"/>
        <v>1.663141850052396</v>
      </c>
      <c r="V38" s="60">
        <f t="shared" si="8"/>
        <v>1.663141850052396</v>
      </c>
      <c r="W38" s="60">
        <f t="shared" si="9"/>
        <v>0</v>
      </c>
    </row>
    <row r="39" spans="1:23" hidden="1">
      <c r="A39" s="36" t="str">
        <f>'APPS overview - work'!A26</f>
        <v>Car2X </v>
      </c>
      <c r="B39" s="36" t="str">
        <f>'APPS overview - work'!E26</f>
        <v>86069_MBBB_CTS </v>
      </c>
      <c r="C39" s="36" t="str">
        <f>'APPS overview - work'!B26</f>
        <v>Medium</v>
      </c>
      <c r="D39" s="36">
        <f>'APPS overview - work'!C26</f>
        <v>39</v>
      </c>
      <c r="E39" s="39">
        <f t="shared" si="10"/>
        <v>81.455272935124327</v>
      </c>
      <c r="F39" s="50">
        <v>3</v>
      </c>
      <c r="G39" s="50">
        <v>3</v>
      </c>
      <c r="H39" s="36"/>
      <c r="I39" s="40"/>
      <c r="J39" s="40"/>
      <c r="K39" s="40">
        <f t="shared" ref="K39:K41" si="35">E39/F39</f>
        <v>27.151757645041442</v>
      </c>
      <c r="L39" s="40">
        <f t="shared" ref="L39:M39" si="36">K39</f>
        <v>27.151757645041442</v>
      </c>
      <c r="M39" s="40">
        <f t="shared" si="36"/>
        <v>27.151757645041442</v>
      </c>
      <c r="N39" s="52"/>
      <c r="O39" s="40">
        <f t="shared" si="13"/>
        <v>0</v>
      </c>
      <c r="P39" s="36"/>
      <c r="Q39" s="36" t="s">
        <v>423</v>
      </c>
      <c r="R39" s="60">
        <f t="shared" si="4"/>
        <v>0</v>
      </c>
      <c r="S39" s="60">
        <f t="shared" si="5"/>
        <v>0</v>
      </c>
      <c r="T39" s="60">
        <f t="shared" si="6"/>
        <v>1.5084309802800802</v>
      </c>
      <c r="U39" s="60">
        <f t="shared" si="7"/>
        <v>1.5084309802800802</v>
      </c>
      <c r="V39" s="60">
        <f t="shared" si="8"/>
        <v>1.5084309802800802</v>
      </c>
      <c r="W39" s="60">
        <f t="shared" si="9"/>
        <v>0</v>
      </c>
    </row>
    <row r="40" spans="1:23" hidden="1">
      <c r="A40" s="36" t="str">
        <f>'APPS overview - work'!A27</f>
        <v>Car2X </v>
      </c>
      <c r="B40" s="36" t="str">
        <f>'APPS overview - work'!E27</f>
        <v>86090_MBBB_RPT </v>
      </c>
      <c r="C40" s="36" t="str">
        <f>'APPS overview - work'!B27</f>
        <v>Medium</v>
      </c>
      <c r="D40" s="36">
        <f>'APPS overview - work'!C27</f>
        <v>39</v>
      </c>
      <c r="E40" s="39">
        <f t="shared" si="10"/>
        <v>81.455272935124327</v>
      </c>
      <c r="F40" s="50">
        <v>3</v>
      </c>
      <c r="G40" s="50">
        <v>3</v>
      </c>
      <c r="H40" s="36"/>
      <c r="I40" s="40"/>
      <c r="J40" s="40"/>
      <c r="K40" s="40">
        <f t="shared" si="35"/>
        <v>27.151757645041442</v>
      </c>
      <c r="L40" s="40">
        <f t="shared" ref="L40:M40" si="37">K40</f>
        <v>27.151757645041442</v>
      </c>
      <c r="M40" s="40">
        <f t="shared" si="37"/>
        <v>27.151757645041442</v>
      </c>
      <c r="N40" s="52"/>
      <c r="O40" s="40">
        <f t="shared" si="13"/>
        <v>0</v>
      </c>
      <c r="P40" s="36"/>
      <c r="Q40" s="36" t="s">
        <v>423</v>
      </c>
      <c r="R40" s="60">
        <f t="shared" si="4"/>
        <v>0</v>
      </c>
      <c r="S40" s="60">
        <f t="shared" si="5"/>
        <v>0</v>
      </c>
      <c r="T40" s="60">
        <f t="shared" si="6"/>
        <v>1.5084309802800802</v>
      </c>
      <c r="U40" s="60">
        <f t="shared" si="7"/>
        <v>1.5084309802800802</v>
      </c>
      <c r="V40" s="60">
        <f t="shared" si="8"/>
        <v>1.5084309802800802</v>
      </c>
      <c r="W40" s="60">
        <f t="shared" si="9"/>
        <v>0</v>
      </c>
    </row>
    <row r="41" spans="1:23" hidden="1">
      <c r="A41" s="36" t="str">
        <f>'APPS overview - work'!A28</f>
        <v>Car2X </v>
      </c>
      <c r="B41" s="36" t="str">
        <f>'APPS overview - work'!E28</f>
        <v>86092_MBBB_BLE </v>
      </c>
      <c r="C41" s="36" t="str">
        <f>'APPS overview - work'!B28</f>
        <v>Medium</v>
      </c>
      <c r="D41" s="36">
        <f>'APPS overview - work'!C28</f>
        <v>47</v>
      </c>
      <c r="E41" s="39">
        <f t="shared" si="10"/>
        <v>98.164046870534449</v>
      </c>
      <c r="F41" s="50">
        <v>3</v>
      </c>
      <c r="G41" s="50">
        <v>3</v>
      </c>
      <c r="H41" s="36"/>
      <c r="I41" s="40"/>
      <c r="J41" s="40"/>
      <c r="K41" s="40">
        <f t="shared" si="35"/>
        <v>32.721348956844814</v>
      </c>
      <c r="L41" s="40">
        <f>K41</f>
        <v>32.721348956844814</v>
      </c>
      <c r="M41" s="40">
        <f>L41</f>
        <v>32.721348956844814</v>
      </c>
      <c r="N41" s="52"/>
      <c r="O41" s="40">
        <f t="shared" si="13"/>
        <v>0</v>
      </c>
      <c r="P41" s="36"/>
      <c r="Q41" s="36" t="s">
        <v>423</v>
      </c>
      <c r="R41" s="60">
        <f t="shared" si="4"/>
        <v>0</v>
      </c>
      <c r="S41" s="60">
        <f t="shared" si="5"/>
        <v>0</v>
      </c>
      <c r="T41" s="60">
        <f t="shared" si="6"/>
        <v>1.8178527198247119</v>
      </c>
      <c r="U41" s="60">
        <f t="shared" si="7"/>
        <v>1.8178527198247119</v>
      </c>
      <c r="V41" s="60">
        <f t="shared" si="8"/>
        <v>1.8178527198247119</v>
      </c>
      <c r="W41" s="60">
        <f t="shared" si="9"/>
        <v>0</v>
      </c>
    </row>
    <row r="42" spans="1:23" hidden="1">
      <c r="A42" s="36" t="str">
        <f>'APPS overview - work'!A29</f>
        <v>Car2X </v>
      </c>
      <c r="B42" s="36" t="str">
        <f>'APPS overview - work'!E29</f>
        <v>86119_MBBA_CKTOOL </v>
      </c>
      <c r="C42" s="36" t="str">
        <f>'APPS overview - work'!B29</f>
        <v>Simply</v>
      </c>
      <c r="D42" s="36">
        <f>'APPS overview - work'!C29</f>
        <v>35</v>
      </c>
      <c r="E42" s="39">
        <f t="shared" si="10"/>
        <v>73.100885967419273</v>
      </c>
      <c r="F42" s="50">
        <v>2</v>
      </c>
      <c r="G42" s="50">
        <v>4</v>
      </c>
      <c r="H42" s="36"/>
      <c r="I42" s="40"/>
      <c r="J42" s="40"/>
      <c r="K42" s="40"/>
      <c r="L42" s="40">
        <f>E42/F42</f>
        <v>36.550442983709637</v>
      </c>
      <c r="M42" s="40">
        <f t="shared" ref="M42" si="38">L42</f>
        <v>36.550442983709637</v>
      </c>
      <c r="N42" s="52"/>
      <c r="O42" s="40">
        <f t="shared" si="13"/>
        <v>0</v>
      </c>
      <c r="P42" s="36"/>
      <c r="Q42" s="36" t="s">
        <v>423</v>
      </c>
      <c r="R42" s="60">
        <f t="shared" si="4"/>
        <v>0</v>
      </c>
      <c r="S42" s="60">
        <f t="shared" si="5"/>
        <v>0</v>
      </c>
      <c r="T42" s="60">
        <f t="shared" si="6"/>
        <v>0</v>
      </c>
      <c r="U42" s="60">
        <f t="shared" si="7"/>
        <v>2.0305801657616467</v>
      </c>
      <c r="V42" s="60">
        <f t="shared" si="8"/>
        <v>2.0305801657616467</v>
      </c>
      <c r="W42" s="60">
        <f t="shared" si="9"/>
        <v>0</v>
      </c>
    </row>
    <row r="43" spans="1:23" hidden="1">
      <c r="A43" s="36" t="str">
        <f>'APPS overview - work'!A30</f>
        <v>Car2X </v>
      </c>
      <c r="B43" s="36" t="str">
        <f>'APPS overview - work'!E30</f>
        <v>86067_MBBB_MVSGEO </v>
      </c>
      <c r="C43" s="36" t="str">
        <f>'APPS overview - work'!B30</f>
        <v>Simply</v>
      </c>
      <c r="D43" s="36">
        <f>'APPS overview - work'!C30</f>
        <v>25</v>
      </c>
      <c r="E43" s="39">
        <f t="shared" si="10"/>
        <v>52.214918548156618</v>
      </c>
      <c r="F43" s="50">
        <v>2</v>
      </c>
      <c r="G43" s="50">
        <v>4</v>
      </c>
      <c r="H43" s="36"/>
      <c r="I43" s="40"/>
      <c r="J43" s="40"/>
      <c r="K43" s="40"/>
      <c r="L43" s="40">
        <f>E43/F43</f>
        <v>26.107459274078309</v>
      </c>
      <c r="M43" s="40">
        <f>L43</f>
        <v>26.107459274078309</v>
      </c>
      <c r="N43" s="52"/>
      <c r="O43" s="40">
        <f t="shared" si="13"/>
        <v>0</v>
      </c>
      <c r="P43" s="36"/>
      <c r="Q43" s="36" t="s">
        <v>423</v>
      </c>
      <c r="R43" s="60">
        <f t="shared" si="4"/>
        <v>0</v>
      </c>
      <c r="S43" s="60">
        <f t="shared" si="5"/>
        <v>0</v>
      </c>
      <c r="T43" s="60">
        <f t="shared" si="6"/>
        <v>0</v>
      </c>
      <c r="U43" s="60">
        <f t="shared" si="7"/>
        <v>1.4504144041154616</v>
      </c>
      <c r="V43" s="60">
        <f t="shared" si="8"/>
        <v>1.4504144041154616</v>
      </c>
      <c r="W43" s="60">
        <f t="shared" si="9"/>
        <v>0</v>
      </c>
    </row>
    <row r="44" spans="1:23" hidden="1">
      <c r="A44" s="36" t="str">
        <f>'APPS overview - work'!A31</f>
        <v>Car2X </v>
      </c>
      <c r="B44" s="36" t="str">
        <f>'APPS overview - work'!E31</f>
        <v>86109_MBBA_FBDLDP </v>
      </c>
      <c r="C44" s="36" t="str">
        <f>'APPS overview - work'!B31</f>
        <v>Unknown</v>
      </c>
      <c r="D44" s="41">
        <f>'APPS overview - work'!C31</f>
        <v>0</v>
      </c>
      <c r="E44" s="42">
        <f t="shared" si="10"/>
        <v>0</v>
      </c>
      <c r="F44" s="56">
        <v>3</v>
      </c>
      <c r="G44" s="50">
        <v>3</v>
      </c>
      <c r="H44" s="41"/>
      <c r="I44" s="43"/>
      <c r="J44" s="43"/>
      <c r="K44" s="43"/>
      <c r="L44" s="43"/>
      <c r="M44" s="43"/>
      <c r="N44" s="53"/>
      <c r="O44" s="43">
        <f t="shared" si="13"/>
        <v>0</v>
      </c>
      <c r="P44" s="36"/>
      <c r="Q44" s="36" t="s">
        <v>423</v>
      </c>
      <c r="R44" s="60">
        <f t="shared" si="4"/>
        <v>0</v>
      </c>
      <c r="S44" s="60">
        <f t="shared" si="5"/>
        <v>0</v>
      </c>
      <c r="T44" s="60">
        <f t="shared" si="6"/>
        <v>0</v>
      </c>
      <c r="U44" s="60">
        <f t="shared" si="7"/>
        <v>0</v>
      </c>
      <c r="V44" s="60">
        <f t="shared" si="8"/>
        <v>0</v>
      </c>
      <c r="W44" s="60">
        <f t="shared" si="9"/>
        <v>0</v>
      </c>
    </row>
    <row r="45" spans="1:23" hidden="1">
      <c r="A45" s="36" t="str">
        <f>'APPS overview - work'!A32</f>
        <v>Car2X </v>
      </c>
      <c r="B45" s="36" t="str">
        <f>'APPS overview - work'!E32</f>
        <v>86043_MBBB_VHR </v>
      </c>
      <c r="C45" s="36" t="str">
        <f>'APPS overview - work'!B32</f>
        <v>Unknown</v>
      </c>
      <c r="D45" s="41">
        <f>'APPS overview - work'!C32</f>
        <v>0</v>
      </c>
      <c r="E45" s="42">
        <f t="shared" si="10"/>
        <v>0</v>
      </c>
      <c r="F45" s="56">
        <v>3</v>
      </c>
      <c r="G45" s="50">
        <v>3</v>
      </c>
      <c r="H45" s="41"/>
      <c r="I45" s="43"/>
      <c r="J45" s="43"/>
      <c r="K45" s="43"/>
      <c r="L45" s="43"/>
      <c r="M45" s="43"/>
      <c r="N45" s="53"/>
      <c r="O45" s="43">
        <f t="shared" si="13"/>
        <v>0</v>
      </c>
      <c r="P45" s="36"/>
      <c r="Q45" s="36" t="s">
        <v>423</v>
      </c>
      <c r="R45" s="60">
        <f t="shared" si="4"/>
        <v>0</v>
      </c>
      <c r="S45" s="60">
        <f t="shared" si="5"/>
        <v>0</v>
      </c>
      <c r="T45" s="60">
        <f t="shared" si="6"/>
        <v>0</v>
      </c>
      <c r="U45" s="60">
        <f t="shared" si="7"/>
        <v>0</v>
      </c>
      <c r="V45" s="60">
        <f t="shared" si="8"/>
        <v>0</v>
      </c>
      <c r="W45" s="60">
        <f t="shared" si="9"/>
        <v>0</v>
      </c>
    </row>
    <row r="46" spans="1:23" hidden="1">
      <c r="A46" s="36" t="str">
        <f>'APPS overview - work'!A33</f>
        <v>Car2X </v>
      </c>
      <c r="B46" s="36" t="str">
        <f>'APPS overview - work'!E33</f>
        <v>Not yet available </v>
      </c>
      <c r="C46" s="36" t="str">
        <f>'APPS overview - work'!B33</f>
        <v>Unknown</v>
      </c>
      <c r="D46" s="41">
        <f>'APPS overview - work'!C33</f>
        <v>0</v>
      </c>
      <c r="E46" s="42">
        <f t="shared" si="10"/>
        <v>0</v>
      </c>
      <c r="F46" s="56">
        <v>3</v>
      </c>
      <c r="G46" s="50">
        <v>3</v>
      </c>
      <c r="H46" s="41"/>
      <c r="I46" s="43"/>
      <c r="J46" s="43"/>
      <c r="K46" s="43"/>
      <c r="L46" s="43"/>
      <c r="M46" s="43"/>
      <c r="N46" s="53"/>
      <c r="O46" s="43">
        <f t="shared" si="13"/>
        <v>0</v>
      </c>
      <c r="P46" s="36"/>
      <c r="Q46" s="36" t="s">
        <v>423</v>
      </c>
      <c r="R46" s="60">
        <f t="shared" si="4"/>
        <v>0</v>
      </c>
      <c r="S46" s="60">
        <f t="shared" si="5"/>
        <v>0</v>
      </c>
      <c r="T46" s="60">
        <f t="shared" si="6"/>
        <v>0</v>
      </c>
      <c r="U46" s="60">
        <f t="shared" si="7"/>
        <v>0</v>
      </c>
      <c r="V46" s="60">
        <f t="shared" si="8"/>
        <v>0</v>
      </c>
      <c r="W46" s="60">
        <f t="shared" si="9"/>
        <v>0</v>
      </c>
    </row>
    <row r="47" spans="1:23">
      <c r="A47" s="36" t="str">
        <f>'APPS overview - work'!A34</f>
        <v>Core</v>
      </c>
      <c r="B47" s="36" t="str">
        <f>'APPS overview - work'!E34</f>
        <v>86101_MBBA_SRVADM</v>
      </c>
      <c r="C47" s="36" t="str">
        <f>'APPS overview - work'!B34</f>
        <v>Very Complex</v>
      </c>
      <c r="D47" s="36">
        <f>'APPS overview - work'!C34</f>
        <v>67</v>
      </c>
      <c r="E47" s="39">
        <f t="shared" si="10"/>
        <v>139.93598170905975</v>
      </c>
      <c r="F47" s="50">
        <v>5</v>
      </c>
      <c r="G47" s="50">
        <v>1</v>
      </c>
      <c r="H47" s="36"/>
      <c r="I47" s="40">
        <f>E47/F47</f>
        <v>27.987196341811948</v>
      </c>
      <c r="J47" s="40">
        <f>I47</f>
        <v>27.987196341811948</v>
      </c>
      <c r="K47" s="40">
        <f>J47</f>
        <v>27.987196341811948</v>
      </c>
      <c r="L47" s="40">
        <f>K47</f>
        <v>27.987196341811948</v>
      </c>
      <c r="M47" s="40">
        <f>L47</f>
        <v>27.987196341811948</v>
      </c>
      <c r="N47" s="52"/>
      <c r="O47" s="40">
        <f t="shared" si="13"/>
        <v>0</v>
      </c>
      <c r="P47" s="36"/>
      <c r="Q47" s="36" t="s">
        <v>424</v>
      </c>
      <c r="R47" s="60">
        <f t="shared" si="4"/>
        <v>1.5548442412117749</v>
      </c>
      <c r="S47" s="60">
        <f t="shared" si="5"/>
        <v>1.5548442412117749</v>
      </c>
      <c r="T47" s="60">
        <f t="shared" si="6"/>
        <v>1.5548442412117749</v>
      </c>
      <c r="U47" s="60">
        <f t="shared" si="7"/>
        <v>1.5548442412117749</v>
      </c>
      <c r="V47" s="60">
        <f t="shared" si="8"/>
        <v>1.5548442412117749</v>
      </c>
      <c r="W47" s="60">
        <f t="shared" si="9"/>
        <v>0</v>
      </c>
    </row>
    <row r="48" spans="1:23">
      <c r="A48" s="36" t="str">
        <f>'APPS overview - work'!A35</f>
        <v>Core</v>
      </c>
      <c r="B48" s="36" t="str">
        <f>'APPS overview - work'!E35</f>
        <v>86110_MBBA_OAUTH</v>
      </c>
      <c r="C48" s="36" t="str">
        <f>'APPS overview - work'!B35</f>
        <v>Very Complex</v>
      </c>
      <c r="D48" s="36">
        <f>'APPS overview - work'!C35</f>
        <v>63</v>
      </c>
      <c r="E48" s="39">
        <f t="shared" si="10"/>
        <v>131.58159474135468</v>
      </c>
      <c r="F48" s="50">
        <v>5</v>
      </c>
      <c r="G48" s="50">
        <v>1</v>
      </c>
      <c r="H48" s="36"/>
      <c r="I48" s="40">
        <f>E48/F48</f>
        <v>26.316318948270936</v>
      </c>
      <c r="J48" s="40">
        <f>I48</f>
        <v>26.316318948270936</v>
      </c>
      <c r="K48" s="40">
        <f t="shared" ref="K48:M48" si="39">J48</f>
        <v>26.316318948270936</v>
      </c>
      <c r="L48" s="40">
        <f t="shared" si="39"/>
        <v>26.316318948270936</v>
      </c>
      <c r="M48" s="40">
        <f t="shared" si="39"/>
        <v>26.316318948270936</v>
      </c>
      <c r="N48" s="52"/>
      <c r="O48" s="40">
        <f t="shared" si="13"/>
        <v>0</v>
      </c>
      <c r="P48" s="36"/>
      <c r="Q48" s="59" t="s">
        <v>425</v>
      </c>
      <c r="R48" s="60">
        <f t="shared" si="4"/>
        <v>1.4620177193483854</v>
      </c>
      <c r="S48" s="60">
        <f t="shared" si="5"/>
        <v>1.4620177193483854</v>
      </c>
      <c r="T48" s="60">
        <f t="shared" si="6"/>
        <v>1.4620177193483854</v>
      </c>
      <c r="U48" s="60">
        <f t="shared" si="7"/>
        <v>1.4620177193483854</v>
      </c>
      <c r="V48" s="60">
        <f t="shared" si="8"/>
        <v>1.4620177193483854</v>
      </c>
      <c r="W48" s="60">
        <f t="shared" si="9"/>
        <v>0</v>
      </c>
    </row>
    <row r="49" spans="1:23">
      <c r="A49" s="36" t="str">
        <f>'APPS overview - work'!A36</f>
        <v>Core</v>
      </c>
      <c r="B49" s="36" t="str">
        <f>'APPS overview - work'!E36</f>
        <v>86001_MBBB_PROFILE</v>
      </c>
      <c r="C49" s="36" t="str">
        <f>'APPS overview - work'!B36</f>
        <v>Very Complex</v>
      </c>
      <c r="D49" s="36">
        <f>'APPS overview - work'!C36</f>
        <v>63</v>
      </c>
      <c r="E49" s="39">
        <f t="shared" ref="E49:E80" si="40">D49*$N$14</f>
        <v>131.58159474135468</v>
      </c>
      <c r="F49" s="50">
        <v>5</v>
      </c>
      <c r="G49" s="50">
        <v>1</v>
      </c>
      <c r="H49" s="36"/>
      <c r="I49" s="40">
        <f>E49/F49</f>
        <v>26.316318948270936</v>
      </c>
      <c r="J49" s="40">
        <f>I49</f>
        <v>26.316318948270936</v>
      </c>
      <c r="K49" s="40">
        <f t="shared" ref="K49:M49" si="41">J49</f>
        <v>26.316318948270936</v>
      </c>
      <c r="L49" s="40">
        <f t="shared" si="41"/>
        <v>26.316318948270936</v>
      </c>
      <c r="M49" s="40">
        <f t="shared" si="41"/>
        <v>26.316318948270936</v>
      </c>
      <c r="N49" s="52"/>
      <c r="O49" s="40">
        <f t="shared" si="13"/>
        <v>0</v>
      </c>
      <c r="P49" s="36"/>
      <c r="Q49" s="36" t="s">
        <v>426</v>
      </c>
      <c r="R49" s="60">
        <f t="shared" ref="R49:R80" si="42">I49/$H$12</f>
        <v>1.4620177193483854</v>
      </c>
      <c r="S49" s="60">
        <f t="shared" ref="S49:S80" si="43">J49/$H$12</f>
        <v>1.4620177193483854</v>
      </c>
      <c r="T49" s="60">
        <f t="shared" ref="T49:T80" si="44">K49/$H$12</f>
        <v>1.4620177193483854</v>
      </c>
      <c r="U49" s="60">
        <f t="shared" ref="U49:U80" si="45">L49/$H$12</f>
        <v>1.4620177193483854</v>
      </c>
      <c r="V49" s="60">
        <f t="shared" ref="V49:V80" si="46">M49/$H$12</f>
        <v>1.4620177193483854</v>
      </c>
      <c r="W49" s="60">
        <f t="shared" ref="W49:W80" si="47">N49/$H$12</f>
        <v>0</v>
      </c>
    </row>
    <row r="50" spans="1:23">
      <c r="A50" s="36" t="str">
        <f>'APPS overview - work'!A37</f>
        <v>Core</v>
      </c>
      <c r="B50" s="36" t="str">
        <f>'APPS overview - work'!E37</f>
        <v>86002_MBBB_ECHO</v>
      </c>
      <c r="C50" s="36" t="str">
        <f>'APPS overview - work'!B37</f>
        <v>Very Complex</v>
      </c>
      <c r="D50" s="36">
        <f>'APPS overview - work'!C37</f>
        <v>63</v>
      </c>
      <c r="E50" s="39">
        <f t="shared" si="40"/>
        <v>131.58159474135468</v>
      </c>
      <c r="F50" s="50">
        <v>5</v>
      </c>
      <c r="G50" s="50">
        <v>1</v>
      </c>
      <c r="H50" s="36"/>
      <c r="I50" s="40">
        <f>E50/F50</f>
        <v>26.316318948270936</v>
      </c>
      <c r="J50" s="40">
        <f t="shared" ref="J50" si="48">E50/F50</f>
        <v>26.316318948270936</v>
      </c>
      <c r="K50" s="40">
        <f t="shared" ref="K50:M50" si="49">J50</f>
        <v>26.316318948270936</v>
      </c>
      <c r="L50" s="40">
        <f t="shared" si="49"/>
        <v>26.316318948270936</v>
      </c>
      <c r="M50" s="40">
        <f t="shared" si="49"/>
        <v>26.316318948270936</v>
      </c>
      <c r="N50" s="52"/>
      <c r="O50" s="40">
        <f t="shared" si="13"/>
        <v>0</v>
      </c>
      <c r="P50" s="36"/>
      <c r="Q50" s="36" t="s">
        <v>427</v>
      </c>
      <c r="R50" s="60">
        <f t="shared" si="42"/>
        <v>1.4620177193483854</v>
      </c>
      <c r="S50" s="60">
        <f t="shared" si="43"/>
        <v>1.4620177193483854</v>
      </c>
      <c r="T50" s="60">
        <f t="shared" si="44"/>
        <v>1.4620177193483854</v>
      </c>
      <c r="U50" s="60">
        <f t="shared" si="45"/>
        <v>1.4620177193483854</v>
      </c>
      <c r="V50" s="60">
        <f t="shared" si="46"/>
        <v>1.4620177193483854</v>
      </c>
      <c r="W50" s="60">
        <f t="shared" si="47"/>
        <v>0</v>
      </c>
    </row>
    <row r="51" spans="1:23">
      <c r="A51" s="36" t="str">
        <f>'APPS overview - work'!A38</f>
        <v>Core</v>
      </c>
      <c r="B51" s="36" t="str">
        <f>'APPS overview - work'!E38</f>
        <v>85801_MBBC_DISP</v>
      </c>
      <c r="C51" s="36" t="str">
        <f>'APPS overview - work'!B38</f>
        <v>Very Complex</v>
      </c>
      <c r="D51" s="36">
        <f>'APPS overview - work'!C38</f>
        <v>75</v>
      </c>
      <c r="E51" s="39">
        <f t="shared" si="40"/>
        <v>156.64475564446985</v>
      </c>
      <c r="F51" s="50">
        <v>5</v>
      </c>
      <c r="G51" s="50">
        <v>1</v>
      </c>
      <c r="H51" s="36"/>
      <c r="I51" s="40">
        <f t="shared" ref="I51:I53" si="50">E51/F51</f>
        <v>31.328951128893969</v>
      </c>
      <c r="J51" s="40">
        <f t="shared" ref="J51:M51" si="51">I51</f>
        <v>31.328951128893969</v>
      </c>
      <c r="K51" s="40">
        <f t="shared" si="51"/>
        <v>31.328951128893969</v>
      </c>
      <c r="L51" s="40">
        <f t="shared" si="51"/>
        <v>31.328951128893969</v>
      </c>
      <c r="M51" s="40">
        <f t="shared" si="51"/>
        <v>31.328951128893969</v>
      </c>
      <c r="N51" s="52"/>
      <c r="O51" s="40">
        <f t="shared" si="13"/>
        <v>0</v>
      </c>
      <c r="P51" s="36"/>
      <c r="Q51" s="36" t="s">
        <v>428</v>
      </c>
      <c r="R51" s="60">
        <f t="shared" si="42"/>
        <v>1.7404972849385538</v>
      </c>
      <c r="S51" s="60">
        <f t="shared" si="43"/>
        <v>1.7404972849385538</v>
      </c>
      <c r="T51" s="60">
        <f t="shared" si="44"/>
        <v>1.7404972849385538</v>
      </c>
      <c r="U51" s="60">
        <f t="shared" si="45"/>
        <v>1.7404972849385538</v>
      </c>
      <c r="V51" s="60">
        <f t="shared" si="46"/>
        <v>1.7404972849385538</v>
      </c>
      <c r="W51" s="60">
        <f t="shared" si="47"/>
        <v>0</v>
      </c>
    </row>
    <row r="52" spans="1:23">
      <c r="A52" s="36" t="str">
        <f>'APPS overview - work'!A39</f>
        <v>Core</v>
      </c>
      <c r="B52" s="36" t="str">
        <f>'APPS overview - work'!E39</f>
        <v>85805_MBBC_MGMT</v>
      </c>
      <c r="C52" s="36" t="str">
        <f>'APPS overview - work'!B39</f>
        <v>Very Complex</v>
      </c>
      <c r="D52" s="36">
        <f>'APPS overview - work'!C39</f>
        <v>75</v>
      </c>
      <c r="E52" s="39">
        <f t="shared" si="40"/>
        <v>156.64475564446985</v>
      </c>
      <c r="F52" s="50">
        <v>5</v>
      </c>
      <c r="G52" s="50">
        <v>1</v>
      </c>
      <c r="H52" s="36"/>
      <c r="I52" s="40">
        <f t="shared" si="50"/>
        <v>31.328951128893969</v>
      </c>
      <c r="J52" s="40">
        <f t="shared" ref="J52:M52" si="52">I52</f>
        <v>31.328951128893969</v>
      </c>
      <c r="K52" s="40">
        <f t="shared" si="52"/>
        <v>31.328951128893969</v>
      </c>
      <c r="L52" s="40">
        <f t="shared" si="52"/>
        <v>31.328951128893969</v>
      </c>
      <c r="M52" s="40">
        <f t="shared" si="52"/>
        <v>31.328951128893969</v>
      </c>
      <c r="N52" s="52"/>
      <c r="O52" s="40">
        <f t="shared" si="13"/>
        <v>0</v>
      </c>
      <c r="P52" s="36"/>
      <c r="Q52" s="36" t="s">
        <v>429</v>
      </c>
      <c r="R52" s="60">
        <f t="shared" si="42"/>
        <v>1.7404972849385538</v>
      </c>
      <c r="S52" s="60">
        <f t="shared" si="43"/>
        <v>1.7404972849385538</v>
      </c>
      <c r="T52" s="60">
        <f t="shared" si="44"/>
        <v>1.7404972849385538</v>
      </c>
      <c r="U52" s="60">
        <f t="shared" si="45"/>
        <v>1.7404972849385538</v>
      </c>
      <c r="V52" s="60">
        <f t="shared" si="46"/>
        <v>1.7404972849385538</v>
      </c>
      <c r="W52" s="60">
        <f t="shared" si="47"/>
        <v>0</v>
      </c>
    </row>
    <row r="53" spans="1:23">
      <c r="A53" s="36" t="str">
        <f>'APPS overview - work'!A40</f>
        <v>Core</v>
      </c>
      <c r="B53" s="36" t="str">
        <f>'APPS overview - work'!E40</f>
        <v>85811_MBBC_LOGACC</v>
      </c>
      <c r="C53" s="36" t="str">
        <f>'APPS overview - work'!B40</f>
        <v>Very Complex</v>
      </c>
      <c r="D53" s="36">
        <f>'APPS overview - work'!C40</f>
        <v>65</v>
      </c>
      <c r="E53" s="39">
        <f t="shared" si="40"/>
        <v>135.75878822520721</v>
      </c>
      <c r="F53" s="50">
        <v>5</v>
      </c>
      <c r="G53" s="50">
        <v>1</v>
      </c>
      <c r="H53" s="36"/>
      <c r="I53" s="40">
        <f t="shared" si="50"/>
        <v>27.151757645041442</v>
      </c>
      <c r="J53" s="40">
        <f t="shared" ref="J53:M53" si="53">I53</f>
        <v>27.151757645041442</v>
      </c>
      <c r="K53" s="40">
        <f t="shared" si="53"/>
        <v>27.151757645041442</v>
      </c>
      <c r="L53" s="40">
        <f t="shared" si="53"/>
        <v>27.151757645041442</v>
      </c>
      <c r="M53" s="40">
        <f t="shared" si="53"/>
        <v>27.151757645041442</v>
      </c>
      <c r="N53" s="52"/>
      <c r="O53" s="40">
        <f t="shared" si="13"/>
        <v>0</v>
      </c>
      <c r="P53" s="36"/>
      <c r="Q53" s="36" t="s">
        <v>430</v>
      </c>
      <c r="R53" s="60">
        <f t="shared" si="42"/>
        <v>1.5084309802800802</v>
      </c>
      <c r="S53" s="60">
        <f t="shared" si="43"/>
        <v>1.5084309802800802</v>
      </c>
      <c r="T53" s="60">
        <f t="shared" si="44"/>
        <v>1.5084309802800802</v>
      </c>
      <c r="U53" s="60">
        <f t="shared" si="45"/>
        <v>1.5084309802800802</v>
      </c>
      <c r="V53" s="60">
        <f t="shared" si="46"/>
        <v>1.5084309802800802</v>
      </c>
      <c r="W53" s="60">
        <f t="shared" si="47"/>
        <v>0</v>
      </c>
    </row>
    <row r="54" spans="1:23">
      <c r="A54" s="36" t="str">
        <f>'APPS overview - work'!A41</f>
        <v>Core</v>
      </c>
      <c r="B54" s="36" t="str">
        <f>'APPS overview - work'!E41</f>
        <v>85816_MBBC_OAUTH</v>
      </c>
      <c r="C54" s="36" t="str">
        <f>'APPS overview - work'!B41</f>
        <v>Very Complex</v>
      </c>
      <c r="D54" s="36">
        <f>'APPS overview - work'!C41</f>
        <v>63</v>
      </c>
      <c r="E54" s="39">
        <f t="shared" si="40"/>
        <v>131.58159474135468</v>
      </c>
      <c r="F54" s="50">
        <v>5</v>
      </c>
      <c r="G54" s="50">
        <v>1</v>
      </c>
      <c r="H54" s="36"/>
      <c r="I54" s="40">
        <f>E54/F54</f>
        <v>26.316318948270936</v>
      </c>
      <c r="J54" s="40">
        <f>E54/F54</f>
        <v>26.316318948270936</v>
      </c>
      <c r="K54" s="40">
        <f>J54</f>
        <v>26.316318948270936</v>
      </c>
      <c r="L54" s="40">
        <f>K54</f>
        <v>26.316318948270936</v>
      </c>
      <c r="M54" s="40">
        <f>L54</f>
        <v>26.316318948270936</v>
      </c>
      <c r="N54" s="52"/>
      <c r="O54" s="40">
        <f t="shared" si="13"/>
        <v>0</v>
      </c>
      <c r="P54" s="36"/>
      <c r="Q54" s="36" t="s">
        <v>431</v>
      </c>
      <c r="R54" s="60">
        <f t="shared" si="42"/>
        <v>1.4620177193483854</v>
      </c>
      <c r="S54" s="60">
        <f t="shared" si="43"/>
        <v>1.4620177193483854</v>
      </c>
      <c r="T54" s="60">
        <f t="shared" si="44"/>
        <v>1.4620177193483854</v>
      </c>
      <c r="U54" s="60">
        <f t="shared" si="45"/>
        <v>1.4620177193483854</v>
      </c>
      <c r="V54" s="60">
        <f t="shared" si="46"/>
        <v>1.4620177193483854</v>
      </c>
      <c r="W54" s="60">
        <f t="shared" si="47"/>
        <v>0</v>
      </c>
    </row>
    <row r="55" spans="1:23">
      <c r="A55" s="36" t="str">
        <f>'APPS overview - work'!A42</f>
        <v>Core</v>
      </c>
      <c r="B55" s="36" t="str">
        <f>'APPS overview - work'!E42</f>
        <v>85821_MBBC_OBD</v>
      </c>
      <c r="C55" s="36" t="str">
        <f>'APPS overview - work'!B42</f>
        <v>Very Complex</v>
      </c>
      <c r="D55" s="36">
        <f>'APPS overview - work'!C42</f>
        <v>75</v>
      </c>
      <c r="E55" s="39">
        <f t="shared" si="40"/>
        <v>156.64475564446985</v>
      </c>
      <c r="F55" s="50">
        <v>5</v>
      </c>
      <c r="G55" s="50">
        <v>1</v>
      </c>
      <c r="H55" s="36"/>
      <c r="I55" s="40">
        <f t="shared" ref="I55:I57" si="54">E55/F55</f>
        <v>31.328951128893969</v>
      </c>
      <c r="J55" s="40">
        <f t="shared" ref="J55:M55" si="55">I55</f>
        <v>31.328951128893969</v>
      </c>
      <c r="K55" s="40">
        <f t="shared" si="55"/>
        <v>31.328951128893969</v>
      </c>
      <c r="L55" s="40">
        <f t="shared" si="55"/>
        <v>31.328951128893969</v>
      </c>
      <c r="M55" s="40">
        <f t="shared" si="55"/>
        <v>31.328951128893969</v>
      </c>
      <c r="N55" s="52"/>
      <c r="O55" s="40">
        <f t="shared" si="13"/>
        <v>0</v>
      </c>
      <c r="P55" s="36"/>
      <c r="Q55" s="36" t="s">
        <v>432</v>
      </c>
      <c r="R55" s="60">
        <f t="shared" si="42"/>
        <v>1.7404972849385538</v>
      </c>
      <c r="S55" s="60">
        <f t="shared" si="43"/>
        <v>1.7404972849385538</v>
      </c>
      <c r="T55" s="60">
        <f t="shared" si="44"/>
        <v>1.7404972849385538</v>
      </c>
      <c r="U55" s="60">
        <f t="shared" si="45"/>
        <v>1.7404972849385538</v>
      </c>
      <c r="V55" s="60">
        <f t="shared" si="46"/>
        <v>1.7404972849385538</v>
      </c>
      <c r="W55" s="60">
        <f t="shared" si="47"/>
        <v>0</v>
      </c>
    </row>
    <row r="56" spans="1:23">
      <c r="A56" s="85" t="str">
        <f>'APPS overview - work'!A43</f>
        <v>Core</v>
      </c>
      <c r="B56" s="85" t="str">
        <f>'APPS overview - work'!E43</f>
        <v>85822_MBBC_REG</v>
      </c>
      <c r="C56" s="85" t="str">
        <f>'APPS overview - work'!B43</f>
        <v>Very Complex</v>
      </c>
      <c r="D56" s="47">
        <f>'APPS overview - work'!C43</f>
        <v>75</v>
      </c>
      <c r="E56" s="48">
        <f t="shared" si="40"/>
        <v>156.64475564446985</v>
      </c>
      <c r="F56" s="51">
        <v>5</v>
      </c>
      <c r="G56" s="50">
        <v>1</v>
      </c>
      <c r="H56" s="36"/>
      <c r="I56" s="40">
        <f t="shared" si="54"/>
        <v>31.328951128893969</v>
      </c>
      <c r="J56" s="40">
        <f t="shared" ref="J56:M56" si="56">I56</f>
        <v>31.328951128893969</v>
      </c>
      <c r="K56" s="40">
        <f t="shared" si="56"/>
        <v>31.328951128893969</v>
      </c>
      <c r="L56" s="40">
        <f t="shared" si="56"/>
        <v>31.328951128893969</v>
      </c>
      <c r="M56" s="40">
        <f t="shared" si="56"/>
        <v>31.328951128893969</v>
      </c>
      <c r="N56" s="52"/>
      <c r="O56" s="40">
        <f t="shared" si="13"/>
        <v>0</v>
      </c>
      <c r="P56" s="36"/>
      <c r="Q56" s="36" t="s">
        <v>424</v>
      </c>
      <c r="R56" s="60">
        <f t="shared" si="42"/>
        <v>1.7404972849385538</v>
      </c>
      <c r="S56" s="60">
        <f t="shared" si="43"/>
        <v>1.7404972849385538</v>
      </c>
      <c r="T56" s="60">
        <f t="shared" si="44"/>
        <v>1.7404972849385538</v>
      </c>
      <c r="U56" s="60">
        <f t="shared" si="45"/>
        <v>1.7404972849385538</v>
      </c>
      <c r="V56" s="60">
        <f t="shared" si="46"/>
        <v>1.7404972849385538</v>
      </c>
      <c r="W56" s="60">
        <f t="shared" si="47"/>
        <v>0</v>
      </c>
    </row>
    <row r="57" spans="1:23">
      <c r="A57" s="36" t="str">
        <f>'APPS overview - work'!A44</f>
        <v>Core</v>
      </c>
      <c r="B57" s="36" t="str">
        <f>'APPS overview - work'!E44</f>
        <v>85824_MBBC_CLSEL</v>
      </c>
      <c r="C57" s="36" t="str">
        <f>'APPS overview - work'!B44</f>
        <v>Very Complex</v>
      </c>
      <c r="D57" s="36">
        <f>'APPS overview - work'!C44</f>
        <v>65</v>
      </c>
      <c r="E57" s="39">
        <f t="shared" si="40"/>
        <v>135.75878822520721</v>
      </c>
      <c r="F57" s="50">
        <v>5</v>
      </c>
      <c r="G57" s="50">
        <v>1</v>
      </c>
      <c r="H57" s="36"/>
      <c r="I57" s="40">
        <f t="shared" si="54"/>
        <v>27.151757645041442</v>
      </c>
      <c r="J57" s="40">
        <f t="shared" ref="J57:M57" si="57">I57</f>
        <v>27.151757645041442</v>
      </c>
      <c r="K57" s="40">
        <f t="shared" si="57"/>
        <v>27.151757645041442</v>
      </c>
      <c r="L57" s="40">
        <f t="shared" si="57"/>
        <v>27.151757645041442</v>
      </c>
      <c r="M57" s="40">
        <f t="shared" si="57"/>
        <v>27.151757645041442</v>
      </c>
      <c r="N57" s="52"/>
      <c r="O57" s="40">
        <f t="shared" si="13"/>
        <v>0</v>
      </c>
      <c r="P57" s="36"/>
      <c r="Q57" s="59" t="s">
        <v>425</v>
      </c>
      <c r="R57" s="60">
        <f t="shared" si="42"/>
        <v>1.5084309802800802</v>
      </c>
      <c r="S57" s="60">
        <f t="shared" si="43"/>
        <v>1.5084309802800802</v>
      </c>
      <c r="T57" s="60">
        <f t="shared" si="44"/>
        <v>1.5084309802800802</v>
      </c>
      <c r="U57" s="60">
        <f t="shared" si="45"/>
        <v>1.5084309802800802</v>
      </c>
      <c r="V57" s="60">
        <f t="shared" si="46"/>
        <v>1.5084309802800802</v>
      </c>
      <c r="W57" s="60">
        <f t="shared" si="47"/>
        <v>0</v>
      </c>
    </row>
    <row r="58" spans="1:23">
      <c r="A58" s="36" t="str">
        <f>'APPS overview - work'!A45</f>
        <v>Core</v>
      </c>
      <c r="B58" s="36" t="str">
        <f>'APPS overview - work'!E45</f>
        <v>85827_MBBC_MOCKS</v>
      </c>
      <c r="C58" s="36" t="str">
        <f>'APPS overview - work'!B45</f>
        <v>Very Complex</v>
      </c>
      <c r="D58" s="36">
        <f>'APPS overview - work'!C45</f>
        <v>63</v>
      </c>
      <c r="E58" s="39">
        <f t="shared" si="40"/>
        <v>131.58159474135468</v>
      </c>
      <c r="F58" s="50">
        <v>5</v>
      </c>
      <c r="G58" s="50">
        <v>1</v>
      </c>
      <c r="H58" s="36"/>
      <c r="I58" s="40">
        <f>E58/F58</f>
        <v>26.316318948270936</v>
      </c>
      <c r="J58" s="40">
        <f t="shared" ref="J58:J60" si="58">E58/F58</f>
        <v>26.316318948270936</v>
      </c>
      <c r="K58" s="40">
        <f t="shared" ref="K58:M58" si="59">J58</f>
        <v>26.316318948270936</v>
      </c>
      <c r="L58" s="40">
        <f t="shared" si="59"/>
        <v>26.316318948270936</v>
      </c>
      <c r="M58" s="40">
        <f t="shared" si="59"/>
        <v>26.316318948270936</v>
      </c>
      <c r="N58" s="52"/>
      <c r="O58" s="40">
        <f t="shared" si="13"/>
        <v>0</v>
      </c>
      <c r="P58" s="36"/>
      <c r="Q58" s="36" t="s">
        <v>426</v>
      </c>
      <c r="R58" s="60">
        <f t="shared" si="42"/>
        <v>1.4620177193483854</v>
      </c>
      <c r="S58" s="60">
        <f t="shared" si="43"/>
        <v>1.4620177193483854</v>
      </c>
      <c r="T58" s="60">
        <f t="shared" si="44"/>
        <v>1.4620177193483854</v>
      </c>
      <c r="U58" s="60">
        <f t="shared" si="45"/>
        <v>1.4620177193483854</v>
      </c>
      <c r="V58" s="60">
        <f t="shared" si="46"/>
        <v>1.4620177193483854</v>
      </c>
      <c r="W58" s="60">
        <f t="shared" si="47"/>
        <v>0</v>
      </c>
    </row>
    <row r="59" spans="1:23">
      <c r="A59" s="36" t="str">
        <f>'APPS overview - work'!A46</f>
        <v>Core</v>
      </c>
      <c r="B59" s="36" t="str">
        <f>'APPS overview - work'!E46</f>
        <v>85829_MBBC_LOGIN</v>
      </c>
      <c r="C59" s="36" t="str">
        <f>'APPS overview - work'!B46</f>
        <v>Very Complex</v>
      </c>
      <c r="D59" s="36">
        <f>'APPS overview - work'!C46</f>
        <v>61</v>
      </c>
      <c r="E59" s="39">
        <f t="shared" si="40"/>
        <v>127.40440125750214</v>
      </c>
      <c r="F59" s="50">
        <v>5</v>
      </c>
      <c r="G59" s="50">
        <v>1</v>
      </c>
      <c r="H59" s="36"/>
      <c r="I59" s="40">
        <f>E59/F59</f>
        <v>25.48088025150043</v>
      </c>
      <c r="J59" s="40">
        <f t="shared" si="58"/>
        <v>25.48088025150043</v>
      </c>
      <c r="K59" s="40">
        <f t="shared" ref="K59:M59" si="60">J59</f>
        <v>25.48088025150043</v>
      </c>
      <c r="L59" s="40">
        <f t="shared" si="60"/>
        <v>25.48088025150043</v>
      </c>
      <c r="M59" s="40">
        <f t="shared" si="60"/>
        <v>25.48088025150043</v>
      </c>
      <c r="N59" s="52"/>
      <c r="O59" s="40">
        <f t="shared" si="13"/>
        <v>0</v>
      </c>
      <c r="P59" s="36"/>
      <c r="Q59" s="36" t="s">
        <v>427</v>
      </c>
      <c r="R59" s="60">
        <f t="shared" si="42"/>
        <v>1.4156044584166905</v>
      </c>
      <c r="S59" s="60">
        <f t="shared" si="43"/>
        <v>1.4156044584166905</v>
      </c>
      <c r="T59" s="60">
        <f t="shared" si="44"/>
        <v>1.4156044584166905</v>
      </c>
      <c r="U59" s="60">
        <f t="shared" si="45"/>
        <v>1.4156044584166905</v>
      </c>
      <c r="V59" s="60">
        <f t="shared" si="46"/>
        <v>1.4156044584166905</v>
      </c>
      <c r="W59" s="60">
        <f t="shared" si="47"/>
        <v>0</v>
      </c>
    </row>
    <row r="60" spans="1:23">
      <c r="A60" s="36" t="str">
        <f>'APPS overview - work'!A47</f>
        <v>Core</v>
      </c>
      <c r="B60" s="36" t="str">
        <f>'APPS overview - work'!E47</f>
        <v>85909_MBBS_FNS</v>
      </c>
      <c r="C60" s="36" t="str">
        <f>'APPS overview - work'!B47</f>
        <v>Very Complex</v>
      </c>
      <c r="D60" s="36">
        <f>'APPS overview - work'!C47</f>
        <v>61</v>
      </c>
      <c r="E60" s="39">
        <f t="shared" si="40"/>
        <v>127.40440125750214</v>
      </c>
      <c r="F60" s="50">
        <v>5</v>
      </c>
      <c r="G60" s="50">
        <v>1</v>
      </c>
      <c r="H60" s="36"/>
      <c r="I60" s="40">
        <f>E60/F60</f>
        <v>25.48088025150043</v>
      </c>
      <c r="J60" s="40">
        <f t="shared" si="58"/>
        <v>25.48088025150043</v>
      </c>
      <c r="K60" s="40">
        <f t="shared" ref="K60:M60" si="61">J60</f>
        <v>25.48088025150043</v>
      </c>
      <c r="L60" s="40">
        <f t="shared" si="61"/>
        <v>25.48088025150043</v>
      </c>
      <c r="M60" s="40">
        <f t="shared" si="61"/>
        <v>25.48088025150043</v>
      </c>
      <c r="N60" s="52"/>
      <c r="O60" s="40">
        <f t="shared" si="13"/>
        <v>0</v>
      </c>
      <c r="P60" s="36"/>
      <c r="Q60" s="36" t="s">
        <v>428</v>
      </c>
      <c r="R60" s="60">
        <f t="shared" si="42"/>
        <v>1.4156044584166905</v>
      </c>
      <c r="S60" s="60">
        <f t="shared" si="43"/>
        <v>1.4156044584166905</v>
      </c>
      <c r="T60" s="60">
        <f t="shared" si="44"/>
        <v>1.4156044584166905</v>
      </c>
      <c r="U60" s="60">
        <f t="shared" si="45"/>
        <v>1.4156044584166905</v>
      </c>
      <c r="V60" s="60">
        <f t="shared" si="46"/>
        <v>1.4156044584166905</v>
      </c>
      <c r="W60" s="60">
        <f t="shared" si="47"/>
        <v>0</v>
      </c>
    </row>
    <row r="61" spans="1:23">
      <c r="A61" s="36" t="str">
        <f>'APPS overview - work'!A48</f>
        <v>Core</v>
      </c>
      <c r="B61" s="36" t="str">
        <f>'APPS overview - work'!E48</f>
        <v>85916_MBBS_MNP</v>
      </c>
      <c r="C61" s="36" t="str">
        <f>'APPS overview - work'!B48</f>
        <v>Very Complex</v>
      </c>
      <c r="D61" s="36">
        <f>'APPS overview - work'!C48</f>
        <v>75</v>
      </c>
      <c r="E61" s="39">
        <f t="shared" si="40"/>
        <v>156.64475564446985</v>
      </c>
      <c r="F61" s="50">
        <v>5</v>
      </c>
      <c r="G61" s="50">
        <v>1</v>
      </c>
      <c r="H61" s="36"/>
      <c r="I61" s="40">
        <f t="shared" ref="I61:I62" si="62">E61/F61</f>
        <v>31.328951128893969</v>
      </c>
      <c r="J61" s="40">
        <f t="shared" ref="J61:M61" si="63">I61</f>
        <v>31.328951128893969</v>
      </c>
      <c r="K61" s="40">
        <f t="shared" si="63"/>
        <v>31.328951128893969</v>
      </c>
      <c r="L61" s="40">
        <f t="shared" si="63"/>
        <v>31.328951128893969</v>
      </c>
      <c r="M61" s="40">
        <f t="shared" si="63"/>
        <v>31.328951128893969</v>
      </c>
      <c r="N61" s="52"/>
      <c r="O61" s="40">
        <f t="shared" si="13"/>
        <v>0</v>
      </c>
      <c r="P61" s="36"/>
      <c r="Q61" s="36" t="s">
        <v>429</v>
      </c>
      <c r="R61" s="60">
        <f t="shared" si="42"/>
        <v>1.7404972849385538</v>
      </c>
      <c r="S61" s="60">
        <f t="shared" si="43"/>
        <v>1.7404972849385538</v>
      </c>
      <c r="T61" s="60">
        <f t="shared" si="44"/>
        <v>1.7404972849385538</v>
      </c>
      <c r="U61" s="60">
        <f t="shared" si="45"/>
        <v>1.7404972849385538</v>
      </c>
      <c r="V61" s="60">
        <f t="shared" si="46"/>
        <v>1.7404972849385538</v>
      </c>
      <c r="W61" s="60">
        <f t="shared" si="47"/>
        <v>0</v>
      </c>
    </row>
    <row r="62" spans="1:23">
      <c r="A62" s="36" t="str">
        <f>'APPS overview - work'!A49</f>
        <v>Core</v>
      </c>
      <c r="B62" s="36" t="str">
        <f>'APPS overview - work'!E49</f>
        <v>85918_MBBS_DSGVO</v>
      </c>
      <c r="C62" s="36" t="str">
        <f>'APPS overview - work'!B49</f>
        <v>Very Complex</v>
      </c>
      <c r="D62" s="36">
        <f>'APPS overview - work'!C49</f>
        <v>67</v>
      </c>
      <c r="E62" s="39">
        <f t="shared" si="40"/>
        <v>139.93598170905975</v>
      </c>
      <c r="F62" s="50">
        <v>5</v>
      </c>
      <c r="G62" s="50">
        <v>1</v>
      </c>
      <c r="H62" s="36"/>
      <c r="I62" s="40">
        <f t="shared" si="62"/>
        <v>27.987196341811948</v>
      </c>
      <c r="J62" s="40">
        <f t="shared" ref="J62:M62" si="64">I62</f>
        <v>27.987196341811948</v>
      </c>
      <c r="K62" s="40">
        <f t="shared" si="64"/>
        <v>27.987196341811948</v>
      </c>
      <c r="L62" s="40">
        <f t="shared" si="64"/>
        <v>27.987196341811948</v>
      </c>
      <c r="M62" s="40">
        <f t="shared" si="64"/>
        <v>27.987196341811948</v>
      </c>
      <c r="N62" s="52"/>
      <c r="O62" s="40">
        <f t="shared" si="13"/>
        <v>0</v>
      </c>
      <c r="P62" s="36"/>
      <c r="Q62" s="36" t="s">
        <v>430</v>
      </c>
      <c r="R62" s="60">
        <f t="shared" si="42"/>
        <v>1.5548442412117749</v>
      </c>
      <c r="S62" s="60">
        <f t="shared" si="43"/>
        <v>1.5548442412117749</v>
      </c>
      <c r="T62" s="60">
        <f t="shared" si="44"/>
        <v>1.5548442412117749</v>
      </c>
      <c r="U62" s="60">
        <f t="shared" si="45"/>
        <v>1.5548442412117749</v>
      </c>
      <c r="V62" s="60">
        <f t="shared" si="46"/>
        <v>1.5548442412117749</v>
      </c>
      <c r="W62" s="60">
        <f t="shared" si="47"/>
        <v>0</v>
      </c>
    </row>
    <row r="63" spans="1:23" hidden="1">
      <c r="A63" s="36" t="str">
        <f>'APPS overview - work'!A50</f>
        <v>Core</v>
      </c>
      <c r="B63" s="36" t="str">
        <f>'APPS overview - work'!E50</f>
        <v>85813_MBBC_CAI</v>
      </c>
      <c r="C63" s="36" t="str">
        <f>'APPS overview - work'!B50</f>
        <v>Complex</v>
      </c>
      <c r="D63" s="36">
        <f>'APPS overview - work'!C50</f>
        <v>55</v>
      </c>
      <c r="E63" s="39">
        <f t="shared" si="40"/>
        <v>114.87282080594456</v>
      </c>
      <c r="F63" s="50">
        <v>4</v>
      </c>
      <c r="G63" s="50">
        <v>2</v>
      </c>
      <c r="H63" s="36"/>
      <c r="I63" s="40"/>
      <c r="J63" s="40">
        <f t="shared" ref="J63:J64" si="65">E63/F63</f>
        <v>28.718205201486139</v>
      </c>
      <c r="K63" s="40">
        <f t="shared" ref="K63:M63" si="66">J63</f>
        <v>28.718205201486139</v>
      </c>
      <c r="L63" s="40">
        <f t="shared" si="66"/>
        <v>28.718205201486139</v>
      </c>
      <c r="M63" s="40">
        <f t="shared" si="66"/>
        <v>28.718205201486139</v>
      </c>
      <c r="N63" s="52"/>
      <c r="O63" s="40">
        <f t="shared" si="13"/>
        <v>0</v>
      </c>
      <c r="P63" s="36"/>
      <c r="Q63" s="36" t="s">
        <v>431</v>
      </c>
      <c r="R63" s="60">
        <f t="shared" si="42"/>
        <v>0</v>
      </c>
      <c r="S63" s="60">
        <f t="shared" si="43"/>
        <v>1.5954558445270077</v>
      </c>
      <c r="T63" s="60">
        <f t="shared" si="44"/>
        <v>1.5954558445270077</v>
      </c>
      <c r="U63" s="60">
        <f t="shared" si="45"/>
        <v>1.5954558445270077</v>
      </c>
      <c r="V63" s="60">
        <f t="shared" si="46"/>
        <v>1.5954558445270077</v>
      </c>
      <c r="W63" s="60">
        <f t="shared" si="47"/>
        <v>0</v>
      </c>
    </row>
    <row r="64" spans="1:23" hidden="1">
      <c r="A64" s="36" t="str">
        <f>'APPS overview - work'!A51</f>
        <v>Core</v>
      </c>
      <c r="B64" s="36" t="str">
        <f>'APPS overview - work'!E51</f>
        <v>85823_MBBC_3GPLUS</v>
      </c>
      <c r="C64" s="36" t="str">
        <f>'APPS overview - work'!B51</f>
        <v>Complex</v>
      </c>
      <c r="D64" s="36">
        <f>'APPS overview - work'!C51</f>
        <v>55</v>
      </c>
      <c r="E64" s="39">
        <f t="shared" si="40"/>
        <v>114.87282080594456</v>
      </c>
      <c r="F64" s="50">
        <v>4</v>
      </c>
      <c r="G64" s="50">
        <v>2</v>
      </c>
      <c r="H64" s="36"/>
      <c r="I64" s="40"/>
      <c r="J64" s="40">
        <f t="shared" si="65"/>
        <v>28.718205201486139</v>
      </c>
      <c r="K64" s="40">
        <f t="shared" ref="K64:M65" si="67">J64</f>
        <v>28.718205201486139</v>
      </c>
      <c r="L64" s="40">
        <f t="shared" si="67"/>
        <v>28.718205201486139</v>
      </c>
      <c r="M64" s="40">
        <f t="shared" si="67"/>
        <v>28.718205201486139</v>
      </c>
      <c r="N64" s="52"/>
      <c r="O64" s="40">
        <f t="shared" si="13"/>
        <v>0</v>
      </c>
      <c r="P64" s="36"/>
      <c r="Q64" s="36" t="s">
        <v>432</v>
      </c>
      <c r="R64" s="60">
        <f t="shared" si="42"/>
        <v>0</v>
      </c>
      <c r="S64" s="60">
        <f t="shared" si="43"/>
        <v>1.5954558445270077</v>
      </c>
      <c r="T64" s="60">
        <f t="shared" si="44"/>
        <v>1.5954558445270077</v>
      </c>
      <c r="U64" s="60">
        <f t="shared" si="45"/>
        <v>1.5954558445270077</v>
      </c>
      <c r="V64" s="60">
        <f t="shared" si="46"/>
        <v>1.5954558445270077</v>
      </c>
      <c r="W64" s="60">
        <f t="shared" si="47"/>
        <v>0</v>
      </c>
    </row>
    <row r="65" spans="1:23" hidden="1">
      <c r="A65" s="85" t="str">
        <f>'APPS overview - work'!A52</f>
        <v>Core</v>
      </c>
      <c r="B65" s="85" t="str">
        <f>'APPS overview - work'!E52</f>
        <v>85841_MBBC_VDS</v>
      </c>
      <c r="C65" s="85" t="str">
        <f>'APPS overview - work'!B52</f>
        <v>Complex</v>
      </c>
      <c r="D65" s="47">
        <f>'APPS overview - work'!C52</f>
        <v>59</v>
      </c>
      <c r="E65" s="48">
        <f t="shared" si="40"/>
        <v>123.22720777364962</v>
      </c>
      <c r="F65" s="51">
        <v>4</v>
      </c>
      <c r="G65" s="86">
        <v>2</v>
      </c>
      <c r="H65" s="36"/>
      <c r="I65" s="40"/>
      <c r="J65" s="40">
        <f t="shared" ref="J65" si="68">E65/F65</f>
        <v>30.806801943412406</v>
      </c>
      <c r="K65" s="40">
        <f t="shared" si="67"/>
        <v>30.806801943412406</v>
      </c>
      <c r="L65" s="40">
        <f t="shared" si="67"/>
        <v>30.806801943412406</v>
      </c>
      <c r="M65" s="40">
        <f t="shared" si="67"/>
        <v>30.806801943412406</v>
      </c>
      <c r="N65" s="52"/>
      <c r="O65" s="40">
        <f t="shared" si="13"/>
        <v>0</v>
      </c>
      <c r="P65" s="36"/>
      <c r="Q65" s="36" t="s">
        <v>424</v>
      </c>
      <c r="R65" s="60">
        <f t="shared" si="42"/>
        <v>0</v>
      </c>
      <c r="S65" s="60">
        <f t="shared" si="43"/>
        <v>1.7114889968562448</v>
      </c>
      <c r="T65" s="60">
        <f t="shared" si="44"/>
        <v>1.7114889968562448</v>
      </c>
      <c r="U65" s="60">
        <f t="shared" si="45"/>
        <v>1.7114889968562448</v>
      </c>
      <c r="V65" s="60">
        <f t="shared" si="46"/>
        <v>1.7114889968562448</v>
      </c>
      <c r="W65" s="60">
        <f t="shared" si="47"/>
        <v>0</v>
      </c>
    </row>
    <row r="66" spans="1:23" hidden="1">
      <c r="A66" s="36" t="str">
        <f>'APPS overview - work'!A53</f>
        <v>Core</v>
      </c>
      <c r="B66" s="36" t="str">
        <f>'APPS overview - work'!E53</f>
        <v>867_CONCAR</v>
      </c>
      <c r="C66" s="36" t="str">
        <f>'APPS overview - work'!B53</f>
        <v>Complex</v>
      </c>
      <c r="D66" s="36">
        <f>'APPS overview - work'!C53</f>
        <v>51</v>
      </c>
      <c r="E66" s="39">
        <f t="shared" si="40"/>
        <v>106.5184338382395</v>
      </c>
      <c r="F66" s="50">
        <v>4</v>
      </c>
      <c r="G66" s="50">
        <v>2</v>
      </c>
      <c r="H66" s="36"/>
      <c r="I66" s="40"/>
      <c r="J66" s="40">
        <f>E66/F66</f>
        <v>26.629608459559876</v>
      </c>
      <c r="K66" s="40">
        <f>J66</f>
        <v>26.629608459559876</v>
      </c>
      <c r="L66" s="40">
        <f>K66</f>
        <v>26.629608459559876</v>
      </c>
      <c r="M66" s="40">
        <f>L66</f>
        <v>26.629608459559876</v>
      </c>
      <c r="N66" s="52"/>
      <c r="O66" s="40">
        <f t="shared" si="13"/>
        <v>0</v>
      </c>
      <c r="P66" s="36"/>
      <c r="Q66" s="59" t="s">
        <v>425</v>
      </c>
      <c r="R66" s="60">
        <f t="shared" si="42"/>
        <v>0</v>
      </c>
      <c r="S66" s="60">
        <f t="shared" si="43"/>
        <v>1.4794226921977709</v>
      </c>
      <c r="T66" s="60">
        <f t="shared" si="44"/>
        <v>1.4794226921977709</v>
      </c>
      <c r="U66" s="60">
        <f t="shared" si="45"/>
        <v>1.4794226921977709</v>
      </c>
      <c r="V66" s="60">
        <f t="shared" si="46"/>
        <v>1.4794226921977709</v>
      </c>
      <c r="W66" s="60">
        <f t="shared" si="47"/>
        <v>0</v>
      </c>
    </row>
    <row r="67" spans="1:23" hidden="1">
      <c r="A67" s="36" t="str">
        <f>'APPS overview - work'!A54</f>
        <v>Core</v>
      </c>
      <c r="B67" s="36" t="str">
        <f>'APPS overview - work'!E54</f>
        <v>86115_MBBA_TSMS</v>
      </c>
      <c r="C67" s="36" t="str">
        <f>'APPS overview - work'!B54</f>
        <v>Medium</v>
      </c>
      <c r="D67" s="36">
        <f>'APPS overview - work'!C54</f>
        <v>37</v>
      </c>
      <c r="E67" s="39">
        <f t="shared" si="40"/>
        <v>77.278079451271793</v>
      </c>
      <c r="F67" s="50">
        <v>3</v>
      </c>
      <c r="G67" s="50">
        <v>3</v>
      </c>
      <c r="H67" s="36"/>
      <c r="I67" s="40"/>
      <c r="J67" s="40"/>
      <c r="K67" s="40">
        <f t="shared" ref="K67:K71" si="69">E67/F67</f>
        <v>25.759359817090598</v>
      </c>
      <c r="L67" s="40">
        <f t="shared" ref="L67:M67" si="70">K67</f>
        <v>25.759359817090598</v>
      </c>
      <c r="M67" s="40">
        <f t="shared" si="70"/>
        <v>25.759359817090598</v>
      </c>
      <c r="N67" s="52"/>
      <c r="O67" s="40">
        <f t="shared" si="13"/>
        <v>0</v>
      </c>
      <c r="P67" s="36"/>
      <c r="Q67" s="36" t="s">
        <v>426</v>
      </c>
      <c r="R67" s="60">
        <f t="shared" si="42"/>
        <v>0</v>
      </c>
      <c r="S67" s="60">
        <f t="shared" si="43"/>
        <v>0</v>
      </c>
      <c r="T67" s="60">
        <f t="shared" si="44"/>
        <v>1.4310755453939221</v>
      </c>
      <c r="U67" s="60">
        <f t="shared" si="45"/>
        <v>1.4310755453939221</v>
      </c>
      <c r="V67" s="60">
        <f t="shared" si="46"/>
        <v>1.4310755453939221</v>
      </c>
      <c r="W67" s="60">
        <f t="shared" si="47"/>
        <v>0</v>
      </c>
    </row>
    <row r="68" spans="1:23" hidden="1">
      <c r="A68" s="36" t="str">
        <f>'APPS overview - work'!A55</f>
        <v>Core</v>
      </c>
      <c r="B68" s="36" t="str">
        <f>'APPS overview - work'!E55</f>
        <v>85831_MBBC_TSMS</v>
      </c>
      <c r="C68" s="36" t="str">
        <f>'APPS overview - work'!B55</f>
        <v>Medium</v>
      </c>
      <c r="D68" s="36">
        <f>'APPS overview - work'!C55</f>
        <v>37</v>
      </c>
      <c r="E68" s="39">
        <f t="shared" si="40"/>
        <v>77.278079451271793</v>
      </c>
      <c r="F68" s="50">
        <v>3</v>
      </c>
      <c r="G68" s="50">
        <v>3</v>
      </c>
      <c r="H68" s="36"/>
      <c r="I68" s="40"/>
      <c r="J68" s="40"/>
      <c r="K68" s="40">
        <f t="shared" si="69"/>
        <v>25.759359817090598</v>
      </c>
      <c r="L68" s="40">
        <f t="shared" ref="L68:M68" si="71">K68</f>
        <v>25.759359817090598</v>
      </c>
      <c r="M68" s="40">
        <f t="shared" si="71"/>
        <v>25.759359817090598</v>
      </c>
      <c r="N68" s="52"/>
      <c r="O68" s="40">
        <f t="shared" si="13"/>
        <v>0</v>
      </c>
      <c r="P68" s="36"/>
      <c r="Q68" s="36" t="s">
        <v>427</v>
      </c>
      <c r="R68" s="60">
        <f t="shared" si="42"/>
        <v>0</v>
      </c>
      <c r="S68" s="60">
        <f t="shared" si="43"/>
        <v>0</v>
      </c>
      <c r="T68" s="60">
        <f t="shared" si="44"/>
        <v>1.4310755453939221</v>
      </c>
      <c r="U68" s="60">
        <f t="shared" si="45"/>
        <v>1.4310755453939221</v>
      </c>
      <c r="V68" s="60">
        <f t="shared" si="46"/>
        <v>1.4310755453939221</v>
      </c>
      <c r="W68" s="60">
        <f t="shared" si="47"/>
        <v>0</v>
      </c>
    </row>
    <row r="69" spans="1:23" hidden="1">
      <c r="A69" s="36" t="str">
        <f>'APPS overview - work'!A56</f>
        <v>Core</v>
      </c>
      <c r="B69" s="36" t="str">
        <f>'APPS overview - work'!E56</f>
        <v>85837_MBBC_SPIN</v>
      </c>
      <c r="C69" s="36" t="str">
        <f>'APPS overview - work'!B56</f>
        <v>Medium</v>
      </c>
      <c r="D69" s="36">
        <f>'APPS overview - work'!C56</f>
        <v>45</v>
      </c>
      <c r="E69" s="39">
        <f t="shared" si="40"/>
        <v>93.986853386681915</v>
      </c>
      <c r="F69" s="50">
        <v>3</v>
      </c>
      <c r="G69" s="50">
        <v>3</v>
      </c>
      <c r="H69" s="36"/>
      <c r="I69" s="40"/>
      <c r="J69" s="40"/>
      <c r="K69" s="40">
        <f t="shared" si="69"/>
        <v>31.328951128893973</v>
      </c>
      <c r="L69" s="40">
        <f t="shared" ref="L69:M69" si="72">K69</f>
        <v>31.328951128893973</v>
      </c>
      <c r="M69" s="40">
        <f t="shared" si="72"/>
        <v>31.328951128893973</v>
      </c>
      <c r="N69" s="52"/>
      <c r="O69" s="40">
        <f t="shared" si="13"/>
        <v>0</v>
      </c>
      <c r="P69" s="36"/>
      <c r="Q69" s="36" t="s">
        <v>428</v>
      </c>
      <c r="R69" s="60">
        <f t="shared" si="42"/>
        <v>0</v>
      </c>
      <c r="S69" s="60">
        <f t="shared" si="43"/>
        <v>0</v>
      </c>
      <c r="T69" s="60">
        <f t="shared" si="44"/>
        <v>1.740497284938554</v>
      </c>
      <c r="U69" s="60">
        <f t="shared" si="45"/>
        <v>1.740497284938554</v>
      </c>
      <c r="V69" s="60">
        <f t="shared" si="46"/>
        <v>1.740497284938554</v>
      </c>
      <c r="W69" s="60">
        <f t="shared" si="47"/>
        <v>0</v>
      </c>
    </row>
    <row r="70" spans="1:23" hidden="1">
      <c r="A70" s="36" t="str">
        <f>'APPS overview - work'!A57</f>
        <v>Core</v>
      </c>
      <c r="B70" s="36" t="str">
        <f>'APPS overview - work'!E57</f>
        <v>85844_MBBC_SIMMGMT</v>
      </c>
      <c r="C70" s="36" t="str">
        <f>'APPS overview - work'!B57</f>
        <v>Medium</v>
      </c>
      <c r="D70" s="36">
        <f>'APPS overview - work'!C57</f>
        <v>45</v>
      </c>
      <c r="E70" s="39">
        <f t="shared" si="40"/>
        <v>93.986853386681915</v>
      </c>
      <c r="F70" s="50">
        <v>3</v>
      </c>
      <c r="G70" s="50">
        <v>3</v>
      </c>
      <c r="H70" s="36"/>
      <c r="I70" s="40"/>
      <c r="J70" s="40"/>
      <c r="K70" s="40">
        <f t="shared" si="69"/>
        <v>31.328951128893973</v>
      </c>
      <c r="L70" s="40">
        <f t="shared" ref="L70:M70" si="73">K70</f>
        <v>31.328951128893973</v>
      </c>
      <c r="M70" s="40">
        <f t="shared" si="73"/>
        <v>31.328951128893973</v>
      </c>
      <c r="N70" s="52"/>
      <c r="O70" s="40">
        <f t="shared" si="13"/>
        <v>0</v>
      </c>
      <c r="P70" s="36"/>
      <c r="Q70" s="36" t="s">
        <v>429</v>
      </c>
      <c r="R70" s="60">
        <f t="shared" si="42"/>
        <v>0</v>
      </c>
      <c r="S70" s="60">
        <f t="shared" si="43"/>
        <v>0</v>
      </c>
      <c r="T70" s="60">
        <f t="shared" si="44"/>
        <v>1.740497284938554</v>
      </c>
      <c r="U70" s="60">
        <f t="shared" si="45"/>
        <v>1.740497284938554</v>
      </c>
      <c r="V70" s="60">
        <f t="shared" si="46"/>
        <v>1.740497284938554</v>
      </c>
      <c r="W70" s="60">
        <f t="shared" si="47"/>
        <v>0</v>
      </c>
    </row>
    <row r="71" spans="1:23" hidden="1">
      <c r="A71" s="36" t="str">
        <f>'APPS overview - work'!A58</f>
        <v>Core</v>
      </c>
      <c r="B71" s="36" t="str">
        <f>'APPS overview - work'!E58</f>
        <v>85919_MBBS_MDM</v>
      </c>
      <c r="C71" s="36" t="str">
        <f>'APPS overview - work'!B58</f>
        <v>Medium</v>
      </c>
      <c r="D71" s="36">
        <f>'APPS overview - work'!C58</f>
        <v>45</v>
      </c>
      <c r="E71" s="39">
        <f t="shared" si="40"/>
        <v>93.986853386681915</v>
      </c>
      <c r="F71" s="50">
        <v>3</v>
      </c>
      <c r="G71" s="50">
        <v>3</v>
      </c>
      <c r="H71" s="36"/>
      <c r="I71" s="40"/>
      <c r="J71" s="40"/>
      <c r="K71" s="40">
        <f t="shared" si="69"/>
        <v>31.328951128893973</v>
      </c>
      <c r="L71" s="40">
        <f t="shared" ref="L71:M71" si="74">K71</f>
        <v>31.328951128893973</v>
      </c>
      <c r="M71" s="40">
        <f t="shared" si="74"/>
        <v>31.328951128893973</v>
      </c>
      <c r="N71" s="52"/>
      <c r="O71" s="40">
        <f t="shared" si="13"/>
        <v>0</v>
      </c>
      <c r="P71" s="36"/>
      <c r="Q71" s="36" t="s">
        <v>430</v>
      </c>
      <c r="R71" s="60">
        <f t="shared" si="42"/>
        <v>0</v>
      </c>
      <c r="S71" s="60">
        <f t="shared" si="43"/>
        <v>0</v>
      </c>
      <c r="T71" s="60">
        <f t="shared" si="44"/>
        <v>1.740497284938554</v>
      </c>
      <c r="U71" s="60">
        <f t="shared" si="45"/>
        <v>1.740497284938554</v>
      </c>
      <c r="V71" s="60">
        <f t="shared" si="46"/>
        <v>1.740497284938554</v>
      </c>
      <c r="W71" s="60">
        <f t="shared" si="47"/>
        <v>0</v>
      </c>
    </row>
    <row r="72" spans="1:23" hidden="1">
      <c r="A72" s="36" t="str">
        <f>'APPS overview - work'!A59</f>
        <v>Core</v>
      </c>
      <c r="B72" s="36" t="str">
        <f>'APPS overview - work'!E59</f>
        <v>86118_MBBA_PSEUDO</v>
      </c>
      <c r="C72" s="36" t="str">
        <f>'APPS overview - work'!B59</f>
        <v>Simply</v>
      </c>
      <c r="D72" s="36">
        <f>'APPS overview - work'!C59</f>
        <v>29</v>
      </c>
      <c r="E72" s="39">
        <f t="shared" si="40"/>
        <v>60.569305515861679</v>
      </c>
      <c r="F72" s="50">
        <v>2</v>
      </c>
      <c r="G72" s="50">
        <v>4</v>
      </c>
      <c r="H72" s="55" t="s">
        <v>433</v>
      </c>
      <c r="I72" s="40"/>
      <c r="J72" s="40"/>
      <c r="K72" s="40"/>
      <c r="L72" s="40">
        <v>27</v>
      </c>
      <c r="M72" s="40">
        <v>27</v>
      </c>
      <c r="N72" s="52"/>
      <c r="O72" s="40">
        <f t="shared" si="13"/>
        <v>6.5693055158616787</v>
      </c>
      <c r="P72" s="36" t="s">
        <v>434</v>
      </c>
      <c r="Q72" s="36" t="s">
        <v>431</v>
      </c>
      <c r="R72" s="60">
        <f t="shared" si="42"/>
        <v>0</v>
      </c>
      <c r="S72" s="60">
        <f t="shared" si="43"/>
        <v>0</v>
      </c>
      <c r="T72" s="60">
        <f t="shared" si="44"/>
        <v>0</v>
      </c>
      <c r="U72" s="60">
        <f t="shared" si="45"/>
        <v>1.5</v>
      </c>
      <c r="V72" s="60">
        <f t="shared" si="46"/>
        <v>1.5</v>
      </c>
      <c r="W72" s="60">
        <f t="shared" si="47"/>
        <v>0</v>
      </c>
    </row>
    <row r="73" spans="1:23" hidden="1">
      <c r="A73" s="36" t="str">
        <f>'APPS overview - work'!A60</f>
        <v>Core</v>
      </c>
      <c r="B73" s="36" t="str">
        <f>'APPS overview - work'!E60</f>
        <v>85820_MBBC_CSP</v>
      </c>
      <c r="C73" s="36" t="str">
        <f>'APPS overview - work'!B60</f>
        <v>Simply</v>
      </c>
      <c r="D73" s="36">
        <f>'APPS overview - work'!C60</f>
        <v>31</v>
      </c>
      <c r="E73" s="39">
        <f t="shared" si="40"/>
        <v>64.746498999714206</v>
      </c>
      <c r="F73" s="50">
        <v>2</v>
      </c>
      <c r="G73" s="50">
        <v>2</v>
      </c>
      <c r="H73" s="36"/>
      <c r="I73" s="40"/>
      <c r="J73" s="40">
        <v>30</v>
      </c>
      <c r="K73" s="40">
        <v>15</v>
      </c>
      <c r="L73" s="40">
        <v>13</v>
      </c>
      <c r="M73" s="40"/>
      <c r="N73" s="52"/>
      <c r="O73" s="40">
        <f t="shared" si="13"/>
        <v>6.7464989997142055</v>
      </c>
      <c r="P73" s="36" t="s">
        <v>434</v>
      </c>
      <c r="Q73" s="36" t="s">
        <v>432</v>
      </c>
      <c r="R73" s="60">
        <f t="shared" si="42"/>
        <v>0</v>
      </c>
      <c r="S73" s="60">
        <f t="shared" si="43"/>
        <v>1.6666666666666667</v>
      </c>
      <c r="T73" s="60">
        <f t="shared" si="44"/>
        <v>0.83333333333333337</v>
      </c>
      <c r="U73" s="60">
        <f t="shared" si="45"/>
        <v>0.72222222222222221</v>
      </c>
      <c r="V73" s="60">
        <f t="shared" si="46"/>
        <v>0</v>
      </c>
      <c r="W73" s="60">
        <f t="shared" si="47"/>
        <v>0</v>
      </c>
    </row>
    <row r="74" spans="1:23" hidden="1">
      <c r="A74" s="36" t="str">
        <f>'APPS overview - work'!A61</f>
        <v>Core</v>
      </c>
      <c r="B74" s="36" t="str">
        <f>'APPS overview - work'!E61</f>
        <v>85826_MBBC_PRS</v>
      </c>
      <c r="C74" s="36" t="str">
        <f>'APPS overview - work'!B61</f>
        <v>Simply</v>
      </c>
      <c r="D74" s="36">
        <f>'APPS overview - work'!C61</f>
        <v>25</v>
      </c>
      <c r="E74" s="39">
        <f t="shared" si="40"/>
        <v>52.214918548156618</v>
      </c>
      <c r="F74" s="50">
        <v>2</v>
      </c>
      <c r="G74" s="50">
        <v>2</v>
      </c>
      <c r="H74" s="36"/>
      <c r="I74" s="40"/>
      <c r="J74" s="40">
        <v>25</v>
      </c>
      <c r="K74" s="40">
        <v>5</v>
      </c>
      <c r="L74" s="40">
        <v>17</v>
      </c>
      <c r="M74" s="40"/>
      <c r="N74" s="52"/>
      <c r="O74" s="40">
        <f t="shared" si="13"/>
        <v>5.2149185481566178</v>
      </c>
      <c r="P74" s="36" t="s">
        <v>434</v>
      </c>
      <c r="Q74" s="36" t="s">
        <v>424</v>
      </c>
      <c r="R74" s="60">
        <f t="shared" si="42"/>
        <v>0</v>
      </c>
      <c r="S74" s="60">
        <f t="shared" si="43"/>
        <v>1.3888888888888888</v>
      </c>
      <c r="T74" s="60">
        <f t="shared" si="44"/>
        <v>0.27777777777777779</v>
      </c>
      <c r="U74" s="60">
        <f t="shared" si="45"/>
        <v>0.94444444444444442</v>
      </c>
      <c r="V74" s="60">
        <f t="shared" si="46"/>
        <v>0</v>
      </c>
      <c r="W74" s="60">
        <f t="shared" si="47"/>
        <v>0</v>
      </c>
    </row>
    <row r="75" spans="1:23" hidden="1">
      <c r="A75" s="36" t="str">
        <f>'APPS overview - work'!A62</f>
        <v>Core</v>
      </c>
      <c r="B75" s="36" t="str">
        <f>'APPS overview - work'!E62</f>
        <v>85832_MBBC_PSEUDO</v>
      </c>
      <c r="C75" s="36" t="str">
        <f>'APPS overview - work'!B62</f>
        <v>Simply</v>
      </c>
      <c r="D75" s="36">
        <f>'APPS overview - work'!C62</f>
        <v>29</v>
      </c>
      <c r="E75" s="39">
        <f t="shared" si="40"/>
        <v>60.569305515861679</v>
      </c>
      <c r="F75" s="50">
        <v>2</v>
      </c>
      <c r="G75" s="50">
        <v>2</v>
      </c>
      <c r="H75" s="36"/>
      <c r="I75" s="40"/>
      <c r="J75" s="40">
        <v>25</v>
      </c>
      <c r="K75" s="40">
        <v>25</v>
      </c>
      <c r="L75" s="40">
        <v>3</v>
      </c>
      <c r="M75" s="40"/>
      <c r="N75" s="52"/>
      <c r="O75" s="40">
        <f t="shared" si="13"/>
        <v>7.5693055158616787</v>
      </c>
      <c r="P75" s="36" t="s">
        <v>434</v>
      </c>
      <c r="Q75" s="59" t="s">
        <v>425</v>
      </c>
      <c r="R75" s="60">
        <f t="shared" si="42"/>
        <v>0</v>
      </c>
      <c r="S75" s="60">
        <f t="shared" si="43"/>
        <v>1.3888888888888888</v>
      </c>
      <c r="T75" s="60">
        <f t="shared" si="44"/>
        <v>1.3888888888888888</v>
      </c>
      <c r="U75" s="60">
        <f t="shared" si="45"/>
        <v>0.16666666666666666</v>
      </c>
      <c r="V75" s="60">
        <f t="shared" si="46"/>
        <v>0</v>
      </c>
      <c r="W75" s="60">
        <f t="shared" si="47"/>
        <v>0</v>
      </c>
    </row>
    <row r="76" spans="1:23" hidden="1">
      <c r="A76" s="36" t="str">
        <f>'APPS overview - work'!A63</f>
        <v>Core</v>
      </c>
      <c r="B76" s="36" t="str">
        <f>'APPS overview - work'!E63</f>
        <v>85834_MBBC_FLEET</v>
      </c>
      <c r="C76" s="36" t="str">
        <f>'APPS overview - work'!B63</f>
        <v>Simply</v>
      </c>
      <c r="D76" s="36">
        <f>'APPS overview - work'!C63</f>
        <v>35</v>
      </c>
      <c r="E76" s="39">
        <f t="shared" si="40"/>
        <v>73.100885967419273</v>
      </c>
      <c r="F76" s="50">
        <v>2</v>
      </c>
      <c r="G76" s="50">
        <v>4</v>
      </c>
      <c r="H76" s="36"/>
      <c r="I76" s="40"/>
      <c r="J76" s="40"/>
      <c r="K76" s="40"/>
      <c r="L76" s="40">
        <f>E76/F76</f>
        <v>36.550442983709637</v>
      </c>
      <c r="M76" s="40">
        <f t="shared" ref="M76" si="75">L76</f>
        <v>36.550442983709637</v>
      </c>
      <c r="N76" s="52"/>
      <c r="O76" s="40">
        <f t="shared" si="13"/>
        <v>0</v>
      </c>
      <c r="P76" s="36"/>
      <c r="Q76" s="36" t="s">
        <v>426</v>
      </c>
      <c r="R76" s="60">
        <f t="shared" si="42"/>
        <v>0</v>
      </c>
      <c r="S76" s="60">
        <f t="shared" si="43"/>
        <v>0</v>
      </c>
      <c r="T76" s="60">
        <f t="shared" si="44"/>
        <v>0</v>
      </c>
      <c r="U76" s="60">
        <f t="shared" si="45"/>
        <v>2.0305801657616467</v>
      </c>
      <c r="V76" s="60">
        <f t="shared" si="46"/>
        <v>2.0305801657616467</v>
      </c>
      <c r="W76" s="60">
        <f t="shared" si="47"/>
        <v>0</v>
      </c>
    </row>
    <row r="77" spans="1:23" hidden="1">
      <c r="A77" s="36" t="str">
        <f>'APPS overview - work'!A64</f>
        <v>Core</v>
      </c>
      <c r="B77" s="36" t="str">
        <f>'APPS overview - work'!E64</f>
        <v>85903_MBBS_CCSS</v>
      </c>
      <c r="C77" s="36" t="str">
        <f>'APPS overview - work'!B64</f>
        <v>Simply</v>
      </c>
      <c r="D77" s="36">
        <f>'APPS overview - work'!C64</f>
        <v>33</v>
      </c>
      <c r="E77" s="39">
        <f t="shared" si="40"/>
        <v>68.923692483566739</v>
      </c>
      <c r="F77" s="50">
        <v>2</v>
      </c>
      <c r="G77" s="50">
        <v>2</v>
      </c>
      <c r="H77" s="55" t="s">
        <v>433</v>
      </c>
      <c r="I77" s="40"/>
      <c r="J77" s="40">
        <v>20</v>
      </c>
      <c r="K77" s="40">
        <v>21</v>
      </c>
      <c r="L77" s="40">
        <v>20</v>
      </c>
      <c r="M77" s="40"/>
      <c r="N77" s="52"/>
      <c r="O77" s="40">
        <f t="shared" si="13"/>
        <v>7.9236924835667395</v>
      </c>
      <c r="P77" s="36" t="s">
        <v>434</v>
      </c>
      <c r="Q77" s="36" t="s">
        <v>427</v>
      </c>
      <c r="R77" s="60">
        <f t="shared" si="42"/>
        <v>0</v>
      </c>
      <c r="S77" s="60">
        <f t="shared" si="43"/>
        <v>1.1111111111111112</v>
      </c>
      <c r="T77" s="60">
        <f t="shared" si="44"/>
        <v>1.1666666666666667</v>
      </c>
      <c r="U77" s="60">
        <f t="shared" si="45"/>
        <v>1.1111111111111112</v>
      </c>
      <c r="V77" s="60">
        <f t="shared" si="46"/>
        <v>0</v>
      </c>
      <c r="W77" s="60">
        <f t="shared" si="47"/>
        <v>0</v>
      </c>
    </row>
    <row r="78" spans="1:23" hidden="1">
      <c r="A78" s="36" t="str">
        <f>'APPS overview - work'!A65</f>
        <v>Core</v>
      </c>
      <c r="B78" s="36" t="str">
        <f>'APPS overview - work'!E65</f>
        <v>86052_MBBB_ECALL</v>
      </c>
      <c r="C78" s="36" t="str">
        <f>'APPS overview - work'!B65</f>
        <v>Very Simply</v>
      </c>
      <c r="D78" s="36">
        <f>'APPS overview - work'!C65</f>
        <v>15</v>
      </c>
      <c r="E78" s="39">
        <f t="shared" si="40"/>
        <v>31.328951128893973</v>
      </c>
      <c r="F78" s="57">
        <v>1.5</v>
      </c>
      <c r="G78" s="50">
        <v>4</v>
      </c>
      <c r="H78" s="36"/>
      <c r="I78" s="40"/>
      <c r="J78" s="40"/>
      <c r="K78" s="40"/>
      <c r="L78" s="40"/>
      <c r="M78" s="40">
        <v>28</v>
      </c>
      <c r="N78" s="52"/>
      <c r="O78" s="40">
        <f t="shared" si="13"/>
        <v>3.3289511288939728</v>
      </c>
      <c r="P78" s="36" t="s">
        <v>434</v>
      </c>
      <c r="Q78" s="36" t="s">
        <v>428</v>
      </c>
      <c r="R78" s="60">
        <f t="shared" si="42"/>
        <v>0</v>
      </c>
      <c r="S78" s="60">
        <f t="shared" si="43"/>
        <v>0</v>
      </c>
      <c r="T78" s="60">
        <f t="shared" si="44"/>
        <v>0</v>
      </c>
      <c r="U78" s="60">
        <f t="shared" si="45"/>
        <v>0</v>
      </c>
      <c r="V78" s="60">
        <f t="shared" si="46"/>
        <v>1.5555555555555556</v>
      </c>
      <c r="W78" s="60">
        <f t="shared" si="47"/>
        <v>0</v>
      </c>
    </row>
    <row r="79" spans="1:23" hidden="1">
      <c r="A79" s="36" t="str">
        <f>'APPS overview - work'!A66</f>
        <v>Core</v>
      </c>
      <c r="B79" s="36" t="str">
        <f>'APPS overview - work'!E66</f>
        <v>85819_MBBC_TIME</v>
      </c>
      <c r="C79" s="36" t="str">
        <f>'APPS overview - work'!B66</f>
        <v>Very Simply</v>
      </c>
      <c r="D79" s="36">
        <f>'APPS overview - work'!C66</f>
        <v>15</v>
      </c>
      <c r="E79" s="39">
        <f t="shared" si="40"/>
        <v>31.328951128893973</v>
      </c>
      <c r="F79" s="57">
        <v>1.5</v>
      </c>
      <c r="G79" s="50">
        <v>4</v>
      </c>
      <c r="H79" s="36"/>
      <c r="I79" s="40"/>
      <c r="J79" s="40"/>
      <c r="K79" s="40"/>
      <c r="L79" s="40"/>
      <c r="M79" s="40">
        <v>28</v>
      </c>
      <c r="N79" s="52"/>
      <c r="O79" s="40">
        <f t="shared" si="13"/>
        <v>3.3289511288939728</v>
      </c>
      <c r="P79" s="36" t="s">
        <v>434</v>
      </c>
      <c r="Q79" s="36" t="s">
        <v>429</v>
      </c>
      <c r="R79" s="60">
        <f t="shared" si="42"/>
        <v>0</v>
      </c>
      <c r="S79" s="60">
        <f t="shared" si="43"/>
        <v>0</v>
      </c>
      <c r="T79" s="60">
        <f t="shared" si="44"/>
        <v>0</v>
      </c>
      <c r="U79" s="60">
        <f t="shared" si="45"/>
        <v>0</v>
      </c>
      <c r="V79" s="60">
        <f t="shared" si="46"/>
        <v>1.5555555555555556</v>
      </c>
      <c r="W79" s="60">
        <f t="shared" si="47"/>
        <v>0</v>
      </c>
    </row>
    <row r="80" spans="1:23" hidden="1">
      <c r="A80" s="36" t="str">
        <f>'APPS overview - work'!A67</f>
        <v>Core</v>
      </c>
      <c r="B80" s="36" t="str">
        <f>'APPS overview - work'!E67</f>
        <v>85830_MBBC_PWCONF</v>
      </c>
      <c r="C80" s="36" t="str">
        <f>'APPS overview - work'!B67</f>
        <v>Very Simply</v>
      </c>
      <c r="D80" s="36">
        <f>'APPS overview - work'!C67</f>
        <v>15</v>
      </c>
      <c r="E80" s="39">
        <f t="shared" si="40"/>
        <v>31.328951128893973</v>
      </c>
      <c r="F80" s="57">
        <v>1.5</v>
      </c>
      <c r="G80" s="50">
        <v>4</v>
      </c>
      <c r="H80" s="55" t="s">
        <v>433</v>
      </c>
      <c r="I80" s="40"/>
      <c r="J80" s="40"/>
      <c r="K80" s="40"/>
      <c r="L80" s="40"/>
      <c r="M80" s="40">
        <v>28</v>
      </c>
      <c r="N80" s="52"/>
      <c r="O80" s="40">
        <f t="shared" si="13"/>
        <v>3.3289511288939728</v>
      </c>
      <c r="P80" s="36" t="s">
        <v>434</v>
      </c>
      <c r="Q80" s="36" t="s">
        <v>430</v>
      </c>
      <c r="R80" s="60">
        <f t="shared" si="42"/>
        <v>0</v>
      </c>
      <c r="S80" s="60">
        <f t="shared" si="43"/>
        <v>0</v>
      </c>
      <c r="T80" s="60">
        <f t="shared" si="44"/>
        <v>0</v>
      </c>
      <c r="U80" s="60">
        <f t="shared" si="45"/>
        <v>0</v>
      </c>
      <c r="V80" s="60">
        <f t="shared" si="46"/>
        <v>1.5555555555555556</v>
      </c>
      <c r="W80" s="60">
        <f t="shared" si="47"/>
        <v>0</v>
      </c>
    </row>
    <row r="81" spans="1:23" hidden="1">
      <c r="A81" s="36" t="str">
        <f>'APPS overview - work'!A68</f>
        <v>Core</v>
      </c>
      <c r="B81" s="36" t="str">
        <f>'APPS overview - work'!E68</f>
        <v>85839_MBBC_MADS</v>
      </c>
      <c r="C81" s="36" t="str">
        <f>'APPS overview - work'!B68</f>
        <v>Very Simply</v>
      </c>
      <c r="D81" s="36">
        <f>'APPS overview - work'!C68</f>
        <v>15</v>
      </c>
      <c r="E81" s="39">
        <f t="shared" ref="E81:E92" si="76">D81*$N$14</f>
        <v>31.328951128893973</v>
      </c>
      <c r="F81" s="57">
        <v>1.5</v>
      </c>
      <c r="G81" s="50">
        <v>4</v>
      </c>
      <c r="H81" s="55" t="s">
        <v>433</v>
      </c>
      <c r="I81" s="40"/>
      <c r="J81" s="40"/>
      <c r="K81" s="40"/>
      <c r="L81" s="40"/>
      <c r="M81" s="40">
        <v>28</v>
      </c>
      <c r="N81" s="52"/>
      <c r="O81" s="40">
        <f t="shared" si="13"/>
        <v>3.3289511288939728</v>
      </c>
      <c r="P81" s="36" t="s">
        <v>434</v>
      </c>
      <c r="Q81" s="36" t="s">
        <v>431</v>
      </c>
      <c r="R81" s="60">
        <f t="shared" ref="R81:R92" si="77">I81/$H$12</f>
        <v>0</v>
      </c>
      <c r="S81" s="60">
        <f t="shared" ref="S81:S92" si="78">J81/$H$12</f>
        <v>0</v>
      </c>
      <c r="T81" s="60">
        <f t="shared" ref="T81:T92" si="79">K81/$H$12</f>
        <v>0</v>
      </c>
      <c r="U81" s="60">
        <f t="shared" ref="U81:U92" si="80">L81/$H$12</f>
        <v>0</v>
      </c>
      <c r="V81" s="60">
        <f t="shared" ref="V81:V92" si="81">M81/$H$12</f>
        <v>1.5555555555555556</v>
      </c>
      <c r="W81" s="60">
        <f t="shared" ref="W81:W92" si="82">N81/$H$12</f>
        <v>0</v>
      </c>
    </row>
    <row r="82" spans="1:23" hidden="1">
      <c r="A82" s="36" t="str">
        <f>'APPS overview - work'!A69</f>
        <v>Core</v>
      </c>
      <c r="B82" s="36" t="str">
        <f>'APPS overview - work'!E69</f>
        <v>85840_MBBC_MDS</v>
      </c>
      <c r="C82" s="36" t="str">
        <f>'APPS overview - work'!B69</f>
        <v>Very Simply</v>
      </c>
      <c r="D82" s="36">
        <f>'APPS overview - work'!C69</f>
        <v>15</v>
      </c>
      <c r="E82" s="39">
        <f t="shared" si="76"/>
        <v>31.328951128893973</v>
      </c>
      <c r="F82" s="57">
        <v>1.5</v>
      </c>
      <c r="G82" s="50">
        <v>4</v>
      </c>
      <c r="H82" s="55" t="s">
        <v>433</v>
      </c>
      <c r="I82" s="40"/>
      <c r="J82" s="40"/>
      <c r="K82" s="40"/>
      <c r="L82" s="40"/>
      <c r="M82" s="40">
        <v>28</v>
      </c>
      <c r="N82" s="52"/>
      <c r="O82" s="40">
        <f t="shared" ref="O82:O90" si="83">E82-SUM(I82:N82)</f>
        <v>3.3289511288939728</v>
      </c>
      <c r="P82" s="36" t="s">
        <v>434</v>
      </c>
      <c r="Q82" s="36" t="s">
        <v>432</v>
      </c>
      <c r="R82" s="60">
        <f t="shared" si="77"/>
        <v>0</v>
      </c>
      <c r="S82" s="60">
        <f t="shared" si="78"/>
        <v>0</v>
      </c>
      <c r="T82" s="60">
        <f t="shared" si="79"/>
        <v>0</v>
      </c>
      <c r="U82" s="60">
        <f t="shared" si="80"/>
        <v>0</v>
      </c>
      <c r="V82" s="60">
        <f t="shared" si="81"/>
        <v>1.5555555555555556</v>
      </c>
      <c r="W82" s="60">
        <f t="shared" si="82"/>
        <v>0</v>
      </c>
    </row>
    <row r="83" spans="1:23" hidden="1">
      <c r="A83" s="61" t="str">
        <f>'APPS overview - work'!A70</f>
        <v>Enabler-
Basic Service</v>
      </c>
      <c r="B83" s="61" t="str">
        <f>'APPS overview - work'!E70</f>
        <v>Pipeline</v>
      </c>
      <c r="C83" s="61" t="str">
        <f>'APPS overview - work'!B70</f>
        <v>Medium</v>
      </c>
      <c r="D83" s="41">
        <f>'APPS overview - work'!C70</f>
        <v>40</v>
      </c>
      <c r="E83" s="42">
        <f t="shared" si="76"/>
        <v>83.543869677050594</v>
      </c>
      <c r="F83" s="50">
        <v>3</v>
      </c>
      <c r="G83" s="79" t="s">
        <v>435</v>
      </c>
      <c r="H83" s="41"/>
      <c r="I83" s="40"/>
      <c r="J83" s="40">
        <v>27</v>
      </c>
      <c r="K83" s="40">
        <v>10</v>
      </c>
      <c r="L83" s="36">
        <v>27</v>
      </c>
      <c r="M83" s="36">
        <v>10</v>
      </c>
      <c r="N83" s="52"/>
      <c r="O83" s="40">
        <f t="shared" ref="O83:O88" si="84">E83-SUM(I83:N83)</f>
        <v>9.5438696770505942</v>
      </c>
      <c r="P83" s="36" t="s">
        <v>434</v>
      </c>
      <c r="Q83" s="36" t="s">
        <v>436</v>
      </c>
      <c r="R83" s="60">
        <f t="shared" si="77"/>
        <v>0</v>
      </c>
      <c r="S83" s="60">
        <f t="shared" si="78"/>
        <v>1.5</v>
      </c>
      <c r="T83" s="60">
        <f t="shared" si="79"/>
        <v>0.55555555555555558</v>
      </c>
      <c r="U83" s="60">
        <f t="shared" si="80"/>
        <v>1.5</v>
      </c>
      <c r="V83" s="60">
        <f t="shared" si="81"/>
        <v>0.55555555555555558</v>
      </c>
      <c r="W83" s="60">
        <f t="shared" si="82"/>
        <v>0</v>
      </c>
    </row>
    <row r="84" spans="1:23">
      <c r="A84" s="36" t="str">
        <f>'APPS overview - work'!A71</f>
        <v>Enabler-
Basic Service</v>
      </c>
      <c r="B84" s="36" t="str">
        <f>'APPS overview - work'!E71</f>
        <v>Test Frameworks</v>
      </c>
      <c r="C84" s="36" t="str">
        <f>'APPS overview - work'!B71</f>
        <v>Medium</v>
      </c>
      <c r="D84" s="41">
        <f>'APPS overview - work'!C71</f>
        <v>40</v>
      </c>
      <c r="E84" s="42">
        <f t="shared" si="76"/>
        <v>83.543869677050594</v>
      </c>
      <c r="F84" s="50">
        <v>3</v>
      </c>
      <c r="G84" s="50" t="s">
        <v>437</v>
      </c>
      <c r="H84" s="41"/>
      <c r="I84" s="40">
        <v>12</v>
      </c>
      <c r="J84" s="40">
        <v>27</v>
      </c>
      <c r="K84" s="40">
        <v>10</v>
      </c>
      <c r="L84" s="36">
        <v>27</v>
      </c>
      <c r="M84" s="36"/>
      <c r="N84" s="52"/>
      <c r="O84" s="40">
        <f t="shared" si="84"/>
        <v>7.5438696770505942</v>
      </c>
      <c r="P84" s="36" t="s">
        <v>434</v>
      </c>
      <c r="Q84" s="36" t="s">
        <v>436</v>
      </c>
      <c r="R84" s="60">
        <f t="shared" si="77"/>
        <v>0.66666666666666663</v>
      </c>
      <c r="S84" s="60">
        <f t="shared" si="78"/>
        <v>1.5</v>
      </c>
      <c r="T84" s="60">
        <f t="shared" si="79"/>
        <v>0.55555555555555558</v>
      </c>
      <c r="U84" s="60">
        <f t="shared" si="80"/>
        <v>1.5</v>
      </c>
      <c r="V84" s="60">
        <f t="shared" si="81"/>
        <v>0</v>
      </c>
      <c r="W84" s="60">
        <f t="shared" si="82"/>
        <v>0</v>
      </c>
    </row>
    <row r="85" spans="1:23">
      <c r="A85" s="36" t="str">
        <f>'APPS overview - work'!A72</f>
        <v>Other-
Colorful services </v>
      </c>
      <c r="B85" s="36" t="str">
        <f>'APPS overview - work'!E72</f>
        <v>85907_MBBB_APPREPO </v>
      </c>
      <c r="C85" s="36" t="str">
        <f>'APPS overview - work'!B72</f>
        <v>Complex</v>
      </c>
      <c r="D85" s="36">
        <f>'APPS overview - work'!C72</f>
        <v>55</v>
      </c>
      <c r="E85" s="39">
        <f t="shared" si="76"/>
        <v>114.87282080594456</v>
      </c>
      <c r="F85" s="50">
        <v>4</v>
      </c>
      <c r="G85" s="50" t="s">
        <v>437</v>
      </c>
      <c r="H85" s="36"/>
      <c r="I85" s="40">
        <f t="shared" ref="I85:I91" si="85">E85/F85</f>
        <v>28.718205201486139</v>
      </c>
      <c r="J85" s="40">
        <f t="shared" ref="J85:L88" si="86">I85</f>
        <v>28.718205201486139</v>
      </c>
      <c r="K85" s="40">
        <f t="shared" si="86"/>
        <v>28.718205201486139</v>
      </c>
      <c r="L85" s="40">
        <f t="shared" si="86"/>
        <v>28.718205201486139</v>
      </c>
      <c r="M85" s="36"/>
      <c r="N85" s="52"/>
      <c r="O85" s="40">
        <f t="shared" si="84"/>
        <v>0</v>
      </c>
      <c r="P85" s="36" t="s">
        <v>434</v>
      </c>
      <c r="Q85" s="36" t="s">
        <v>438</v>
      </c>
      <c r="R85" s="60">
        <f t="shared" si="77"/>
        <v>1.5954558445270077</v>
      </c>
      <c r="S85" s="60">
        <f t="shared" si="78"/>
        <v>1.5954558445270077</v>
      </c>
      <c r="T85" s="60">
        <f t="shared" si="79"/>
        <v>1.5954558445270077</v>
      </c>
      <c r="U85" s="60">
        <f t="shared" si="80"/>
        <v>1.5954558445270077</v>
      </c>
      <c r="V85" s="60">
        <f t="shared" si="81"/>
        <v>0</v>
      </c>
      <c r="W85" s="60">
        <f t="shared" si="82"/>
        <v>0</v>
      </c>
    </row>
    <row r="86" spans="1:23">
      <c r="A86" s="36" t="str">
        <f>'APPS overview - work'!A73</f>
        <v>Other-
Colorful services </v>
      </c>
      <c r="B86" s="36" t="str">
        <f>'APPS overview - work'!E73</f>
        <v>85994_MBBB_STOCMS </v>
      </c>
      <c r="C86" s="36" t="str">
        <f>'APPS overview - work'!B73</f>
        <v>Complex</v>
      </c>
      <c r="D86" s="36">
        <f>'APPS overview - work'!C73</f>
        <v>55</v>
      </c>
      <c r="E86" s="39">
        <f t="shared" si="76"/>
        <v>114.87282080594456</v>
      </c>
      <c r="F86" s="50">
        <v>4</v>
      </c>
      <c r="G86" s="50" t="s">
        <v>437</v>
      </c>
      <c r="H86" s="36"/>
      <c r="I86" s="40">
        <f t="shared" si="85"/>
        <v>28.718205201486139</v>
      </c>
      <c r="J86" s="40">
        <f t="shared" si="86"/>
        <v>28.718205201486139</v>
      </c>
      <c r="K86" s="40">
        <f t="shared" si="86"/>
        <v>28.718205201486139</v>
      </c>
      <c r="L86" s="40">
        <f t="shared" si="86"/>
        <v>28.718205201486139</v>
      </c>
      <c r="M86" s="36"/>
      <c r="N86" s="52"/>
      <c r="O86" s="40">
        <f t="shared" si="84"/>
        <v>0</v>
      </c>
      <c r="P86" s="36" t="s">
        <v>434</v>
      </c>
      <c r="Q86" s="36" t="s">
        <v>438</v>
      </c>
      <c r="R86" s="60">
        <f t="shared" si="77"/>
        <v>1.5954558445270077</v>
      </c>
      <c r="S86" s="60">
        <f t="shared" si="78"/>
        <v>1.5954558445270077</v>
      </c>
      <c r="T86" s="60">
        <f t="shared" si="79"/>
        <v>1.5954558445270077</v>
      </c>
      <c r="U86" s="60">
        <f t="shared" si="80"/>
        <v>1.5954558445270077</v>
      </c>
      <c r="V86" s="60">
        <f t="shared" si="81"/>
        <v>0</v>
      </c>
      <c r="W86" s="60">
        <f t="shared" si="82"/>
        <v>0</v>
      </c>
    </row>
    <row r="87" spans="1:23">
      <c r="A87" s="36" t="str">
        <f>'APPS overview - work'!A74</f>
        <v>Other-
Colorful services </v>
      </c>
      <c r="B87" s="36" t="str">
        <f>'APPS overview - work'!E74</f>
        <v>86023_MBBB_DISCL </v>
      </c>
      <c r="C87" s="36" t="str">
        <f>'APPS overview - work'!B74</f>
        <v>Complex</v>
      </c>
      <c r="D87" s="36">
        <f>'APPS overview - work'!C74</f>
        <v>55</v>
      </c>
      <c r="E87" s="39">
        <f t="shared" si="76"/>
        <v>114.87282080594456</v>
      </c>
      <c r="F87" s="50">
        <v>4</v>
      </c>
      <c r="G87" s="50" t="s">
        <v>437</v>
      </c>
      <c r="H87" s="36"/>
      <c r="I87" s="40">
        <f t="shared" si="85"/>
        <v>28.718205201486139</v>
      </c>
      <c r="J87" s="40">
        <f t="shared" si="86"/>
        <v>28.718205201486139</v>
      </c>
      <c r="K87" s="40">
        <f t="shared" si="86"/>
        <v>28.718205201486139</v>
      </c>
      <c r="L87" s="40">
        <f t="shared" si="86"/>
        <v>28.718205201486139</v>
      </c>
      <c r="M87" s="36"/>
      <c r="N87" s="52"/>
      <c r="O87" s="40">
        <f t="shared" si="84"/>
        <v>0</v>
      </c>
      <c r="P87" s="36" t="s">
        <v>434</v>
      </c>
      <c r="Q87" s="36" t="s">
        <v>438</v>
      </c>
      <c r="R87" s="60">
        <f t="shared" si="77"/>
        <v>1.5954558445270077</v>
      </c>
      <c r="S87" s="60">
        <f t="shared" si="78"/>
        <v>1.5954558445270077</v>
      </c>
      <c r="T87" s="60">
        <f t="shared" si="79"/>
        <v>1.5954558445270077</v>
      </c>
      <c r="U87" s="60">
        <f t="shared" si="80"/>
        <v>1.5954558445270077</v>
      </c>
      <c r="V87" s="60">
        <f t="shared" si="81"/>
        <v>0</v>
      </c>
      <c r="W87" s="60">
        <f t="shared" si="82"/>
        <v>0</v>
      </c>
    </row>
    <row r="88" spans="1:23">
      <c r="A88" s="36" t="str">
        <f>'APPS overview - work'!A75</f>
        <v>Other-
Colorful services </v>
      </c>
      <c r="B88" s="36" t="str">
        <f>'APPS overview - work'!E75</f>
        <v>760_MBBS_CMSA / 761_MBBS_CMSP </v>
      </c>
      <c r="C88" s="36" t="str">
        <f>'APPS overview - work'!B75</f>
        <v>Complex</v>
      </c>
      <c r="D88" s="36">
        <f>'APPS overview - work'!C75</f>
        <v>55</v>
      </c>
      <c r="E88" s="39">
        <f t="shared" si="76"/>
        <v>114.87282080594456</v>
      </c>
      <c r="F88" s="50">
        <v>4</v>
      </c>
      <c r="G88" s="50" t="s">
        <v>437</v>
      </c>
      <c r="H88" s="36"/>
      <c r="I88" s="40">
        <f t="shared" si="85"/>
        <v>28.718205201486139</v>
      </c>
      <c r="J88" s="40">
        <f t="shared" si="86"/>
        <v>28.718205201486139</v>
      </c>
      <c r="K88" s="40">
        <f t="shared" si="86"/>
        <v>28.718205201486139</v>
      </c>
      <c r="L88" s="40">
        <f t="shared" si="86"/>
        <v>28.718205201486139</v>
      </c>
      <c r="M88" s="36"/>
      <c r="N88" s="52"/>
      <c r="O88" s="40">
        <f t="shared" si="84"/>
        <v>0</v>
      </c>
      <c r="P88" s="36" t="s">
        <v>434</v>
      </c>
      <c r="Q88" s="36" t="s">
        <v>438</v>
      </c>
      <c r="R88" s="60">
        <f t="shared" si="77"/>
        <v>1.5954558445270077</v>
      </c>
      <c r="S88" s="60">
        <f t="shared" si="78"/>
        <v>1.5954558445270077</v>
      </c>
      <c r="T88" s="60">
        <f t="shared" si="79"/>
        <v>1.5954558445270077</v>
      </c>
      <c r="U88" s="60">
        <f t="shared" si="80"/>
        <v>1.5954558445270077</v>
      </c>
      <c r="V88" s="60">
        <f t="shared" si="81"/>
        <v>0</v>
      </c>
      <c r="W88" s="60">
        <f t="shared" si="82"/>
        <v>0</v>
      </c>
    </row>
    <row r="89" spans="1:23">
      <c r="A89" s="36" t="str">
        <f>'APPS overview - work'!A76</f>
        <v>Other-
Colorful services </v>
      </c>
      <c r="B89" s="36" t="str">
        <f>'APPS overview - work'!E76</f>
        <v>85019_MBBS_CMSA </v>
      </c>
      <c r="C89" s="36" t="str">
        <f>'APPS overview - work'!B76</f>
        <v>Complex</v>
      </c>
      <c r="D89" s="36">
        <f>'APPS overview - work'!C76</f>
        <v>55</v>
      </c>
      <c r="E89" s="39">
        <f t="shared" si="76"/>
        <v>114.87282080594456</v>
      </c>
      <c r="F89" s="50">
        <v>4</v>
      </c>
      <c r="G89" s="50" t="s">
        <v>437</v>
      </c>
      <c r="H89" s="36"/>
      <c r="I89" s="40">
        <f t="shared" si="85"/>
        <v>28.718205201486139</v>
      </c>
      <c r="J89" s="40">
        <v>10</v>
      </c>
      <c r="K89" s="40">
        <v>2</v>
      </c>
      <c r="L89" s="40">
        <v>40</v>
      </c>
      <c r="M89" s="40">
        <v>25</v>
      </c>
      <c r="N89" s="52"/>
      <c r="O89" s="40">
        <f t="shared" si="83"/>
        <v>9.1546156044584137</v>
      </c>
      <c r="P89" s="36" t="s">
        <v>434</v>
      </c>
      <c r="Q89" s="36" t="s">
        <v>439</v>
      </c>
      <c r="R89" s="60">
        <f t="shared" si="77"/>
        <v>1.5954558445270077</v>
      </c>
      <c r="S89" s="60">
        <f t="shared" si="78"/>
        <v>0.55555555555555558</v>
      </c>
      <c r="T89" s="60">
        <f t="shared" si="79"/>
        <v>0.1111111111111111</v>
      </c>
      <c r="U89" s="60">
        <f t="shared" si="80"/>
        <v>2.2222222222222223</v>
      </c>
      <c r="V89" s="60">
        <f t="shared" si="81"/>
        <v>1.3888888888888888</v>
      </c>
      <c r="W89" s="60">
        <f t="shared" si="82"/>
        <v>0</v>
      </c>
    </row>
    <row r="90" spans="1:23">
      <c r="A90" s="36" t="str">
        <f>'APPS overview - work'!A77</f>
        <v>Other-
Colorful services </v>
      </c>
      <c r="B90" s="36" t="str">
        <f>'APPS overview - work'!E77</f>
        <v>85912_MBBS_LSCREE </v>
      </c>
      <c r="C90" s="36" t="str">
        <f>'APPS overview - work'!B77</f>
        <v>Complex</v>
      </c>
      <c r="D90" s="36">
        <f>'APPS overview - work'!C77</f>
        <v>55</v>
      </c>
      <c r="E90" s="39">
        <f t="shared" si="76"/>
        <v>114.87282080594456</v>
      </c>
      <c r="F90" s="50">
        <v>4</v>
      </c>
      <c r="G90" s="50" t="s">
        <v>437</v>
      </c>
      <c r="H90" s="36"/>
      <c r="I90" s="40">
        <f t="shared" si="85"/>
        <v>28.718205201486139</v>
      </c>
      <c r="J90" s="40">
        <v>10</v>
      </c>
      <c r="K90" s="40">
        <v>3</v>
      </c>
      <c r="L90" s="40">
        <v>40</v>
      </c>
      <c r="M90" s="40">
        <v>25</v>
      </c>
      <c r="N90" s="52"/>
      <c r="O90" s="40">
        <f t="shared" si="83"/>
        <v>8.1546156044584137</v>
      </c>
      <c r="P90" s="36" t="s">
        <v>434</v>
      </c>
      <c r="Q90" s="36" t="s">
        <v>439</v>
      </c>
      <c r="R90" s="60">
        <f t="shared" si="77"/>
        <v>1.5954558445270077</v>
      </c>
      <c r="S90" s="60">
        <f t="shared" si="78"/>
        <v>0.55555555555555558</v>
      </c>
      <c r="T90" s="60">
        <f t="shared" si="79"/>
        <v>0.16666666666666666</v>
      </c>
      <c r="U90" s="60">
        <f t="shared" si="80"/>
        <v>2.2222222222222223</v>
      </c>
      <c r="V90" s="60">
        <f t="shared" si="81"/>
        <v>1.3888888888888888</v>
      </c>
      <c r="W90" s="60">
        <f t="shared" si="82"/>
        <v>0</v>
      </c>
    </row>
    <row r="91" spans="1:23">
      <c r="A91" s="36" t="str">
        <f>'APPS overview - work'!A78</f>
        <v>Other-
Green services </v>
      </c>
      <c r="B91" s="36" t="str">
        <f>'APPS overview - work'!E78</f>
        <v>86083_MBBB_PNC </v>
      </c>
      <c r="C91" s="36" t="str">
        <f>'APPS overview - work'!B78</f>
        <v>Medium</v>
      </c>
      <c r="D91" s="36">
        <f>'APPS overview - work'!C78</f>
        <v>41</v>
      </c>
      <c r="E91" s="39">
        <f t="shared" si="76"/>
        <v>85.632466418976861</v>
      </c>
      <c r="F91" s="50">
        <v>3</v>
      </c>
      <c r="G91" s="50" t="s">
        <v>437</v>
      </c>
      <c r="H91" s="36"/>
      <c r="I91" s="40">
        <f t="shared" si="85"/>
        <v>28.544155472992287</v>
      </c>
      <c r="J91" s="40">
        <f>I91</f>
        <v>28.544155472992287</v>
      </c>
      <c r="K91" s="40">
        <f t="shared" ref="K91" si="87">J91</f>
        <v>28.544155472992287</v>
      </c>
      <c r="L91" s="36"/>
      <c r="M91" s="36"/>
      <c r="N91" s="52"/>
      <c r="O91" s="40">
        <f>E91-SUM(I91:N91)</f>
        <v>0</v>
      </c>
      <c r="P91" s="36" t="s">
        <v>434</v>
      </c>
      <c r="Q91" s="36" t="s">
        <v>439</v>
      </c>
      <c r="R91" s="60">
        <f t="shared" si="77"/>
        <v>1.5857864151662382</v>
      </c>
      <c r="S91" s="60">
        <f t="shared" si="78"/>
        <v>1.5857864151662382</v>
      </c>
      <c r="T91" s="60">
        <f t="shared" si="79"/>
        <v>1.5857864151662382</v>
      </c>
      <c r="U91" s="60">
        <f t="shared" si="80"/>
        <v>0</v>
      </c>
      <c r="V91" s="60">
        <f t="shared" si="81"/>
        <v>0</v>
      </c>
      <c r="W91" s="60">
        <f t="shared" si="82"/>
        <v>0</v>
      </c>
    </row>
    <row r="92" spans="1:23" hidden="1">
      <c r="A92" s="61" t="str">
        <f>'APPS overview - work'!A79</f>
        <v>Other-
Green services </v>
      </c>
      <c r="B92" s="61" t="str">
        <f>'APPS overview - work'!E79</f>
        <v>86117_MBBA_PNC </v>
      </c>
      <c r="C92" s="61" t="str">
        <f>'APPS overview - work'!B79</f>
        <v>Simply</v>
      </c>
      <c r="D92" s="36">
        <f>'APPS overview - work'!C79</f>
        <v>31</v>
      </c>
      <c r="E92" s="39">
        <f t="shared" si="76"/>
        <v>64.746498999714206</v>
      </c>
      <c r="F92" s="50">
        <v>2</v>
      </c>
      <c r="G92" s="79" t="s">
        <v>435</v>
      </c>
      <c r="H92" s="55" t="s">
        <v>433</v>
      </c>
      <c r="I92" s="40"/>
      <c r="J92" s="40">
        <v>7</v>
      </c>
      <c r="K92" s="40">
        <v>9</v>
      </c>
      <c r="L92" s="36">
        <v>27</v>
      </c>
      <c r="M92" s="36">
        <v>15</v>
      </c>
      <c r="N92" s="52"/>
      <c r="O92" s="40">
        <f>E92-SUM(I92:N92)</f>
        <v>6.7464989997142055</v>
      </c>
      <c r="P92" s="36" t="s">
        <v>434</v>
      </c>
      <c r="Q92" s="36" t="s">
        <v>439</v>
      </c>
      <c r="R92" s="60">
        <f t="shared" si="77"/>
        <v>0</v>
      </c>
      <c r="S92" s="60">
        <f t="shared" si="78"/>
        <v>0.3888888888888889</v>
      </c>
      <c r="T92" s="60">
        <f t="shared" si="79"/>
        <v>0.5</v>
      </c>
      <c r="U92" s="60">
        <f t="shared" si="80"/>
        <v>1.5</v>
      </c>
      <c r="V92" s="60">
        <f t="shared" si="81"/>
        <v>0.83333333333333337</v>
      </c>
      <c r="W92" s="60">
        <f t="shared" si="82"/>
        <v>0</v>
      </c>
    </row>
    <row r="93" spans="1:23">
      <c r="E93" s="32"/>
      <c r="R93" s="58"/>
      <c r="S93" s="58"/>
      <c r="T93" s="58"/>
      <c r="U93" s="58"/>
      <c r="V93" s="58"/>
      <c r="W93" s="58"/>
    </row>
    <row r="94" spans="1:23">
      <c r="E94" s="32"/>
      <c r="G94" s="88" t="s">
        <v>440</v>
      </c>
      <c r="I94" s="31">
        <f>I12-SUM(I17:I92)</f>
        <v>8.0481280365817156</v>
      </c>
      <c r="J94">
        <f>J12-SUM(J17:J92)</f>
        <v>21.213889682766194</v>
      </c>
      <c r="K94">
        <f t="shared" ref="K94:M94" si="88">K12-SUM(K17:K92)</f>
        <v>-103.99817090597389</v>
      </c>
      <c r="L94">
        <f t="shared" si="88"/>
        <v>26.33763932552074</v>
      </c>
      <c r="M94">
        <f t="shared" si="88"/>
        <v>140.21046013146542</v>
      </c>
      <c r="N94" s="31"/>
      <c r="O94" s="31">
        <f>SUM(I94:N94)</f>
        <v>91.811946270360181</v>
      </c>
      <c r="Q94" s="88"/>
      <c r="R94" s="89">
        <f t="shared" ref="R94:W94" si="89">SUM(R17:R93)</f>
        <v>41.552881775745462</v>
      </c>
      <c r="S94" s="89">
        <f t="shared" si="89"/>
        <v>63.821450573179639</v>
      </c>
      <c r="T94" s="89">
        <f t="shared" si="89"/>
        <v>92.777676161443011</v>
      </c>
      <c r="U94" s="89">
        <f t="shared" si="89"/>
        <v>104.53679781524889</v>
      </c>
      <c r="V94" s="89">
        <f t="shared" si="89"/>
        <v>98.21052999269638</v>
      </c>
      <c r="W94" s="89">
        <f t="shared" si="89"/>
        <v>0</v>
      </c>
    </row>
    <row r="95" spans="1:23">
      <c r="E95" s="32"/>
      <c r="J95" s="38" t="s">
        <v>441</v>
      </c>
    </row>
    <row r="96" spans="1:23">
      <c r="E96" s="32"/>
    </row>
    <row r="97" spans="5:5">
      <c r="E97" s="32"/>
    </row>
    <row r="98" spans="5:5">
      <c r="E98" s="32"/>
    </row>
    <row r="99" spans="5:5">
      <c r="E99" s="32"/>
    </row>
  </sheetData>
  <autoFilter ref="A16:R92" xr:uid="{8E1C6160-CEF6-47D9-84AB-8361CD6BF0CE}">
    <filterColumn colId="17">
      <filters>
        <filter val="0,7"/>
        <filter val="1,4"/>
        <filter val="1,5"/>
        <filter val="1,6"/>
        <filter val="1,7"/>
      </filters>
    </filterColumn>
  </autoFilter>
  <phoneticPr fontId="16" type="noConversion"/>
  <pageMargins left="0.7" right="0.7" top="0.78740157499999996" bottom="0.78740157499999996"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5F386-A913-482E-BC53-CE87F1EEDF1B}">
  <sheetPr>
    <tabColor rgb="FF92D050"/>
  </sheetPr>
  <dimension ref="B2:G4"/>
  <sheetViews>
    <sheetView workbookViewId="0">
      <selection activeCell="K10" sqref="K10"/>
    </sheetView>
  </sheetViews>
  <sheetFormatPr defaultColWidth="11.54296875" defaultRowHeight="14.5"/>
  <sheetData>
    <row r="2" spans="2:7">
      <c r="B2" s="78" t="s">
        <v>442</v>
      </c>
      <c r="C2" s="78" t="s">
        <v>443</v>
      </c>
      <c r="D2" s="78" t="s">
        <v>444</v>
      </c>
      <c r="E2" s="78" t="s">
        <v>445</v>
      </c>
      <c r="F2" s="78" t="s">
        <v>446</v>
      </c>
      <c r="G2" s="78" t="s">
        <v>447</v>
      </c>
    </row>
    <row r="3" spans="2:7">
      <c r="B3" t="s">
        <v>448</v>
      </c>
    </row>
    <row r="4" spans="2:7">
      <c r="B4" t="s">
        <v>449</v>
      </c>
    </row>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7E4FF-3C22-41C9-92FA-30E4A279C8CD}">
  <sheetPr>
    <tabColor rgb="FF92D050"/>
  </sheetPr>
  <dimension ref="A2:AE58"/>
  <sheetViews>
    <sheetView topLeftCell="A46" zoomScaleNormal="100" workbookViewId="0">
      <selection activeCell="S25" sqref="S25"/>
    </sheetView>
  </sheetViews>
  <sheetFormatPr defaultColWidth="11.453125" defaultRowHeight="14.5"/>
  <cols>
    <col min="13" max="13" width="13.90625" customWidth="1"/>
  </cols>
  <sheetData>
    <row r="2" spans="1:18" ht="15.5">
      <c r="C2" s="64" t="s">
        <v>450</v>
      </c>
    </row>
    <row r="3" spans="1:18">
      <c r="C3" s="36"/>
      <c r="D3" s="36"/>
      <c r="E3" s="93" t="s">
        <v>451</v>
      </c>
      <c r="F3" s="93"/>
      <c r="G3" s="93"/>
      <c r="H3" s="93"/>
      <c r="I3" s="93"/>
    </row>
    <row r="4" spans="1:18">
      <c r="C4" s="36" t="s">
        <v>452</v>
      </c>
      <c r="D4" s="62" t="s">
        <v>453</v>
      </c>
      <c r="E4" s="37">
        <v>1</v>
      </c>
      <c r="F4" s="37">
        <v>2</v>
      </c>
      <c r="G4" s="37">
        <v>3</v>
      </c>
      <c r="H4" s="37">
        <v>4</v>
      </c>
      <c r="I4" s="37" t="s">
        <v>454</v>
      </c>
      <c r="K4" t="s">
        <v>455</v>
      </c>
    </row>
    <row r="5" spans="1:18">
      <c r="C5" s="37" t="s">
        <v>456</v>
      </c>
      <c r="D5" s="62">
        <v>5</v>
      </c>
      <c r="E5" s="36">
        <v>3</v>
      </c>
      <c r="F5" s="36">
        <v>2</v>
      </c>
      <c r="G5" s="36"/>
      <c r="H5" s="36"/>
      <c r="I5" s="36"/>
      <c r="J5">
        <f t="shared" ref="J5:J10" si="0">SUM(E5:I5)</f>
        <v>5</v>
      </c>
      <c r="K5">
        <f t="shared" ref="K5:K10" si="1">J5-D5</f>
        <v>0</v>
      </c>
    </row>
    <row r="6" spans="1:18">
      <c r="C6" s="37" t="s">
        <v>457</v>
      </c>
      <c r="D6" s="62">
        <v>9</v>
      </c>
      <c r="E6" s="36">
        <v>2</v>
      </c>
      <c r="F6" s="36">
        <v>3</v>
      </c>
      <c r="G6" s="36"/>
      <c r="H6" s="36">
        <v>3</v>
      </c>
      <c r="I6" s="36">
        <v>1</v>
      </c>
      <c r="J6">
        <f t="shared" si="0"/>
        <v>9</v>
      </c>
      <c r="K6">
        <f t="shared" si="1"/>
        <v>0</v>
      </c>
    </row>
    <row r="7" spans="1:18">
      <c r="C7" s="37" t="s">
        <v>97</v>
      </c>
      <c r="D7" s="62">
        <v>24</v>
      </c>
      <c r="E7" s="36"/>
      <c r="F7" s="36"/>
      <c r="G7" s="36">
        <v>21</v>
      </c>
      <c r="H7" s="36"/>
      <c r="I7" s="36">
        <v>3</v>
      </c>
      <c r="J7">
        <f t="shared" si="0"/>
        <v>24</v>
      </c>
      <c r="K7">
        <f t="shared" si="1"/>
        <v>0</v>
      </c>
    </row>
    <row r="8" spans="1:18">
      <c r="C8" s="37" t="s">
        <v>458</v>
      </c>
      <c r="D8" s="62">
        <v>16</v>
      </c>
      <c r="E8" s="36"/>
      <c r="F8" s="36">
        <v>10</v>
      </c>
      <c r="G8" s="36"/>
      <c r="H8" s="36"/>
      <c r="I8" s="36">
        <v>6</v>
      </c>
      <c r="J8">
        <f t="shared" si="0"/>
        <v>16</v>
      </c>
      <c r="K8">
        <f t="shared" si="1"/>
        <v>0</v>
      </c>
    </row>
    <row r="9" spans="1:18">
      <c r="C9" s="37" t="s">
        <v>459</v>
      </c>
      <c r="D9" s="62">
        <v>19</v>
      </c>
      <c r="E9" s="36"/>
      <c r="F9" s="36">
        <v>19</v>
      </c>
      <c r="G9" s="36"/>
      <c r="H9" s="36"/>
      <c r="I9" s="36"/>
      <c r="J9">
        <f t="shared" si="0"/>
        <v>19</v>
      </c>
      <c r="K9">
        <f t="shared" si="1"/>
        <v>0</v>
      </c>
    </row>
    <row r="10" spans="1:18">
      <c r="C10" s="37" t="s">
        <v>460</v>
      </c>
      <c r="D10" s="62">
        <v>3</v>
      </c>
      <c r="E10" s="36"/>
      <c r="F10" s="36"/>
      <c r="G10" s="36">
        <v>3</v>
      </c>
      <c r="H10" s="36"/>
      <c r="I10" s="36"/>
      <c r="J10">
        <f t="shared" si="0"/>
        <v>3</v>
      </c>
      <c r="K10">
        <f t="shared" si="1"/>
        <v>0</v>
      </c>
    </row>
    <row r="11" spans="1:18">
      <c r="C11" s="36"/>
      <c r="D11" s="62">
        <f t="shared" ref="D11:I11" si="2">SUM(D5:D10)</f>
        <v>76</v>
      </c>
      <c r="E11" s="36">
        <f t="shared" si="2"/>
        <v>5</v>
      </c>
      <c r="F11" s="36">
        <f t="shared" si="2"/>
        <v>34</v>
      </c>
      <c r="G11" s="36">
        <f t="shared" si="2"/>
        <v>24</v>
      </c>
      <c r="H11" s="36">
        <f t="shared" si="2"/>
        <v>3</v>
      </c>
      <c r="I11" s="36">
        <f t="shared" si="2"/>
        <v>10</v>
      </c>
    </row>
    <row r="14" spans="1:18" ht="15.5">
      <c r="F14" s="64"/>
      <c r="G14" s="64"/>
      <c r="H14" s="64"/>
      <c r="I14" s="64"/>
      <c r="J14" s="64"/>
      <c r="K14" s="64"/>
      <c r="L14" s="64"/>
      <c r="M14" s="64" t="s">
        <v>401</v>
      </c>
      <c r="N14" s="64"/>
    </row>
    <row r="15" spans="1:18" ht="30.9" customHeight="1">
      <c r="F15" s="71" t="s">
        <v>461</v>
      </c>
      <c r="G15" s="71" t="s">
        <v>461</v>
      </c>
      <c r="H15" s="103" t="s">
        <v>462</v>
      </c>
      <c r="I15" s="103"/>
      <c r="J15" s="103"/>
      <c r="K15" s="103"/>
      <c r="L15" s="103"/>
      <c r="M15" s="64" t="s">
        <v>410</v>
      </c>
      <c r="N15" s="64" t="s">
        <v>463</v>
      </c>
    </row>
    <row r="16" spans="1:18" ht="15.5">
      <c r="A16" s="63" t="s">
        <v>464</v>
      </c>
      <c r="F16" s="64" t="s">
        <v>465</v>
      </c>
      <c r="G16" s="64" t="s">
        <v>466</v>
      </c>
      <c r="H16" s="64" t="s">
        <v>467</v>
      </c>
      <c r="I16" s="64" t="s">
        <v>468</v>
      </c>
      <c r="J16" s="64" t="s">
        <v>469</v>
      </c>
      <c r="K16" s="64" t="s">
        <v>470</v>
      </c>
      <c r="L16" s="64" t="s">
        <v>471</v>
      </c>
      <c r="M16" s="64" t="s">
        <v>472</v>
      </c>
      <c r="N16" s="64" t="s">
        <v>395</v>
      </c>
      <c r="R16" t="s">
        <v>473</v>
      </c>
    </row>
    <row r="17" spans="1:24" ht="15.5">
      <c r="A17" s="66" t="s">
        <v>474</v>
      </c>
      <c r="B17" s="36"/>
      <c r="C17" s="36"/>
      <c r="D17" s="36"/>
      <c r="E17" s="36"/>
      <c r="F17" s="36"/>
      <c r="G17" s="36"/>
      <c r="H17" s="36"/>
      <c r="I17" s="36"/>
      <c r="J17" s="36"/>
      <c r="K17" s="36"/>
      <c r="L17" s="36"/>
      <c r="M17" s="36"/>
      <c r="N17" s="36"/>
      <c r="O17" s="36"/>
      <c r="P17" s="36"/>
      <c r="Q17" s="36"/>
      <c r="R17" s="36" t="s">
        <v>475</v>
      </c>
      <c r="S17" s="36"/>
      <c r="T17" s="36"/>
      <c r="U17" s="36"/>
      <c r="V17" s="36"/>
      <c r="W17" s="36"/>
      <c r="X17" s="36"/>
    </row>
    <row r="18" spans="1:24">
      <c r="A18" s="36"/>
      <c r="B18" s="36"/>
      <c r="C18" s="36"/>
      <c r="D18" s="36"/>
      <c r="E18" s="36"/>
      <c r="F18" s="36"/>
      <c r="G18" s="36"/>
      <c r="H18" s="36"/>
      <c r="I18" s="36"/>
      <c r="J18" s="36"/>
      <c r="K18" s="36"/>
      <c r="L18" s="36"/>
      <c r="M18" s="36"/>
      <c r="N18" s="36"/>
      <c r="O18" s="36" t="s">
        <v>476</v>
      </c>
      <c r="P18" s="36" t="s">
        <v>477</v>
      </c>
      <c r="Q18" s="36"/>
      <c r="R18" s="65" t="s">
        <v>452</v>
      </c>
      <c r="S18" s="37" t="s">
        <v>456</v>
      </c>
      <c r="T18" s="37" t="s">
        <v>457</v>
      </c>
      <c r="U18" s="37" t="s">
        <v>97</v>
      </c>
      <c r="V18" s="37" t="s">
        <v>458</v>
      </c>
      <c r="W18" s="37" t="s">
        <v>459</v>
      </c>
      <c r="X18" s="37" t="s">
        <v>460</v>
      </c>
    </row>
    <row r="19" spans="1:24">
      <c r="A19" s="36"/>
      <c r="B19" s="36"/>
      <c r="C19" s="36"/>
      <c r="D19" s="36"/>
      <c r="E19" s="36"/>
      <c r="F19" s="36"/>
      <c r="G19" s="36"/>
      <c r="H19" s="36"/>
      <c r="I19" s="36"/>
      <c r="J19" s="36"/>
      <c r="K19" s="36"/>
      <c r="L19" s="36"/>
      <c r="M19" s="36"/>
      <c r="N19" s="36"/>
      <c r="O19" s="36"/>
      <c r="P19" s="36"/>
      <c r="Q19" s="36"/>
      <c r="R19" s="36"/>
      <c r="S19" s="36"/>
      <c r="T19" s="36"/>
      <c r="U19" s="36"/>
      <c r="V19" s="36"/>
      <c r="W19" s="36"/>
      <c r="X19" s="36"/>
    </row>
    <row r="20" spans="1:24">
      <c r="A20" s="36"/>
      <c r="B20" s="36"/>
      <c r="C20" s="36"/>
      <c r="D20" s="36"/>
      <c r="E20" s="36"/>
      <c r="F20" s="36"/>
      <c r="G20" s="36"/>
      <c r="H20" s="36"/>
      <c r="I20" s="36"/>
      <c r="J20" s="36"/>
      <c r="K20" s="36"/>
      <c r="L20" s="36"/>
      <c r="M20" s="36"/>
      <c r="N20" s="36"/>
      <c r="O20" s="36"/>
      <c r="P20" s="36"/>
      <c r="Q20" s="36"/>
      <c r="R20" s="36"/>
      <c r="S20" s="36"/>
      <c r="T20" s="36"/>
      <c r="U20" s="36"/>
      <c r="V20" s="36"/>
      <c r="W20" s="36"/>
      <c r="X20" s="36"/>
    </row>
    <row r="21" spans="1:24">
      <c r="A21" s="90" t="s">
        <v>478</v>
      </c>
      <c r="B21" s="36"/>
      <c r="C21" s="36"/>
      <c r="D21" s="36"/>
      <c r="E21" s="36"/>
      <c r="F21" s="36"/>
      <c r="G21" s="36"/>
      <c r="H21" s="36"/>
      <c r="I21" s="36"/>
      <c r="J21" s="36"/>
      <c r="K21" s="36"/>
      <c r="L21" s="36"/>
      <c r="M21" s="36"/>
      <c r="N21" s="36"/>
      <c r="O21" s="36"/>
      <c r="P21" s="36"/>
      <c r="Q21" s="36"/>
      <c r="R21" s="36"/>
      <c r="S21" s="36"/>
      <c r="T21" s="36"/>
      <c r="U21" s="36"/>
      <c r="V21" s="36"/>
      <c r="W21" s="36"/>
      <c r="X21" s="36"/>
    </row>
    <row r="22" spans="1:24">
      <c r="A22" s="36"/>
      <c r="B22" s="36"/>
      <c r="C22" s="36"/>
      <c r="D22" s="36"/>
      <c r="E22" s="36"/>
      <c r="F22" s="36"/>
      <c r="G22" s="36"/>
      <c r="H22" s="36"/>
      <c r="I22" s="36"/>
      <c r="J22" s="36"/>
      <c r="K22" s="36"/>
      <c r="L22" s="36"/>
      <c r="M22" s="36"/>
      <c r="N22" s="36"/>
      <c r="O22" s="36"/>
      <c r="P22" s="36"/>
      <c r="Q22" s="36"/>
      <c r="R22" s="36"/>
      <c r="S22" s="36"/>
      <c r="T22" s="36"/>
      <c r="U22" s="36"/>
      <c r="V22" s="36"/>
      <c r="W22" s="36"/>
      <c r="X22" s="36"/>
    </row>
    <row r="23" spans="1:24">
      <c r="A23" s="37" t="s">
        <v>479</v>
      </c>
      <c r="B23" s="36"/>
      <c r="C23" s="36"/>
      <c r="D23" s="36"/>
      <c r="E23" s="36"/>
      <c r="F23" s="49">
        <v>10</v>
      </c>
      <c r="G23" s="49">
        <v>10</v>
      </c>
      <c r="H23" s="39">
        <v>10</v>
      </c>
      <c r="I23" s="39">
        <f>H23</f>
        <v>10</v>
      </c>
      <c r="J23" s="39">
        <f>I23</f>
        <v>10</v>
      </c>
      <c r="K23" s="39">
        <v>10</v>
      </c>
      <c r="L23" s="39">
        <f>K23</f>
        <v>10</v>
      </c>
      <c r="M23" s="39">
        <v>10</v>
      </c>
      <c r="N23" s="36"/>
      <c r="O23" s="36"/>
      <c r="P23" s="67">
        <f>SUM(H23:M23)</f>
        <v>60</v>
      </c>
      <c r="Q23" s="36"/>
      <c r="R23" s="36"/>
      <c r="S23" s="36" t="s">
        <v>480</v>
      </c>
      <c r="T23" s="36"/>
      <c r="U23" s="36"/>
      <c r="V23" s="36"/>
      <c r="W23" s="36"/>
      <c r="X23" s="36"/>
    </row>
    <row r="24" spans="1:24">
      <c r="A24" s="36"/>
      <c r="B24" s="36"/>
      <c r="C24" s="36"/>
      <c r="D24" s="36"/>
      <c r="E24" s="36"/>
      <c r="F24" s="49"/>
      <c r="G24" s="49"/>
      <c r="H24" s="39"/>
      <c r="I24" s="39"/>
      <c r="J24" s="39"/>
      <c r="K24" s="39"/>
      <c r="L24" s="39"/>
      <c r="M24" s="39"/>
      <c r="N24" s="36"/>
      <c r="O24" s="36"/>
      <c r="P24" s="36"/>
      <c r="Q24" s="36"/>
      <c r="R24" s="36"/>
      <c r="S24" s="36"/>
      <c r="T24" s="36"/>
      <c r="U24" s="36"/>
      <c r="V24" s="36"/>
      <c r="W24" s="36"/>
      <c r="X24" s="36"/>
    </row>
    <row r="25" spans="1:24">
      <c r="A25" s="37" t="s">
        <v>481</v>
      </c>
      <c r="B25" s="36"/>
      <c r="C25" s="36"/>
      <c r="D25" s="36"/>
      <c r="E25" s="36"/>
      <c r="F25" s="49">
        <v>20</v>
      </c>
      <c r="G25" s="49">
        <v>20</v>
      </c>
      <c r="H25" s="39">
        <v>20</v>
      </c>
      <c r="I25" s="39">
        <f t="shared" ref="I25:M27" si="3">H25</f>
        <v>20</v>
      </c>
      <c r="J25" s="39">
        <f t="shared" si="3"/>
        <v>20</v>
      </c>
      <c r="K25" s="39">
        <f t="shared" si="3"/>
        <v>20</v>
      </c>
      <c r="L25" s="39">
        <f t="shared" si="3"/>
        <v>20</v>
      </c>
      <c r="M25" s="39">
        <f t="shared" si="3"/>
        <v>20</v>
      </c>
      <c r="N25" s="36"/>
      <c r="O25" s="36"/>
      <c r="P25" s="67">
        <f>SUM(H25:M25)</f>
        <v>120</v>
      </c>
      <c r="Q25" s="36"/>
      <c r="R25" s="36"/>
      <c r="S25" s="36" t="s">
        <v>482</v>
      </c>
      <c r="T25" s="36"/>
      <c r="U25" s="36"/>
      <c r="V25" s="36"/>
      <c r="W25" s="36"/>
      <c r="X25" s="36"/>
    </row>
    <row r="26" spans="1:24">
      <c r="A26" s="37" t="s">
        <v>483</v>
      </c>
      <c r="B26" s="36"/>
      <c r="C26" s="36"/>
      <c r="D26" s="36"/>
      <c r="E26" s="36"/>
      <c r="F26" s="49">
        <v>20</v>
      </c>
      <c r="G26" s="49">
        <v>20</v>
      </c>
      <c r="H26" s="39">
        <v>20</v>
      </c>
      <c r="I26" s="39">
        <f t="shared" si="3"/>
        <v>20</v>
      </c>
      <c r="J26" s="39">
        <f t="shared" si="3"/>
        <v>20</v>
      </c>
      <c r="K26" s="39">
        <f t="shared" si="3"/>
        <v>20</v>
      </c>
      <c r="L26" s="39">
        <f t="shared" si="3"/>
        <v>20</v>
      </c>
      <c r="M26" s="39">
        <f t="shared" si="3"/>
        <v>20</v>
      </c>
      <c r="N26" s="36"/>
      <c r="O26" s="36"/>
      <c r="P26" s="67">
        <f>SUM(H26:M26)</f>
        <v>120</v>
      </c>
      <c r="Q26" s="36"/>
      <c r="R26" s="36"/>
      <c r="S26" s="36" t="s">
        <v>482</v>
      </c>
      <c r="T26" s="36"/>
      <c r="U26" s="36"/>
      <c r="V26" s="36"/>
      <c r="W26" s="36"/>
      <c r="X26" s="36"/>
    </row>
    <row r="27" spans="1:24">
      <c r="A27" s="37" t="s">
        <v>484</v>
      </c>
      <c r="B27" s="36"/>
      <c r="C27" s="36"/>
      <c r="D27" s="36"/>
      <c r="E27" s="36"/>
      <c r="F27" s="49">
        <v>20</v>
      </c>
      <c r="G27" s="49">
        <v>20</v>
      </c>
      <c r="H27" s="39">
        <v>10</v>
      </c>
      <c r="I27" s="39">
        <f t="shared" si="3"/>
        <v>10</v>
      </c>
      <c r="J27" s="39">
        <f t="shared" si="3"/>
        <v>10</v>
      </c>
      <c r="K27" s="39">
        <f t="shared" si="3"/>
        <v>10</v>
      </c>
      <c r="L27" s="39">
        <f t="shared" si="3"/>
        <v>10</v>
      </c>
      <c r="M27" s="39">
        <f t="shared" si="3"/>
        <v>10</v>
      </c>
      <c r="N27" s="36"/>
      <c r="O27" s="36"/>
      <c r="P27" s="67">
        <f>SUM(H27:M27)</f>
        <v>60</v>
      </c>
      <c r="Q27" s="36"/>
      <c r="R27" s="36"/>
      <c r="S27" s="36" t="s">
        <v>485</v>
      </c>
      <c r="T27" s="36"/>
      <c r="U27" s="36"/>
      <c r="V27" s="36"/>
      <c r="W27" s="36"/>
      <c r="X27" s="36"/>
    </row>
    <row r="28" spans="1:24">
      <c r="A28" s="37"/>
      <c r="B28" s="36"/>
      <c r="C28" s="36"/>
      <c r="D28" s="36"/>
      <c r="E28" s="36"/>
      <c r="F28" s="49"/>
      <c r="G28" s="49"/>
      <c r="H28" s="39"/>
      <c r="I28" s="39"/>
      <c r="J28" s="39"/>
      <c r="K28" s="39"/>
      <c r="L28" s="39"/>
      <c r="M28" s="39"/>
      <c r="N28" s="36"/>
      <c r="O28" s="36"/>
      <c r="P28" s="36"/>
      <c r="Q28" s="36"/>
      <c r="R28" s="36"/>
      <c r="S28" s="36"/>
      <c r="T28" s="36"/>
      <c r="U28" s="36"/>
      <c r="V28" s="36"/>
      <c r="W28" s="36"/>
      <c r="X28" s="36"/>
    </row>
    <row r="29" spans="1:24">
      <c r="A29" s="37" t="s">
        <v>486</v>
      </c>
      <c r="B29" s="36"/>
      <c r="C29" s="36"/>
      <c r="D29" s="36"/>
      <c r="E29" s="36"/>
      <c r="F29" s="49">
        <v>40</v>
      </c>
      <c r="G29" s="49">
        <v>40</v>
      </c>
      <c r="H29" s="39">
        <v>10</v>
      </c>
      <c r="I29" s="39">
        <v>10</v>
      </c>
      <c r="J29" s="39">
        <v>10</v>
      </c>
      <c r="K29" s="39">
        <v>10</v>
      </c>
      <c r="L29" s="39">
        <v>4</v>
      </c>
      <c r="M29" s="39">
        <v>4</v>
      </c>
      <c r="N29" s="36"/>
      <c r="O29" s="36"/>
      <c r="P29" s="67">
        <f>SUM(H29:M29)</f>
        <v>48</v>
      </c>
      <c r="Q29" s="36"/>
      <c r="R29" s="36"/>
      <c r="S29" s="36"/>
      <c r="T29" s="36"/>
      <c r="U29" s="36"/>
      <c r="V29" s="36"/>
      <c r="W29" s="36"/>
      <c r="X29" s="36"/>
    </row>
    <row r="30" spans="1:24">
      <c r="A30" s="37"/>
      <c r="B30" s="36"/>
      <c r="C30" s="36"/>
      <c r="D30" s="36"/>
      <c r="E30" s="36"/>
      <c r="F30" s="49"/>
      <c r="G30" s="49"/>
      <c r="H30" s="39"/>
      <c r="I30" s="39"/>
      <c r="J30" s="39"/>
      <c r="K30" s="39"/>
      <c r="L30" s="39"/>
      <c r="M30" s="39"/>
      <c r="N30" s="36"/>
      <c r="O30" s="36"/>
      <c r="P30" s="36"/>
      <c r="Q30" s="36"/>
      <c r="R30" s="36"/>
      <c r="S30" s="36"/>
      <c r="T30" s="36"/>
      <c r="U30" s="36"/>
      <c r="V30" s="36"/>
      <c r="W30" s="36"/>
      <c r="X30" s="36"/>
    </row>
    <row r="31" spans="1:24">
      <c r="A31" s="37" t="s">
        <v>487</v>
      </c>
      <c r="B31" s="36"/>
      <c r="C31" s="36"/>
      <c r="D31" s="36"/>
      <c r="E31" s="36"/>
      <c r="F31" s="49">
        <v>20</v>
      </c>
      <c r="G31" s="49">
        <v>20</v>
      </c>
      <c r="H31" s="39">
        <v>20</v>
      </c>
      <c r="I31" s="39">
        <v>20</v>
      </c>
      <c r="J31" s="39">
        <v>20</v>
      </c>
      <c r="K31" s="39">
        <v>20</v>
      </c>
      <c r="L31" s="39">
        <v>20</v>
      </c>
      <c r="M31" s="39">
        <v>20</v>
      </c>
      <c r="N31" s="36"/>
      <c r="O31" s="36"/>
      <c r="P31" s="67">
        <f>SUM(H31:M31)</f>
        <v>120</v>
      </c>
      <c r="Q31" s="36"/>
      <c r="R31" s="36"/>
      <c r="S31" s="36"/>
      <c r="T31" s="36"/>
      <c r="U31" s="36"/>
      <c r="V31" s="36"/>
      <c r="W31" s="36"/>
      <c r="X31" s="36"/>
    </row>
    <row r="32" spans="1:24">
      <c r="A32" s="37"/>
      <c r="B32" s="36"/>
      <c r="C32" s="36"/>
      <c r="D32" s="36"/>
      <c r="E32" s="36"/>
      <c r="F32" s="49"/>
      <c r="G32" s="49"/>
      <c r="H32" s="39"/>
      <c r="I32" s="39"/>
      <c r="J32" s="39"/>
      <c r="K32" s="39"/>
      <c r="L32" s="39"/>
      <c r="M32" s="39"/>
      <c r="N32" s="36"/>
      <c r="O32" s="36"/>
      <c r="P32" s="36"/>
      <c r="Q32" s="36"/>
      <c r="R32" s="36"/>
      <c r="S32" s="36"/>
      <c r="T32" s="36"/>
      <c r="U32" s="36"/>
      <c r="V32" s="36"/>
      <c r="W32" s="36"/>
      <c r="X32" s="36"/>
    </row>
    <row r="33" spans="1:31">
      <c r="A33" s="36"/>
      <c r="B33" s="36"/>
      <c r="C33" s="36"/>
      <c r="D33" s="36"/>
      <c r="E33" s="36"/>
      <c r="F33" s="49"/>
      <c r="G33" s="49"/>
      <c r="H33" s="39"/>
      <c r="I33" s="39"/>
      <c r="J33" s="39"/>
      <c r="K33" s="39"/>
      <c r="L33" s="39"/>
      <c r="M33" s="39"/>
      <c r="N33" s="36"/>
      <c r="O33" s="36"/>
      <c r="P33" s="36"/>
      <c r="Q33" s="36"/>
      <c r="R33" s="36"/>
      <c r="S33" s="36"/>
      <c r="T33" s="36"/>
      <c r="U33" s="36"/>
      <c r="V33" s="36"/>
      <c r="W33" s="36"/>
      <c r="X33" s="36"/>
    </row>
    <row r="34" spans="1:31">
      <c r="A34" s="37" t="s">
        <v>488</v>
      </c>
      <c r="B34" s="36"/>
      <c r="C34" s="36"/>
      <c r="D34" s="36"/>
      <c r="E34" s="36"/>
      <c r="F34" s="49"/>
      <c r="G34" s="49"/>
      <c r="H34" s="94" t="s">
        <v>489</v>
      </c>
      <c r="I34" s="95"/>
      <c r="J34" s="95"/>
      <c r="K34" s="95"/>
      <c r="L34" s="95"/>
      <c r="M34" s="96"/>
      <c r="N34" s="36"/>
      <c r="O34" s="36"/>
      <c r="P34" s="36"/>
      <c r="Q34" s="36"/>
      <c r="R34" s="36"/>
      <c r="S34" s="36"/>
      <c r="T34" s="36"/>
      <c r="U34" s="36"/>
      <c r="V34" s="36"/>
      <c r="W34" s="36"/>
      <c r="X34" s="36"/>
      <c r="AA34" t="s">
        <v>490</v>
      </c>
      <c r="AB34" s="73" t="s">
        <v>491</v>
      </c>
      <c r="AC34" t="s">
        <v>492</v>
      </c>
    </row>
    <row r="35" spans="1:31">
      <c r="A35" s="36"/>
      <c r="B35" s="36" t="s">
        <v>493</v>
      </c>
      <c r="C35" s="36"/>
      <c r="D35" s="36"/>
      <c r="E35" s="36"/>
      <c r="F35" s="72">
        <f>AC37</f>
        <v>63.333333333333336</v>
      </c>
      <c r="G35" s="72">
        <f>F35</f>
        <v>63.333333333333336</v>
      </c>
      <c r="H35" s="97"/>
      <c r="I35" s="98"/>
      <c r="J35" s="98"/>
      <c r="K35" s="98"/>
      <c r="L35" s="98"/>
      <c r="M35" s="99"/>
      <c r="N35" s="36"/>
      <c r="O35" s="36"/>
      <c r="P35" s="36"/>
      <c r="Q35" s="36"/>
      <c r="R35" s="36" t="s">
        <v>494</v>
      </c>
      <c r="S35" s="36">
        <v>2</v>
      </c>
      <c r="T35" s="36">
        <v>4</v>
      </c>
      <c r="U35" s="36">
        <v>8</v>
      </c>
      <c r="V35" s="36">
        <v>8</v>
      </c>
      <c r="W35" s="36">
        <v>10</v>
      </c>
      <c r="X35" s="36">
        <v>8</v>
      </c>
      <c r="Y35" t="s">
        <v>461</v>
      </c>
      <c r="AA35">
        <f>SUM(S35:Z35)/6</f>
        <v>6.666666666666667</v>
      </c>
      <c r="AB35">
        <v>76</v>
      </c>
      <c r="AC35">
        <f>AA35*AB35</f>
        <v>506.66666666666669</v>
      </c>
      <c r="AD35" t="s">
        <v>495</v>
      </c>
      <c r="AE35" t="s">
        <v>401</v>
      </c>
    </row>
    <row r="36" spans="1:31">
      <c r="A36" s="36"/>
      <c r="B36" s="36" t="s">
        <v>337</v>
      </c>
      <c r="C36" s="36"/>
      <c r="D36" s="36"/>
      <c r="E36" s="36"/>
      <c r="F36" s="72"/>
      <c r="G36" s="72"/>
      <c r="H36" s="97"/>
      <c r="I36" s="98"/>
      <c r="J36" s="98"/>
      <c r="K36" s="98"/>
      <c r="L36" s="98"/>
      <c r="M36" s="99"/>
      <c r="N36" s="36"/>
      <c r="O36" s="36"/>
      <c r="P36" s="36"/>
      <c r="Q36" s="36"/>
      <c r="R36" s="36"/>
      <c r="S36" s="36"/>
      <c r="T36" s="36"/>
      <c r="U36" s="36"/>
      <c r="V36" s="36"/>
      <c r="W36" s="36"/>
      <c r="X36" s="36"/>
    </row>
    <row r="37" spans="1:31">
      <c r="A37" s="36"/>
      <c r="B37" s="36" t="s">
        <v>496</v>
      </c>
      <c r="C37" s="36"/>
      <c r="D37" s="36"/>
      <c r="E37" s="36"/>
      <c r="F37" s="49"/>
      <c r="G37" s="49"/>
      <c r="H37" s="97"/>
      <c r="I37" s="98"/>
      <c r="J37" s="98"/>
      <c r="K37" s="98"/>
      <c r="L37" s="98"/>
      <c r="M37" s="99"/>
      <c r="N37" s="36"/>
      <c r="O37" s="36"/>
      <c r="P37" s="36"/>
      <c r="Q37" s="36"/>
      <c r="R37" s="36" t="s">
        <v>494</v>
      </c>
      <c r="S37" s="36">
        <v>1</v>
      </c>
      <c r="T37" s="36">
        <v>1</v>
      </c>
      <c r="U37" s="36">
        <v>1</v>
      </c>
      <c r="V37" s="36">
        <v>1</v>
      </c>
      <c r="W37" s="36">
        <v>1</v>
      </c>
      <c r="X37" s="36">
        <v>1</v>
      </c>
      <c r="Y37" t="s">
        <v>497</v>
      </c>
      <c r="AC37">
        <f>AC35/8</f>
        <v>63.333333333333336</v>
      </c>
      <c r="AD37" t="s">
        <v>498</v>
      </c>
      <c r="AE37" t="s">
        <v>499</v>
      </c>
    </row>
    <row r="38" spans="1:31">
      <c r="A38" s="36"/>
      <c r="B38" s="36" t="s">
        <v>500</v>
      </c>
      <c r="C38" s="36"/>
      <c r="D38" s="36"/>
      <c r="E38" s="36"/>
      <c r="F38" s="49"/>
      <c r="G38" s="49"/>
      <c r="H38" s="97"/>
      <c r="I38" s="98"/>
      <c r="J38" s="98"/>
      <c r="K38" s="98"/>
      <c r="L38" s="98"/>
      <c r="M38" s="99"/>
      <c r="N38" s="36"/>
      <c r="O38" s="36"/>
      <c r="P38" s="36"/>
      <c r="Q38" s="36"/>
      <c r="R38" s="36" t="s">
        <v>494</v>
      </c>
      <c r="S38" s="36">
        <v>0.5</v>
      </c>
      <c r="T38" s="36">
        <v>0.5</v>
      </c>
      <c r="U38" s="36">
        <v>0.5</v>
      </c>
      <c r="V38" s="36">
        <v>0.5</v>
      </c>
      <c r="W38" s="36">
        <v>0.5</v>
      </c>
      <c r="X38" s="36">
        <v>0.5</v>
      </c>
      <c r="Y38" t="s">
        <v>497</v>
      </c>
    </row>
    <row r="39" spans="1:31">
      <c r="A39" s="36"/>
      <c r="B39" s="36" t="s">
        <v>501</v>
      </c>
      <c r="C39" s="36"/>
      <c r="D39" s="36"/>
      <c r="E39" s="36"/>
      <c r="F39" s="49"/>
      <c r="G39" s="49"/>
      <c r="H39" s="97"/>
      <c r="I39" s="98"/>
      <c r="J39" s="98"/>
      <c r="K39" s="98"/>
      <c r="L39" s="98"/>
      <c r="M39" s="99"/>
      <c r="N39" s="36"/>
      <c r="O39" s="36"/>
      <c r="P39" s="36"/>
      <c r="Q39" s="36"/>
      <c r="R39" s="36" t="s">
        <v>494</v>
      </c>
      <c r="S39" s="36">
        <v>1</v>
      </c>
      <c r="T39" s="36">
        <v>1</v>
      </c>
      <c r="U39" s="36">
        <v>1</v>
      </c>
      <c r="V39" s="36">
        <v>1</v>
      </c>
      <c r="W39" s="36">
        <v>1</v>
      </c>
      <c r="X39" s="36">
        <v>1</v>
      </c>
      <c r="Y39" t="s">
        <v>497</v>
      </c>
    </row>
    <row r="40" spans="1:31">
      <c r="A40" s="36"/>
      <c r="B40" s="36" t="s">
        <v>401</v>
      </c>
      <c r="C40" s="36"/>
      <c r="D40" s="36"/>
      <c r="E40" s="36"/>
      <c r="F40" s="49"/>
      <c r="G40" s="49"/>
      <c r="H40" s="97"/>
      <c r="I40" s="98"/>
      <c r="J40" s="98"/>
      <c r="K40" s="98"/>
      <c r="L40" s="98"/>
      <c r="M40" s="99"/>
      <c r="N40" s="36"/>
      <c r="O40" s="36"/>
      <c r="P40" s="36"/>
      <c r="Q40" s="36"/>
      <c r="R40" s="36"/>
      <c r="S40" s="36"/>
      <c r="T40" s="36"/>
      <c r="U40" s="36"/>
      <c r="V40" s="36"/>
      <c r="W40" s="36"/>
      <c r="X40" s="36"/>
    </row>
    <row r="41" spans="1:31">
      <c r="A41" s="37" t="s">
        <v>502</v>
      </c>
      <c r="B41" s="36"/>
      <c r="C41" s="36"/>
      <c r="D41" s="36"/>
      <c r="E41" s="36"/>
      <c r="F41" s="49"/>
      <c r="G41" s="49"/>
      <c r="H41" s="97"/>
      <c r="I41" s="98"/>
      <c r="J41" s="98"/>
      <c r="K41" s="98"/>
      <c r="L41" s="98"/>
      <c r="M41" s="99"/>
      <c r="N41" s="36"/>
      <c r="O41" s="36"/>
      <c r="P41" s="36"/>
      <c r="Q41" s="36"/>
      <c r="R41" s="36"/>
      <c r="S41" s="36"/>
      <c r="T41" s="36"/>
      <c r="U41" s="36"/>
      <c r="V41" s="36"/>
      <c r="W41" s="36"/>
      <c r="X41" s="36"/>
    </row>
    <row r="42" spans="1:31">
      <c r="A42" s="36"/>
      <c r="B42" s="36" t="s">
        <v>493</v>
      </c>
      <c r="C42" s="36"/>
      <c r="D42" s="36"/>
      <c r="E42" s="36"/>
      <c r="F42" s="49">
        <f>AC43</f>
        <v>76</v>
      </c>
      <c r="G42" s="49">
        <f>F42</f>
        <v>76</v>
      </c>
      <c r="H42" s="97"/>
      <c r="I42" s="98"/>
      <c r="J42" s="98"/>
      <c r="K42" s="98"/>
      <c r="L42" s="98"/>
      <c r="M42" s="99"/>
      <c r="N42" s="36"/>
      <c r="O42" s="36"/>
      <c r="P42" s="36"/>
      <c r="Q42" s="36"/>
      <c r="R42" s="36" t="s">
        <v>494</v>
      </c>
      <c r="S42" s="36">
        <v>4</v>
      </c>
      <c r="T42" s="36">
        <v>6</v>
      </c>
      <c r="U42" s="36">
        <v>8</v>
      </c>
      <c r="V42" s="36">
        <v>10</v>
      </c>
      <c r="W42" s="36">
        <v>12</v>
      </c>
      <c r="X42" s="36">
        <v>8</v>
      </c>
      <c r="Y42" t="s">
        <v>461</v>
      </c>
      <c r="AA42">
        <f>SUM(S42:Z42)/6</f>
        <v>8</v>
      </c>
      <c r="AB42">
        <v>76</v>
      </c>
      <c r="AC42">
        <f>AA42*AB42</f>
        <v>608</v>
      </c>
    </row>
    <row r="43" spans="1:31">
      <c r="A43" s="36"/>
      <c r="B43" s="36" t="s">
        <v>496</v>
      </c>
      <c r="C43" s="36"/>
      <c r="D43" s="36"/>
      <c r="E43" s="36"/>
      <c r="F43" s="49"/>
      <c r="G43" s="49"/>
      <c r="H43" s="97"/>
      <c r="I43" s="98"/>
      <c r="J43" s="98"/>
      <c r="K43" s="98"/>
      <c r="L43" s="98"/>
      <c r="M43" s="99"/>
      <c r="N43" s="36"/>
      <c r="O43" s="36"/>
      <c r="P43" s="36"/>
      <c r="Q43" s="36"/>
      <c r="R43" s="36" t="s">
        <v>494</v>
      </c>
      <c r="S43" s="36">
        <v>2</v>
      </c>
      <c r="T43" s="36">
        <v>2</v>
      </c>
      <c r="U43" s="36">
        <v>2</v>
      </c>
      <c r="V43" s="36">
        <v>2</v>
      </c>
      <c r="W43" s="36">
        <v>2</v>
      </c>
      <c r="X43" s="36">
        <v>2</v>
      </c>
      <c r="Y43" t="s">
        <v>497</v>
      </c>
      <c r="AC43">
        <f>AC42/8</f>
        <v>76</v>
      </c>
    </row>
    <row r="44" spans="1:31">
      <c r="A44" s="36"/>
      <c r="B44" s="36" t="s">
        <v>500</v>
      </c>
      <c r="C44" s="36"/>
      <c r="D44" s="36"/>
      <c r="E44" s="36"/>
      <c r="F44" s="49"/>
      <c r="G44" s="49"/>
      <c r="H44" s="97"/>
      <c r="I44" s="98"/>
      <c r="J44" s="98"/>
      <c r="K44" s="98"/>
      <c r="L44" s="98"/>
      <c r="M44" s="99"/>
      <c r="N44" s="36"/>
      <c r="O44" s="36"/>
      <c r="P44" s="36"/>
      <c r="Q44" s="36"/>
      <c r="R44" s="36" t="s">
        <v>494</v>
      </c>
      <c r="S44" s="36">
        <v>2</v>
      </c>
      <c r="T44" s="36">
        <v>2</v>
      </c>
      <c r="U44" s="36">
        <v>2</v>
      </c>
      <c r="V44" s="36">
        <v>2</v>
      </c>
      <c r="W44" s="36">
        <v>2</v>
      </c>
      <c r="X44" s="36">
        <v>2</v>
      </c>
      <c r="Y44" t="s">
        <v>497</v>
      </c>
    </row>
    <row r="45" spans="1:31">
      <c r="A45" s="36"/>
      <c r="B45" s="36" t="s">
        <v>501</v>
      </c>
      <c r="C45" s="36"/>
      <c r="D45" s="36"/>
      <c r="E45" s="36"/>
      <c r="F45" s="49"/>
      <c r="G45" s="49"/>
      <c r="H45" s="100"/>
      <c r="I45" s="101"/>
      <c r="J45" s="101"/>
      <c r="K45" s="101"/>
      <c r="L45" s="101"/>
      <c r="M45" s="102"/>
      <c r="N45" s="36"/>
      <c r="O45" s="36"/>
      <c r="P45" s="36"/>
      <c r="Q45" s="36"/>
      <c r="R45" s="36" t="s">
        <v>494</v>
      </c>
      <c r="S45" s="36">
        <v>2</v>
      </c>
      <c r="T45" s="36">
        <v>2</v>
      </c>
      <c r="U45" s="36">
        <v>2</v>
      </c>
      <c r="V45" s="36">
        <v>2</v>
      </c>
      <c r="W45" s="36">
        <v>2</v>
      </c>
      <c r="X45" s="36">
        <v>2</v>
      </c>
      <c r="Y45" t="s">
        <v>497</v>
      </c>
    </row>
    <row r="46" spans="1:31">
      <c r="A46" s="36"/>
      <c r="B46" s="36"/>
      <c r="C46" s="36"/>
      <c r="D46" s="36"/>
      <c r="E46" s="36"/>
      <c r="F46" s="49"/>
      <c r="G46" s="49"/>
      <c r="H46" s="39"/>
      <c r="I46" s="39"/>
      <c r="J46" s="39"/>
      <c r="K46" s="39"/>
      <c r="L46" s="39"/>
      <c r="M46" s="39"/>
      <c r="N46" s="36"/>
      <c r="O46" s="36"/>
      <c r="P46" s="36"/>
      <c r="Q46" s="36"/>
      <c r="R46" s="36"/>
      <c r="S46" s="36"/>
      <c r="T46" s="36"/>
      <c r="U46" s="36"/>
      <c r="V46" s="36"/>
      <c r="W46" s="36"/>
      <c r="X46" s="36"/>
    </row>
    <row r="47" spans="1:31">
      <c r="A47" s="36"/>
      <c r="C47" s="36"/>
      <c r="D47" s="36"/>
      <c r="E47" s="36"/>
      <c r="F47" s="49"/>
      <c r="G47" s="49"/>
      <c r="H47" s="39"/>
      <c r="I47" s="39"/>
      <c r="J47" s="39"/>
      <c r="K47" s="39"/>
      <c r="L47" s="39"/>
      <c r="M47" s="39"/>
      <c r="N47" s="36"/>
      <c r="O47" s="36"/>
      <c r="P47" s="36"/>
      <c r="Q47" s="36"/>
      <c r="R47" s="36" t="s">
        <v>503</v>
      </c>
      <c r="S47" s="36">
        <f>1*4</f>
        <v>4</v>
      </c>
      <c r="T47" s="36">
        <f>2*4</f>
        <v>8</v>
      </c>
      <c r="U47" s="36">
        <f>3*4</f>
        <v>12</v>
      </c>
      <c r="V47" s="36">
        <f>4*4</f>
        <v>16</v>
      </c>
      <c r="W47" s="36">
        <f>5*4</f>
        <v>20</v>
      </c>
      <c r="X47" s="36">
        <v>12</v>
      </c>
      <c r="AA47" t="s">
        <v>504</v>
      </c>
    </row>
    <row r="48" spans="1:31">
      <c r="A48" s="36"/>
      <c r="B48" s="36"/>
      <c r="C48" s="36"/>
      <c r="D48" s="36"/>
      <c r="E48" s="36"/>
      <c r="F48" s="49"/>
      <c r="G48" s="49"/>
      <c r="H48" s="39"/>
      <c r="I48" s="39"/>
      <c r="J48" s="39"/>
      <c r="K48" s="39"/>
      <c r="L48" s="39"/>
      <c r="M48" s="39"/>
      <c r="N48" s="36"/>
      <c r="O48" s="36"/>
      <c r="P48" s="36"/>
      <c r="Q48" s="36"/>
      <c r="R48" s="36"/>
      <c r="S48" s="36"/>
      <c r="T48" s="36"/>
      <c r="U48" s="36"/>
      <c r="V48" s="36"/>
      <c r="W48" s="36"/>
      <c r="X48" s="36"/>
    </row>
    <row r="49" spans="1:26">
      <c r="A49" s="37" t="s">
        <v>488</v>
      </c>
      <c r="B49" s="36"/>
      <c r="C49" s="36"/>
      <c r="D49" s="36"/>
      <c r="E49" s="36"/>
      <c r="F49" s="49"/>
      <c r="G49" s="49"/>
      <c r="H49" s="39">
        <f>P49/6</f>
        <v>64.791666666666671</v>
      </c>
      <c r="I49" s="39">
        <f t="shared" ref="I49:M50" si="4">H49</f>
        <v>64.791666666666671</v>
      </c>
      <c r="J49" s="39">
        <f t="shared" si="4"/>
        <v>64.791666666666671</v>
      </c>
      <c r="K49" s="39">
        <f t="shared" si="4"/>
        <v>64.791666666666671</v>
      </c>
      <c r="L49" s="39">
        <f t="shared" si="4"/>
        <v>64.791666666666671</v>
      </c>
      <c r="M49" s="39">
        <f t="shared" si="4"/>
        <v>64.791666666666671</v>
      </c>
      <c r="N49" s="36"/>
      <c r="O49" s="36">
        <f>SUM(S49:X49)</f>
        <v>3110</v>
      </c>
      <c r="P49" s="36">
        <f>O49/8</f>
        <v>388.75</v>
      </c>
      <c r="Q49" s="36"/>
      <c r="R49" s="36"/>
      <c r="S49" s="36">
        <f>(S37+S38+S39)*S47*S51</f>
        <v>50</v>
      </c>
      <c r="T49" s="36">
        <f t="shared" ref="T49:X49" si="5">(T37+T38+T39)*T47*T51</f>
        <v>180</v>
      </c>
      <c r="U49" s="36">
        <f t="shared" si="5"/>
        <v>720</v>
      </c>
      <c r="V49" s="36">
        <f t="shared" si="5"/>
        <v>640</v>
      </c>
      <c r="W49" s="36">
        <f t="shared" si="5"/>
        <v>950</v>
      </c>
      <c r="X49" s="36">
        <f t="shared" si="5"/>
        <v>570</v>
      </c>
    </row>
    <row r="50" spans="1:26">
      <c r="A50" s="37" t="s">
        <v>505</v>
      </c>
      <c r="B50" s="36"/>
      <c r="C50" s="36"/>
      <c r="D50" s="36"/>
      <c r="E50" s="36"/>
      <c r="F50" s="49"/>
      <c r="G50" s="49"/>
      <c r="H50" s="39">
        <f>P50/6</f>
        <v>155.5</v>
      </c>
      <c r="I50" s="39">
        <f t="shared" si="4"/>
        <v>155.5</v>
      </c>
      <c r="J50" s="39">
        <f t="shared" si="4"/>
        <v>155.5</v>
      </c>
      <c r="K50" s="39">
        <f t="shared" si="4"/>
        <v>155.5</v>
      </c>
      <c r="L50" s="39">
        <f t="shared" si="4"/>
        <v>155.5</v>
      </c>
      <c r="M50" s="39">
        <f t="shared" si="4"/>
        <v>155.5</v>
      </c>
      <c r="N50" s="36"/>
      <c r="O50" s="36">
        <f>SUM(S50:X50)</f>
        <v>7464</v>
      </c>
      <c r="P50" s="36">
        <f>O50/8</f>
        <v>933</v>
      </c>
      <c r="Q50" s="36"/>
      <c r="R50" s="36"/>
      <c r="S50" s="36">
        <f>(S43+S44+S45)*S47*S51</f>
        <v>120</v>
      </c>
      <c r="T50" s="36">
        <f t="shared" ref="T50:X50" si="6">(T43+T44+T45)*T47*T51</f>
        <v>432</v>
      </c>
      <c r="U50" s="36">
        <f t="shared" si="6"/>
        <v>1728</v>
      </c>
      <c r="V50" s="36">
        <f t="shared" si="6"/>
        <v>1536</v>
      </c>
      <c r="W50" s="36">
        <f t="shared" si="6"/>
        <v>2280</v>
      </c>
      <c r="X50" s="36">
        <f t="shared" si="6"/>
        <v>1368</v>
      </c>
    </row>
    <row r="51" spans="1:26">
      <c r="A51" s="36"/>
      <c r="B51" s="36"/>
      <c r="C51" s="36"/>
      <c r="D51" s="36"/>
      <c r="E51" s="36"/>
      <c r="F51" s="36"/>
      <c r="G51" s="36"/>
      <c r="H51" s="36"/>
      <c r="I51" s="36"/>
      <c r="J51" s="36"/>
      <c r="K51" s="36"/>
      <c r="L51" s="36"/>
      <c r="M51" s="36"/>
      <c r="N51" s="36"/>
      <c r="O51" s="36"/>
      <c r="P51" s="36"/>
      <c r="Q51" s="36"/>
      <c r="R51" s="36" t="s">
        <v>491</v>
      </c>
      <c r="S51" s="36">
        <v>5</v>
      </c>
      <c r="T51" s="36">
        <v>9</v>
      </c>
      <c r="U51" s="36">
        <v>24</v>
      </c>
      <c r="V51" s="36">
        <v>16</v>
      </c>
      <c r="W51" s="36">
        <v>19</v>
      </c>
      <c r="X51" s="36">
        <v>19</v>
      </c>
    </row>
    <row r="53" spans="1:26">
      <c r="B53" t="s">
        <v>506</v>
      </c>
      <c r="C53" t="s">
        <v>507</v>
      </c>
      <c r="F53" s="70">
        <f t="shared" ref="F53:M53" si="7">SUM(F23:F50)</f>
        <v>269.33333333333337</v>
      </c>
      <c r="G53" s="70">
        <f t="shared" si="7"/>
        <v>269.33333333333337</v>
      </c>
      <c r="H53" s="69">
        <f t="shared" si="7"/>
        <v>310.29166666666669</v>
      </c>
      <c r="I53" s="69">
        <f t="shared" si="7"/>
        <v>310.29166666666669</v>
      </c>
      <c r="J53" s="69">
        <f t="shared" si="7"/>
        <v>310.29166666666669</v>
      </c>
      <c r="K53" s="69">
        <f t="shared" si="7"/>
        <v>310.29166666666669</v>
      </c>
      <c r="L53" s="69">
        <f t="shared" si="7"/>
        <v>304.29166666666669</v>
      </c>
      <c r="M53" s="69">
        <f t="shared" si="7"/>
        <v>304.29166666666669</v>
      </c>
      <c r="O53">
        <f>SUM(O23:O50)</f>
        <v>10574</v>
      </c>
      <c r="P53">
        <f>SUM(P23:P50)</f>
        <v>1849.75</v>
      </c>
      <c r="S53" s="36"/>
      <c r="T53" s="36"/>
      <c r="U53" s="36"/>
      <c r="V53" s="36"/>
      <c r="W53" s="36"/>
      <c r="X53" s="36"/>
    </row>
    <row r="55" spans="1:26">
      <c r="H55">
        <f>20*20</f>
        <v>400</v>
      </c>
      <c r="P55" s="68">
        <f>SUM(H53:M53)</f>
        <v>1849.7500000000002</v>
      </c>
    </row>
    <row r="56" spans="1:26">
      <c r="H56" s="74">
        <v>0.25</v>
      </c>
    </row>
    <row r="57" spans="1:26">
      <c r="H57">
        <f>H55*H56</f>
        <v>100</v>
      </c>
    </row>
    <row r="58" spans="1:26">
      <c r="Z58" t="e">
        <f>Z56/Z57</f>
        <v>#DIV/0!</v>
      </c>
    </row>
  </sheetData>
  <mergeCells count="3">
    <mergeCell ref="E3:I3"/>
    <mergeCell ref="H34:M45"/>
    <mergeCell ref="H15:L15"/>
  </mergeCells>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215AE-674D-49B4-A15A-1787CE73514D}">
  <dimension ref="A1:T31"/>
  <sheetViews>
    <sheetView topLeftCell="E43" workbookViewId="0">
      <selection activeCell="I1" sqref="I1"/>
    </sheetView>
  </sheetViews>
  <sheetFormatPr defaultColWidth="11.54296875" defaultRowHeight="14.5"/>
  <cols>
    <col min="3" max="3" width="20" customWidth="1"/>
    <col min="4" max="4" width="19.08984375" customWidth="1"/>
    <col min="5" max="9" width="8.90625" bestFit="1" customWidth="1"/>
    <col min="10" max="10" width="12.54296875" customWidth="1"/>
    <col min="11" max="17" width="8.90625" bestFit="1" customWidth="1"/>
    <col min="18" max="18" width="18.453125" customWidth="1"/>
    <col min="19" max="19" width="9.453125" bestFit="1" customWidth="1"/>
  </cols>
  <sheetData>
    <row r="1" spans="1:20">
      <c r="D1" s="26" t="s">
        <v>508</v>
      </c>
    </row>
    <row r="2" spans="1:20">
      <c r="D2" s="26"/>
      <c r="E2" t="s">
        <v>509</v>
      </c>
      <c r="F2" s="75" t="s">
        <v>337</v>
      </c>
      <c r="G2" s="75" t="s">
        <v>510</v>
      </c>
      <c r="H2" s="75" t="s">
        <v>511</v>
      </c>
      <c r="I2" s="75" t="s">
        <v>512</v>
      </c>
      <c r="K2" t="s">
        <v>513</v>
      </c>
    </row>
    <row r="3" spans="1:20">
      <c r="D3" s="26"/>
      <c r="E3" t="s">
        <v>495</v>
      </c>
    </row>
    <row r="4" spans="1:20">
      <c r="D4" t="s">
        <v>514</v>
      </c>
      <c r="E4">
        <v>1</v>
      </c>
      <c r="F4">
        <v>2</v>
      </c>
      <c r="G4">
        <v>1</v>
      </c>
      <c r="H4">
        <v>1</v>
      </c>
    </row>
    <row r="5" spans="1:20">
      <c r="D5" t="s">
        <v>515</v>
      </c>
      <c r="E5">
        <v>1</v>
      </c>
      <c r="F5">
        <v>1</v>
      </c>
      <c r="G5">
        <v>0.5</v>
      </c>
      <c r="H5">
        <v>0.5</v>
      </c>
      <c r="J5" t="s">
        <v>516</v>
      </c>
      <c r="L5" s="75">
        <v>1</v>
      </c>
      <c r="M5" s="75">
        <v>1.5</v>
      </c>
      <c r="N5" s="75">
        <v>2</v>
      </c>
      <c r="O5" s="75">
        <v>2.5</v>
      </c>
    </row>
    <row r="6" spans="1:20">
      <c r="D6" t="s">
        <v>517</v>
      </c>
      <c r="E6">
        <v>0.5</v>
      </c>
      <c r="F6">
        <f>2*2</f>
        <v>4</v>
      </c>
      <c r="G6">
        <v>1</v>
      </c>
      <c r="H6">
        <v>3</v>
      </c>
      <c r="J6" t="s">
        <v>518</v>
      </c>
      <c r="L6" s="75">
        <v>1</v>
      </c>
      <c r="M6" s="75">
        <v>1.2</v>
      </c>
      <c r="N6" s="75">
        <v>1.3</v>
      </c>
      <c r="O6" s="75">
        <v>1.5</v>
      </c>
      <c r="Q6" t="s">
        <v>519</v>
      </c>
    </row>
    <row r="7" spans="1:20">
      <c r="D7" t="s">
        <v>520</v>
      </c>
      <c r="E7">
        <v>0.5</v>
      </c>
      <c r="F7">
        <v>2</v>
      </c>
      <c r="G7">
        <v>1</v>
      </c>
      <c r="H7">
        <v>2</v>
      </c>
      <c r="J7" s="75" t="s">
        <v>521</v>
      </c>
      <c r="K7" s="75">
        <v>5</v>
      </c>
      <c r="L7" s="75">
        <v>9</v>
      </c>
      <c r="M7" s="75">
        <f>24+3</f>
        <v>27</v>
      </c>
      <c r="N7" s="75">
        <v>16</v>
      </c>
      <c r="O7" s="75">
        <v>19</v>
      </c>
    </row>
    <row r="8" spans="1:20">
      <c r="D8" t="s">
        <v>522</v>
      </c>
      <c r="E8">
        <v>1</v>
      </c>
      <c r="F8">
        <v>1</v>
      </c>
      <c r="G8">
        <v>0.5</v>
      </c>
      <c r="H8">
        <v>0.5</v>
      </c>
      <c r="K8" t="s">
        <v>456</v>
      </c>
      <c r="L8" t="s">
        <v>457</v>
      </c>
      <c r="M8" t="s">
        <v>72</v>
      </c>
      <c r="N8" t="s">
        <v>523</v>
      </c>
      <c r="O8" t="s">
        <v>524</v>
      </c>
    </row>
    <row r="10" spans="1:20">
      <c r="A10" t="s">
        <v>525</v>
      </c>
      <c r="C10" s="26" t="s">
        <v>509</v>
      </c>
      <c r="D10" s="26">
        <v>2</v>
      </c>
      <c r="E10" s="26">
        <f>SUM(E4:E8)</f>
        <v>4</v>
      </c>
      <c r="F10">
        <f>SUM(F4:F8)</f>
        <v>10</v>
      </c>
      <c r="G10">
        <f>SUM(G4:G8)</f>
        <v>4</v>
      </c>
      <c r="H10">
        <f>SUM(H4:H8)</f>
        <v>7</v>
      </c>
      <c r="J10" t="s">
        <v>509</v>
      </c>
      <c r="K10" s="75">
        <v>4</v>
      </c>
      <c r="L10" s="75">
        <f>$K$10*L6</f>
        <v>4</v>
      </c>
      <c r="M10" s="75">
        <f>$K$10*M6</f>
        <v>4.8</v>
      </c>
      <c r="N10" s="75">
        <f>$K$10*N6</f>
        <v>5.2</v>
      </c>
      <c r="O10" s="75">
        <f>$K$10*O6</f>
        <v>6</v>
      </c>
      <c r="P10" s="75"/>
      <c r="Q10" s="76">
        <f>SUMPRODUCT(K10:O10,K7:O7)*0.8</f>
        <v>306.24</v>
      </c>
      <c r="R10" s="76" t="s">
        <v>526</v>
      </c>
      <c r="S10" s="58">
        <f>Q10/76</f>
        <v>4.0294736842105268</v>
      </c>
      <c r="T10" t="s">
        <v>527</v>
      </c>
    </row>
    <row r="11" spans="1:20">
      <c r="C11" s="26"/>
      <c r="D11" s="26"/>
      <c r="P11" s="75"/>
      <c r="S11" s="58"/>
    </row>
    <row r="12" spans="1:20">
      <c r="C12" s="77" t="s">
        <v>337</v>
      </c>
      <c r="D12" s="77">
        <v>6</v>
      </c>
      <c r="E12" t="s">
        <v>528</v>
      </c>
      <c r="J12" t="s">
        <v>337</v>
      </c>
      <c r="K12" s="75">
        <f>F10</f>
        <v>10</v>
      </c>
      <c r="L12" s="75">
        <f>$K$12*L5</f>
        <v>10</v>
      </c>
      <c r="M12" s="75">
        <f>$K$12*M5</f>
        <v>15</v>
      </c>
      <c r="N12" s="75">
        <f>$K$12*N5</f>
        <v>20</v>
      </c>
      <c r="O12" s="75">
        <f>$K$12*O5</f>
        <v>25</v>
      </c>
      <c r="P12" s="75"/>
      <c r="Q12" s="75">
        <f>SUMPRODUCT(K7:O7,K12:O12,K21:O21)</f>
        <v>9425</v>
      </c>
      <c r="R12" s="75" t="s">
        <v>529</v>
      </c>
      <c r="S12" s="58">
        <f>Q12/76</f>
        <v>124.01315789473684</v>
      </c>
      <c r="T12" t="s">
        <v>527</v>
      </c>
    </row>
    <row r="13" spans="1:20">
      <c r="C13" s="77"/>
      <c r="D13" s="77"/>
      <c r="E13" t="s">
        <v>530</v>
      </c>
      <c r="K13" s="75"/>
      <c r="L13" s="75"/>
      <c r="M13" s="75"/>
      <c r="N13" s="75"/>
      <c r="O13" s="75"/>
      <c r="P13" s="75"/>
      <c r="S13" s="58"/>
    </row>
    <row r="14" spans="1:20">
      <c r="C14" s="77"/>
      <c r="D14" s="77"/>
      <c r="E14" t="s">
        <v>531</v>
      </c>
      <c r="J14" t="s">
        <v>532</v>
      </c>
      <c r="K14" s="75">
        <f>G10</f>
        <v>4</v>
      </c>
      <c r="L14" s="75">
        <f>$K$14*L5</f>
        <v>4</v>
      </c>
      <c r="M14" s="75">
        <f>$K$14*M5</f>
        <v>6</v>
      </c>
      <c r="N14" s="75">
        <f>$K$14*N5</f>
        <v>8</v>
      </c>
      <c r="O14" s="75">
        <f>$K$14*O5</f>
        <v>10</v>
      </c>
      <c r="P14" s="75"/>
      <c r="Q14" s="75">
        <f>SUMPRODUCT(K7:O7,K14:O14,K22:O22)</f>
        <v>2040</v>
      </c>
      <c r="R14" t="s">
        <v>533</v>
      </c>
      <c r="S14" s="58">
        <f>Q14/76</f>
        <v>26.842105263157894</v>
      </c>
      <c r="T14" t="s">
        <v>527</v>
      </c>
    </row>
    <row r="15" spans="1:20">
      <c r="C15" s="26" t="s">
        <v>533</v>
      </c>
      <c r="D15" s="26">
        <v>2</v>
      </c>
      <c r="K15" s="75"/>
      <c r="L15" s="75"/>
      <c r="M15" s="75"/>
      <c r="N15" s="75"/>
      <c r="O15" s="75"/>
      <c r="P15" s="75"/>
      <c r="S15" s="58"/>
    </row>
    <row r="16" spans="1:20">
      <c r="C16" s="26" t="s">
        <v>534</v>
      </c>
      <c r="D16" s="26">
        <v>1</v>
      </c>
      <c r="J16" t="s">
        <v>535</v>
      </c>
      <c r="K16" s="75">
        <f>H10</f>
        <v>7</v>
      </c>
      <c r="L16" s="75">
        <f>$K$16*L5</f>
        <v>7</v>
      </c>
      <c r="M16" s="75">
        <f>$K$16*M5</f>
        <v>10.5</v>
      </c>
      <c r="N16" s="75">
        <f>$K$16*N5</f>
        <v>14</v>
      </c>
      <c r="O16" s="75">
        <f>$K$16*O5</f>
        <v>17.5</v>
      </c>
      <c r="P16" s="75"/>
      <c r="Q16" s="75">
        <f>SUMPRODUCT(K7:O7,K16:O16,K23:O23)</f>
        <v>3174.5</v>
      </c>
      <c r="R16" t="s">
        <v>535</v>
      </c>
      <c r="S16" s="58">
        <f>Q16/76</f>
        <v>41.76973684210526</v>
      </c>
      <c r="T16" t="s">
        <v>527</v>
      </c>
    </row>
    <row r="17" spans="3:19">
      <c r="C17" s="26" t="s">
        <v>536</v>
      </c>
      <c r="D17" s="26">
        <v>0.5</v>
      </c>
      <c r="K17" s="75"/>
      <c r="L17" s="75"/>
      <c r="M17" s="75"/>
      <c r="N17" s="75"/>
      <c r="O17" s="75"/>
      <c r="P17" s="75"/>
    </row>
    <row r="18" spans="3:19">
      <c r="K18" s="75">
        <f>SUM(K20:K24)</f>
        <v>4</v>
      </c>
      <c r="L18" s="75">
        <f>SUM(L20:L24)</f>
        <v>8</v>
      </c>
      <c r="M18" s="75">
        <f>SUM(M20:M24)</f>
        <v>12</v>
      </c>
      <c r="N18" s="75">
        <f>SUM(N20:N24)</f>
        <v>16</v>
      </c>
      <c r="O18" s="75">
        <f>SUM(O20:O24)</f>
        <v>20</v>
      </c>
      <c r="P18" s="75"/>
      <c r="Q18" s="75">
        <f>SUMPRODUCT(K10:O10,K7:O7)*0.2</f>
        <v>76.56</v>
      </c>
      <c r="R18" t="s">
        <v>537</v>
      </c>
      <c r="S18" s="58">
        <f>Q18/76</f>
        <v>1.0073684210526317</v>
      </c>
    </row>
    <row r="19" spans="3:19">
      <c r="J19" t="s">
        <v>538</v>
      </c>
      <c r="K19" s="75">
        <v>4</v>
      </c>
      <c r="L19" s="75">
        <v>8</v>
      </c>
      <c r="M19" s="75">
        <v>12</v>
      </c>
      <c r="N19" s="75">
        <v>16</v>
      </c>
      <c r="O19" s="75">
        <v>20</v>
      </c>
      <c r="P19" s="75"/>
    </row>
    <row r="20" spans="3:19">
      <c r="I20" t="s">
        <v>539</v>
      </c>
      <c r="K20" s="75">
        <v>0.8</v>
      </c>
      <c r="L20" s="75">
        <v>0.8</v>
      </c>
      <c r="M20" s="75">
        <v>0.8</v>
      </c>
      <c r="N20" s="75">
        <v>0.8</v>
      </c>
      <c r="O20" s="75">
        <v>0.8</v>
      </c>
      <c r="P20" s="75"/>
    </row>
    <row r="21" spans="3:19">
      <c r="I21" t="s">
        <v>540</v>
      </c>
      <c r="K21" s="75">
        <v>1</v>
      </c>
      <c r="L21" s="75">
        <v>4</v>
      </c>
      <c r="M21" s="75">
        <v>5</v>
      </c>
      <c r="N21" s="75">
        <v>7</v>
      </c>
      <c r="O21" s="75">
        <v>10</v>
      </c>
      <c r="P21" s="75"/>
      <c r="Q21">
        <f>SUM(Q10:Q18)/8</f>
        <v>1877.7874999999999</v>
      </c>
      <c r="R21" t="s">
        <v>541</v>
      </c>
    </row>
    <row r="22" spans="3:19">
      <c r="I22" t="s">
        <v>542</v>
      </c>
      <c r="K22" s="75">
        <v>1</v>
      </c>
      <c r="L22" s="75">
        <v>2</v>
      </c>
      <c r="M22" s="75">
        <v>3</v>
      </c>
      <c r="N22" s="75">
        <v>4</v>
      </c>
      <c r="O22" s="75">
        <v>5</v>
      </c>
      <c r="P22" s="75"/>
      <c r="Q22">
        <f>Q21/20/6</f>
        <v>15.648229166666667</v>
      </c>
      <c r="R22" t="s">
        <v>543</v>
      </c>
    </row>
    <row r="23" spans="3:19">
      <c r="I23" t="s">
        <v>544</v>
      </c>
      <c r="K23" s="75">
        <v>1</v>
      </c>
      <c r="L23" s="75">
        <v>1</v>
      </c>
      <c r="M23" s="75">
        <v>3</v>
      </c>
      <c r="N23" s="75">
        <v>4</v>
      </c>
      <c r="O23" s="75">
        <v>4</v>
      </c>
      <c r="P23" s="75"/>
    </row>
    <row r="24" spans="3:19">
      <c r="I24" t="s">
        <v>512</v>
      </c>
      <c r="K24" s="75">
        <v>0.2</v>
      </c>
      <c r="L24" s="75">
        <v>0.2</v>
      </c>
      <c r="M24" s="75">
        <v>0.2</v>
      </c>
      <c r="N24" s="75">
        <v>0.2</v>
      </c>
      <c r="O24" s="75">
        <v>0.2</v>
      </c>
      <c r="P24" s="75"/>
    </row>
    <row r="25" spans="3:19">
      <c r="K25" s="75"/>
      <c r="L25" s="75"/>
      <c r="M25" s="75"/>
      <c r="N25" s="75"/>
      <c r="O25" s="75"/>
      <c r="P25" s="75"/>
    </row>
    <row r="26" spans="3:19">
      <c r="Q26">
        <f>SUM(Q12:Q18)/8</f>
        <v>1839.5074999999999</v>
      </c>
    </row>
    <row r="27" spans="3:19">
      <c r="I27" t="s">
        <v>539</v>
      </c>
      <c r="Q27">
        <v>76</v>
      </c>
    </row>
    <row r="28" spans="3:19">
      <c r="I28" t="s">
        <v>540</v>
      </c>
      <c r="Q28">
        <f>Q26/Q27</f>
        <v>24.204046052631579</v>
      </c>
    </row>
    <row r="29" spans="3:19">
      <c r="I29" t="s">
        <v>542</v>
      </c>
    </row>
    <row r="30" spans="3:19">
      <c r="I30" t="s">
        <v>544</v>
      </c>
      <c r="Q30">
        <f>12*20*6</f>
        <v>1440</v>
      </c>
    </row>
    <row r="31" spans="3:19">
      <c r="I31" t="s">
        <v>512</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0924B-51EC-41A8-81D3-DB048C688EBE}">
  <dimension ref="A1"/>
  <sheetViews>
    <sheetView workbookViewId="0"/>
  </sheetViews>
  <sheetFormatPr defaultColWidth="11.54296875" defaultRowHeight="14.5"/>
  <sheetData/>
  <pageMargins left="0.7" right="0.7" top="0.78740157499999996" bottom="0.78740157499999996"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CD603A814E0D43B48EEFE23DD958BD" ma:contentTypeVersion="10" ma:contentTypeDescription="Create a new document." ma:contentTypeScope="" ma:versionID="b1c67344d4beb37cfed5f88022cb3415">
  <xsd:schema xmlns:xsd="http://www.w3.org/2001/XMLSchema" xmlns:xs="http://www.w3.org/2001/XMLSchema" xmlns:p="http://schemas.microsoft.com/office/2006/metadata/properties" xmlns:ns2="c880cdcd-09a0-4a13-9874-29cfed35c2ea" xmlns:ns3="aab642a5-ccb7-4705-aafa-163e21288d69" targetNamespace="http://schemas.microsoft.com/office/2006/metadata/properties" ma:root="true" ma:fieldsID="faa401650f5d72d38f1af81ce9cd684d" ns2:_="" ns3:_="">
    <xsd:import namespace="c880cdcd-09a0-4a13-9874-29cfed35c2ea"/>
    <xsd:import namespace="aab642a5-ccb7-4705-aafa-163e21288d6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80cdcd-09a0-4a13-9874-29cfed35c2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18f211cb-e08d-4e65-a875-32590ca7bbf7"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ab642a5-ccb7-4705-aafa-163e21288d6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b8747625-84cf-4ae8-bb1a-e4016cc1fa8d}" ma:internalName="TaxCatchAll" ma:showField="CatchAllData" ma:web="aab642a5-ccb7-4705-aafa-163e21288d69">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aab642a5-ccb7-4705-aafa-163e21288d69" xsi:nil="true"/>
    <lcf76f155ced4ddcb4097134ff3c332f xmlns="c880cdcd-09a0-4a13-9874-29cfed35c2e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DD4A14F-948B-4F75-98D9-F49579E93A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80cdcd-09a0-4a13-9874-29cfed35c2ea"/>
    <ds:schemaRef ds:uri="aab642a5-ccb7-4705-aafa-163e21288d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142D82-8937-4F4F-BF88-21B3A0BE2AFA}">
  <ds:schemaRefs>
    <ds:schemaRef ds:uri="http://schemas.microsoft.com/sharepoint/v3/contenttype/forms"/>
  </ds:schemaRefs>
</ds:datastoreItem>
</file>

<file path=customXml/itemProps3.xml><?xml version="1.0" encoding="utf-8"?>
<ds:datastoreItem xmlns:ds="http://schemas.openxmlformats.org/officeDocument/2006/customXml" ds:itemID="{84181BCA-164D-43D1-A757-AF34EA5F75E2}">
  <ds:schemaRefs>
    <ds:schemaRef ds:uri="http://purl.org/dc/dcmitype/"/>
    <ds:schemaRef ds:uri="c880cdcd-09a0-4a13-9874-29cfed35c2ea"/>
    <ds:schemaRef ds:uri="http://purl.org/dc/elements/1.1/"/>
    <ds:schemaRef ds:uri="http://schemas.microsoft.com/office/2006/documentManagement/types"/>
    <ds:schemaRef ds:uri="aab642a5-ccb7-4705-aafa-163e21288d69"/>
    <ds:schemaRef ds:uri="http://purl.org/dc/term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APPS overview - original</vt:lpstr>
      <vt:lpstr>APPS overview - work</vt:lpstr>
      <vt:lpstr>Sheet2</vt:lpstr>
      <vt:lpstr>Sheet1</vt:lpstr>
      <vt:lpstr>Effort-estimation for KT</vt:lpstr>
      <vt:lpstr>WAVE-v2</vt:lpstr>
      <vt:lpstr>Wave Summary</vt:lpstr>
      <vt:lpstr>topdown calc</vt:lpstr>
      <vt:lpstr>Sheet4</vt:lpstr>
      <vt:lpstr>Transformed Data</vt:lpstr>
      <vt:lpstr>Sheet3</vt:lpstr>
      <vt:lpstr>Recommendation1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Geerders, Erik</dc:creator>
  <cp:keywords/>
  <dc:description/>
  <cp:lastModifiedBy>SANAKA, SRINIVASARAO</cp:lastModifiedBy>
  <cp:revision/>
  <dcterms:created xsi:type="dcterms:W3CDTF">2022-03-14T16:02:35Z</dcterms:created>
  <dcterms:modified xsi:type="dcterms:W3CDTF">2022-10-18T15:09:59Z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0x010100F4CD603A814E0D43B48EEFE23DD958BD</vt:lpwstr>
  </property>
  <property fmtid="{D5CDD505-2E9C-101B-9397-08002B2CF9AE}" pid="3" name="Order">
    <vt:r8>1084300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ediaServiceImageTags">
    <vt:lpwstr/>
  </property>
</Properties>
</file>