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4mP3/BlhoultN7OIRi50wtWbRvQ=="/>
    </ext>
  </extLst>
</workbook>
</file>

<file path=xl/sharedStrings.xml><?xml version="1.0" encoding="utf-8"?>
<sst xmlns="http://schemas.openxmlformats.org/spreadsheetml/2006/main" count="139" uniqueCount="46">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</sst>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/mm/yyyy"/>
    <numFmt numFmtId="166" formatCode="d&quot;-&quot;mmm&quot;-&quot;yyyy"/>
  </numFmts>
  <fonts count="14">
    <font>
      <sz val="10.0"/>
      <color rgb="FF000000"/>
      <name val="Arial"/>
      <scheme val="minor"/>
    </font>
    <font>
      <b/>
      <sz val="10.0"/>
      <color rgb="FFFFFFFF"/>
      <name val="Arial"/>
    </font>
    <font/>
    <font>
      <b/>
      <sz val="10.0"/>
      <color theme="0"/>
      <name val="Arial"/>
    </font>
    <font>
      <b/>
      <sz val="11.0"/>
      <color rgb="FFFFFFFF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FFFFFF"/>
      <name val="Arial"/>
    </font>
    <font>
      <sz val="11.0"/>
      <color rgb="FFFFFFFF"/>
      <name val="Calibri"/>
    </font>
    <font>
      <color theme="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6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ont="1">
      <alignment horizontal="center" vertical="center"/>
    </xf>
    <xf borderId="9" fillId="2" fontId="4" numFmtId="0" xfId="0" applyAlignment="1" applyBorder="1" applyFont="1">
      <alignment shrinkToFit="0" wrapText="1"/>
    </xf>
    <xf borderId="9" fillId="2" fontId="4" numFmtId="164" xfId="0" applyAlignment="1" applyBorder="1" applyFont="1" applyNumberFormat="1">
      <alignment shrinkToFit="0" wrapText="1"/>
    </xf>
    <xf borderId="9" fillId="0" fontId="5" numFmtId="0" xfId="0" applyBorder="1" applyFont="1"/>
    <xf borderId="9" fillId="0" fontId="6" numFmtId="164" xfId="0" applyAlignment="1" applyBorder="1" applyFont="1" applyNumberFormat="1">
      <alignment horizontal="right" shrinkToFit="0" wrapText="1"/>
    </xf>
    <xf borderId="9" fillId="0" fontId="6" numFmtId="0" xfId="0" applyAlignment="1" applyBorder="1" applyFont="1">
      <alignment horizontal="right" shrinkToFit="0" wrapText="1"/>
    </xf>
    <xf borderId="1" fillId="2" fontId="1" numFmtId="0" xfId="0" applyAlignment="1" applyBorder="1" applyFont="1">
      <alignment horizontal="center" vertical="center"/>
    </xf>
    <xf borderId="10" fillId="2" fontId="7" numFmtId="0" xfId="0" applyBorder="1" applyFont="1"/>
    <xf borderId="9" fillId="0" fontId="5" numFmtId="0" xfId="0" applyAlignment="1" applyBorder="1" applyFont="1">
      <alignment readingOrder="0"/>
    </xf>
    <xf borderId="0" fillId="0" fontId="5" numFmtId="0" xfId="0" applyFont="1"/>
    <xf borderId="11" fillId="2" fontId="8" numFmtId="0" xfId="0" applyAlignment="1" applyBorder="1" applyFont="1">
      <alignment horizontal="center" shrinkToFit="0" vertical="top" wrapText="1"/>
    </xf>
    <xf borderId="12" fillId="2" fontId="8" numFmtId="0" xfId="0" applyAlignment="1" applyBorder="1" applyFont="1">
      <alignment horizontal="center" shrinkToFit="0" vertical="top" wrapText="1"/>
    </xf>
    <xf borderId="12" fillId="2" fontId="7" numFmtId="0" xfId="0" applyAlignment="1" applyBorder="1" applyFont="1">
      <alignment horizontal="center" readingOrder="0" vertical="top"/>
    </xf>
    <xf borderId="9" fillId="2" fontId="7" numFmtId="0" xfId="0" applyAlignment="1" applyBorder="1" applyFont="1">
      <alignment horizontal="center" vertical="top"/>
    </xf>
    <xf borderId="11" fillId="3" fontId="7" numFmtId="0" xfId="0" applyAlignment="1" applyBorder="1" applyFill="1" applyFont="1">
      <alignment horizontal="center" vertical="top"/>
    </xf>
    <xf borderId="13" fillId="2" fontId="8" numFmtId="0" xfId="0" applyAlignment="1" applyBorder="1" applyFont="1">
      <alignment shrinkToFit="0" wrapText="1"/>
    </xf>
    <xf borderId="9" fillId="4" fontId="6" numFmtId="165" xfId="0" applyAlignment="1" applyBorder="1" applyFill="1" applyFont="1" applyNumberFormat="1">
      <alignment horizontal="right" readingOrder="0" shrinkToFit="0" wrapText="1"/>
    </xf>
    <xf borderId="0" fillId="4" fontId="6" numFmtId="164" xfId="0" applyAlignment="1" applyFont="1" applyNumberFormat="1">
      <alignment horizontal="right" shrinkToFit="0" wrapText="1"/>
    </xf>
    <xf borderId="0" fillId="2" fontId="9" numFmtId="0" xfId="0" applyAlignment="1" applyFont="1">
      <alignment horizontal="center" readingOrder="0"/>
    </xf>
    <xf borderId="10" fillId="5" fontId="6" numFmtId="0" xfId="0" applyAlignment="1" applyBorder="1" applyFill="1" applyFont="1">
      <alignment horizontal="right" shrinkToFit="0" wrapText="1"/>
    </xf>
    <xf borderId="14" fillId="5" fontId="6" numFmtId="0" xfId="0" applyAlignment="1" applyBorder="1" applyFont="1">
      <alignment horizontal="right" shrinkToFit="0" wrapText="1"/>
    </xf>
    <xf borderId="9" fillId="6" fontId="6" numFmtId="0" xfId="0" applyAlignment="1" applyBorder="1" applyFill="1" applyFont="1">
      <alignment horizontal="right" shrinkToFit="0" wrapText="1"/>
    </xf>
    <xf borderId="11" fillId="3" fontId="6" numFmtId="0" xfId="0" applyAlignment="1" applyBorder="1" applyFont="1">
      <alignment horizontal="right" shrinkToFit="0" wrapText="1"/>
    </xf>
    <xf borderId="15" fillId="2" fontId="7" numFmtId="0" xfId="0" applyBorder="1" applyFont="1"/>
    <xf borderId="9" fillId="4" fontId="6" numFmtId="164" xfId="0" applyAlignment="1" applyBorder="1" applyFont="1" applyNumberFormat="1">
      <alignment horizontal="right" readingOrder="0" shrinkToFit="0" wrapText="1"/>
    </xf>
    <xf borderId="11" fillId="4" fontId="5" numFmtId="15" xfId="0" applyBorder="1" applyFont="1" applyNumberFormat="1"/>
    <xf borderId="11" fillId="3" fontId="5" numFmtId="15" xfId="0" applyBorder="1" applyFont="1" applyNumberFormat="1"/>
    <xf borderId="16" fillId="2" fontId="8" numFmtId="166" xfId="0" applyAlignment="1" applyBorder="1" applyFont="1" applyNumberFormat="1">
      <alignment shrinkToFit="0" wrapText="1"/>
    </xf>
    <xf borderId="9" fillId="4" fontId="6" numFmtId="3" xfId="0" applyAlignment="1" applyBorder="1" applyFont="1" applyNumberFormat="1">
      <alignment horizontal="right" readingOrder="0" shrinkToFit="0" wrapText="1"/>
    </xf>
    <xf borderId="0" fillId="4" fontId="6" numFmtId="3" xfId="0" applyAlignment="1" applyFont="1" applyNumberFormat="1">
      <alignment horizontal="right" shrinkToFit="0" wrapText="1"/>
    </xf>
    <xf borderId="0" fillId="0" fontId="10" numFmtId="0" xfId="0" applyAlignment="1" applyFont="1">
      <alignment horizontal="center" vertical="center"/>
    </xf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2" fillId="2" fontId="7" numFmtId="0" xfId="0" applyAlignment="1" applyBorder="1" applyFont="1">
      <alignment readingOrder="0" vertical="top"/>
    </xf>
    <xf borderId="12" fillId="2" fontId="7" numFmtId="0" xfId="0" applyAlignment="1" applyBorder="1" applyFont="1">
      <alignment horizontal="center" vertical="top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14" fillId="6" fontId="6" numFmtId="0" xfId="0" applyAlignment="1" applyBorder="1" applyFont="1">
      <alignment horizontal="righ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7" fillId="2" fontId="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1" fillId="2" fontId="4" numFmtId="0" xfId="0" applyAlignment="1" applyBorder="1" applyFont="1">
      <alignment shrinkToFit="0" wrapText="1"/>
    </xf>
    <xf borderId="12" fillId="2" fontId="4" numFmtId="164" xfId="0" applyAlignment="1" applyBorder="1" applyFont="1" applyNumberFormat="1">
      <alignment shrinkToFit="0" wrapText="1"/>
    </xf>
    <xf borderId="12" fillId="2" fontId="4" numFmtId="0" xfId="0" applyAlignment="1" applyBorder="1" applyFont="1">
      <alignment shrinkToFit="0" wrapText="1"/>
    </xf>
    <xf borderId="21" fillId="0" fontId="5" numFmtId="0" xfId="0" applyBorder="1" applyFont="1"/>
    <xf borderId="20" fillId="0" fontId="6" numFmtId="15" xfId="0" applyAlignment="1" applyBorder="1" applyFont="1" applyNumberFormat="1">
      <alignment shrinkToFit="0" wrapText="1"/>
    </xf>
    <xf borderId="20" fillId="0" fontId="6" numFmtId="164" xfId="0" applyAlignment="1" applyBorder="1" applyFont="1" applyNumberFormat="1">
      <alignment horizontal="right" shrinkToFit="0" wrapText="1"/>
    </xf>
    <xf borderId="20" fillId="0" fontId="6" numFmtId="0" xfId="0" applyAlignment="1" applyBorder="1" applyFont="1">
      <alignment horizontal="right" shrinkToFit="0" wrapText="1"/>
    </xf>
    <xf borderId="9" fillId="2" fontId="7" numFmtId="0" xfId="0" applyBorder="1" applyFont="1"/>
    <xf borderId="9" fillId="2" fontId="8" numFmtId="0" xfId="0" applyAlignment="1" applyBorder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9" fillId="2" fontId="8" numFmtId="0" xfId="0" applyAlignment="1" applyBorder="1" applyFont="1">
      <alignment horizontal="center" shrinkToFit="0" vertical="top" wrapText="1"/>
    </xf>
    <xf borderId="9" fillId="4" fontId="6" numFmtId="0" xfId="0" applyAlignment="1" applyBorder="1" applyFont="1">
      <alignment readingOrder="0" shrinkToFit="0" wrapText="1"/>
    </xf>
    <xf borderId="0" fillId="4" fontId="6" numFmtId="0" xfId="0" applyAlignment="1" applyFont="1">
      <alignment shrinkToFit="0" wrapText="1"/>
    </xf>
    <xf borderId="9" fillId="6" fontId="6" numFmtId="0" xfId="0" applyAlignment="1" applyBorder="1" applyFont="1">
      <alignment horizontal="center" readingOrder="0" shrinkToFit="0" wrapText="1"/>
    </xf>
    <xf borderId="0" fillId="3" fontId="6" numFmtId="0" xfId="0" applyAlignment="1" applyFont="1">
      <alignment horizontal="center" shrinkToFit="0" wrapText="1"/>
    </xf>
    <xf borderId="9" fillId="2" fontId="9" numFmtId="0" xfId="0" applyAlignment="1" applyBorder="1" applyFont="1">
      <alignment horizontal="center" readingOrder="0"/>
    </xf>
    <xf borderId="9" fillId="5" fontId="6" numFmtId="0" xfId="0" applyAlignment="1" applyBorder="1" applyFont="1">
      <alignment horizontal="right" shrinkToFit="0" wrapText="1"/>
    </xf>
    <xf borderId="9" fillId="2" fontId="8" numFmtId="0" xfId="0" applyAlignment="1" applyBorder="1" applyFont="1">
      <alignment shrinkToFit="0" wrapText="1"/>
    </xf>
    <xf borderId="9" fillId="4" fontId="6" numFmtId="164" xfId="0" applyAlignment="1" applyBorder="1" applyFont="1" applyNumberFormat="1">
      <alignment horizontal="right" shrinkToFit="0" wrapText="1"/>
    </xf>
    <xf borderId="0" fillId="0" fontId="10" numFmtId="0" xfId="0" applyAlignment="1" applyFont="1">
      <alignment horizontal="left"/>
    </xf>
    <xf borderId="0" fillId="4" fontId="5" numFmtId="15" xfId="0" applyFont="1" applyNumberFormat="1"/>
    <xf borderId="22" fillId="3" fontId="8" numFmtId="166" xfId="0" applyAlignment="1" applyBorder="1" applyFont="1" applyNumberFormat="1">
      <alignment shrinkToFit="0" wrapText="1"/>
    </xf>
    <xf borderId="0" fillId="3" fontId="6" numFmtId="3" xfId="0" applyAlignment="1" applyFont="1" applyNumberFormat="1">
      <alignment horizontal="right" shrinkToFit="0" wrapText="1"/>
    </xf>
    <xf borderId="0" fillId="0" fontId="10" numFmtId="0" xfId="0" applyAlignment="1" applyFont="1">
      <alignment horizontal="left" readingOrder="0" vertical="center"/>
    </xf>
    <xf borderId="9" fillId="6" fontId="6" numFmtId="0" xfId="0" applyAlignment="1" applyBorder="1" applyFont="1">
      <alignment horizontal="center" shrinkToFit="0" wrapText="1"/>
    </xf>
    <xf borderId="9" fillId="6" fontId="6" numFmtId="0" xfId="0" applyAlignment="1" applyBorder="1" applyFont="1">
      <alignment horizontal="right" readingOrder="0" shrinkToFit="0" wrapText="1"/>
    </xf>
    <xf borderId="17" fillId="2" fontId="3" numFmtId="0" xfId="0" applyAlignment="1" applyBorder="1" applyFont="1">
      <alignment horizontal="center" vertical="center"/>
    </xf>
    <xf borderId="9" fillId="0" fontId="6" numFmtId="15" xfId="0" applyAlignment="1" applyBorder="1" applyFont="1" applyNumberFormat="1">
      <alignment shrinkToFit="0" wrapText="1"/>
    </xf>
    <xf borderId="0" fillId="0" fontId="12" numFmtId="0" xfId="0" applyAlignment="1" applyFont="1">
      <alignment horizontal="center" readingOrder="0" vertical="top"/>
    </xf>
    <xf borderId="9" fillId="4" fontId="6" numFmtId="0" xfId="0" applyAlignment="1" applyBorder="1" applyFont="1">
      <alignment shrinkToFit="0" wrapText="1"/>
    </xf>
    <xf borderId="11" fillId="3" fontId="13" numFmtId="0" xfId="0" applyAlignment="1" applyBorder="1" applyFont="1">
      <alignment vertical="top"/>
    </xf>
    <xf borderId="9" fillId="4" fontId="6" numFmtId="3" xfId="0" applyAlignment="1" applyBorder="1" applyFont="1" applyNumberFormat="1">
      <alignment horizontal="right" shrinkToFit="0" wrapText="1"/>
    </xf>
    <xf borderId="11" fillId="3" fontId="5" numFmtId="0" xfId="0" applyBorder="1" applyFont="1"/>
    <xf borderId="9" fillId="2" fontId="8" numFmtId="166" xfId="0" applyAlignment="1" applyBorder="1" applyFont="1" applyNumberFormat="1">
      <alignment shrinkToFit="0" wrapText="1"/>
    </xf>
    <xf borderId="7" fillId="0" fontId="12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center" readingOrder="0" vertical="center"/>
    </xf>
    <xf borderId="13" fillId="3" fontId="8" numFmtId="0" xfId="0" applyAlignment="1" applyBorder="1" applyFont="1">
      <alignment horizontal="center" shrinkToFit="0" wrapText="1"/>
    </xf>
    <xf borderId="23" fillId="0" fontId="2" numFmtId="0" xfId="0" applyBorder="1" applyFont="1"/>
    <xf borderId="24" fillId="3" fontId="5" numFmtId="0" xfId="0" applyBorder="1" applyFont="1"/>
    <xf borderId="11" fillId="3" fontId="8" numFmtId="0" xfId="0" applyAlignment="1" applyBorder="1" applyFont="1">
      <alignment horizontal="center" shrinkToFit="0" wrapText="1"/>
    </xf>
    <xf borderId="13" fillId="3" fontId="5" numFmtId="0" xfId="0" applyBorder="1" applyFont="1"/>
    <xf borderId="0" fillId="3" fontId="5" numFmtId="0" xfId="0" applyFont="1"/>
    <xf borderId="0" fillId="0" fontId="11" numFmtId="0" xfId="0" applyAlignment="1" applyFont="1">
      <alignment readingOrder="0"/>
    </xf>
    <xf borderId="23" fillId="3" fontId="8" numFmtId="0" xfId="0" applyAlignment="1" applyBorder="1" applyFont="1">
      <alignment horizontal="center" shrinkToFit="0" wrapText="1"/>
    </xf>
    <xf borderId="13" fillId="3" fontId="8" numFmtId="0" xfId="0" applyAlignment="1" applyBorder="1" applyFont="1">
      <alignment horizontal="center" shrinkToFit="0" vertical="top" wrapText="1"/>
    </xf>
    <xf borderId="23" fillId="3" fontId="6" numFmtId="0" xfId="0" applyAlignment="1" applyBorder="1" applyFont="1">
      <alignment horizontal="center" shrinkToFit="0" wrapText="1"/>
    </xf>
    <xf borderId="13" fillId="3" fontId="6" numFmtId="0" xfId="0" applyAlignment="1" applyBorder="1" applyFont="1">
      <alignment horizontal="right" shrinkToFit="0" wrapText="1"/>
    </xf>
    <xf borderId="25" fillId="3" fontId="5" numFmtId="0" xfId="0" applyBorder="1" applyFont="1"/>
    <xf borderId="13" fillId="3" fontId="6" numFmtId="0" xfId="0" applyAlignment="1" applyBorder="1" applyFont="1">
      <alignment horizontal="center" shrinkToFit="0" wrapText="1"/>
    </xf>
    <xf borderId="10" fillId="2" fontId="8" numFmtId="0" xfId="0" applyAlignment="1" applyBorder="1" applyFont="1">
      <alignment shrinkToFit="0" wrapText="1"/>
    </xf>
    <xf borderId="9" fillId="7" fontId="6" numFmtId="0" xfId="0" applyAlignment="1" applyBorder="1" applyFill="1" applyFont="1">
      <alignment horizontal="right" shrinkToFit="0" wrapText="1"/>
    </xf>
    <xf borderId="0" fillId="3" fontId="6" numFmtId="0" xfId="0" applyAlignment="1" applyFont="1">
      <alignment horizontal="right" shrinkToFit="0" wrapText="1"/>
    </xf>
    <xf borderId="11" fillId="3" fontId="8" numFmtId="0" xfId="0" applyAlignment="1" applyBorder="1" applyFont="1">
      <alignment horizontal="center" shrinkToFit="0" vertical="top" wrapText="1"/>
    </xf>
    <xf borderId="7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34</xdr:row>
      <xdr:rowOff>9525</xdr:rowOff>
    </xdr:from>
    <xdr:ext cx="1133475" cy="200025"/>
    <xdr:sp>
      <xdr:nvSpPr>
        <xdr:cNvPr id="3" name="Shape 3"/>
        <xdr:cNvSpPr/>
      </xdr:nvSpPr>
      <xdr:spPr>
        <a:xfrm>
          <a:off x="4784025" y="3684750"/>
          <a:ext cx="1123950" cy="1905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9525</xdr:colOff>
      <xdr:row>34</xdr:row>
      <xdr:rowOff>9525</xdr:rowOff>
    </xdr:from>
    <xdr:ext cx="1133475" cy="200025"/>
    <xdr:sp>
      <xdr:nvSpPr>
        <xdr:cNvPr id="3" name="Shape 3"/>
        <xdr:cNvSpPr/>
      </xdr:nvSpPr>
      <xdr:spPr>
        <a:xfrm>
          <a:off x="4784025" y="3684750"/>
          <a:ext cx="1123950" cy="1905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41</xdr:row>
      <xdr:rowOff>57150</xdr:rowOff>
    </xdr:from>
    <xdr:ext cx="838200" cy="200025"/>
    <xdr:sp>
      <xdr:nvSpPr>
        <xdr:cNvPr id="4" name="Shape 4"/>
        <xdr:cNvSpPr/>
      </xdr:nvSpPr>
      <xdr:spPr>
        <a:xfrm>
          <a:off x="4879275" y="3684750"/>
          <a:ext cx="933450" cy="1905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66675</xdr:colOff>
      <xdr:row>33</xdr:row>
      <xdr:rowOff>200025</xdr:rowOff>
    </xdr:from>
    <xdr:ext cx="838200" cy="200025"/>
    <xdr:sp>
      <xdr:nvSpPr>
        <xdr:cNvPr id="6" name="Shape 6"/>
        <xdr:cNvSpPr/>
      </xdr:nvSpPr>
      <xdr:spPr>
        <a:xfrm>
          <a:off x="1977500" y="1948475"/>
          <a:ext cx="1188300" cy="3117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33</xdr:row>
      <xdr:rowOff>200025</xdr:rowOff>
    </xdr:from>
    <xdr:ext cx="1171575" cy="200025"/>
    <xdr:sp>
      <xdr:nvSpPr>
        <xdr:cNvPr id="7" name="Shape 7"/>
        <xdr:cNvSpPr/>
      </xdr:nvSpPr>
      <xdr:spPr>
        <a:xfrm>
          <a:off x="4803075" y="3684750"/>
          <a:ext cx="1085850" cy="1905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9525</xdr:colOff>
      <xdr:row>28</xdr:row>
      <xdr:rowOff>9525</xdr:rowOff>
    </xdr:from>
    <xdr:ext cx="1219200" cy="200025"/>
    <xdr:sp>
      <xdr:nvSpPr>
        <xdr:cNvPr id="8" name="Shape 8"/>
        <xdr:cNvSpPr/>
      </xdr:nvSpPr>
      <xdr:spPr>
        <a:xfrm>
          <a:off x="1813675" y="1774650"/>
          <a:ext cx="970500" cy="2844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152400</xdr:colOff>
      <xdr:row>6</xdr:row>
      <xdr:rowOff>152400</xdr:rowOff>
    </xdr:from>
    <xdr:ext cx="704850" cy="276225"/>
    <xdr:sp>
      <xdr:nvSpPr>
        <xdr:cNvPr id="9" name="Shape 9"/>
        <xdr:cNvSpPr/>
      </xdr:nvSpPr>
      <xdr:spPr>
        <a:xfrm>
          <a:off x="2240500" y="1802375"/>
          <a:ext cx="935100" cy="2532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104775</xdr:colOff>
      <xdr:row>18</xdr:row>
      <xdr:rowOff>333375</xdr:rowOff>
    </xdr:from>
    <xdr:ext cx="1628775" cy="200025"/>
    <xdr:sp>
      <xdr:nvSpPr>
        <xdr:cNvPr id="10" name="Shape 10"/>
        <xdr:cNvSpPr/>
      </xdr:nvSpPr>
      <xdr:spPr>
        <a:xfrm>
          <a:off x="2513250" y="2016675"/>
          <a:ext cx="935100" cy="2922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16.0"/>
    <col customWidth="1" min="5" max="5" width="12.63"/>
    <col customWidth="1" min="6" max="6" width="15.75"/>
    <col customWidth="1" min="7" max="7" width="16.75"/>
    <col customWidth="1" min="8" max="8" width="12.63"/>
    <col customWidth="1" min="9" max="9" width="15.75"/>
    <col customWidth="1" min="10" max="12" width="12.63"/>
    <col customWidth="1" hidden="1" min="13" max="26" width="8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/>
      <c r="L2" s="5"/>
    </row>
    <row r="3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5.75" customHeight="1"/>
    <row r="5" ht="15.75" customHeight="1">
      <c r="A5" s="9" t="s">
        <v>1</v>
      </c>
      <c r="B5" s="3"/>
    </row>
    <row r="6" ht="15.75" customHeight="1">
      <c r="A6" s="6"/>
      <c r="B6" s="8"/>
    </row>
    <row r="7" ht="15.75" customHeight="1"/>
    <row r="8" ht="15.75" customHeight="1">
      <c r="A8" s="10" t="s">
        <v>2</v>
      </c>
      <c r="B8" s="11" t="s">
        <v>3</v>
      </c>
      <c r="C8" s="10" t="s">
        <v>4</v>
      </c>
      <c r="D8" s="10" t="s">
        <v>5</v>
      </c>
    </row>
    <row r="9" ht="15.75" customHeight="1">
      <c r="A9" s="12" t="s">
        <v>6</v>
      </c>
      <c r="B9" s="13">
        <v>44197.0</v>
      </c>
      <c r="C9" s="13">
        <v>44316.0</v>
      </c>
      <c r="D9" s="14">
        <v>1200.0</v>
      </c>
    </row>
    <row r="10" ht="15.75" customHeight="1">
      <c r="A10" s="12" t="s">
        <v>6</v>
      </c>
      <c r="B10" s="13">
        <v>44317.0</v>
      </c>
      <c r="C10" s="13">
        <v>44561.0</v>
      </c>
      <c r="D10" s="14">
        <v>1300.0</v>
      </c>
    </row>
    <row r="11" ht="15.75" customHeight="1">
      <c r="A11" s="12" t="s">
        <v>7</v>
      </c>
      <c r="B11" s="13">
        <v>44197.0</v>
      </c>
      <c r="C11" s="13">
        <v>44316.0</v>
      </c>
      <c r="D11" s="14">
        <v>2100.0</v>
      </c>
    </row>
    <row r="12" ht="15.75" customHeight="1">
      <c r="A12" s="12" t="s">
        <v>7</v>
      </c>
      <c r="B12" s="13">
        <v>44317.0</v>
      </c>
      <c r="C12" s="13">
        <v>44561.0</v>
      </c>
      <c r="D12" s="14">
        <v>2200.0</v>
      </c>
    </row>
    <row r="13" ht="15.75" customHeight="1">
      <c r="A13" s="12" t="s">
        <v>8</v>
      </c>
      <c r="B13" s="13">
        <v>44197.0</v>
      </c>
      <c r="C13" s="13">
        <v>44316.0</v>
      </c>
      <c r="D13" s="14">
        <v>2800.0</v>
      </c>
    </row>
    <row r="14" ht="15.75" customHeight="1">
      <c r="A14" s="12" t="s">
        <v>8</v>
      </c>
      <c r="B14" s="13">
        <v>44317.0</v>
      </c>
      <c r="C14" s="13">
        <v>44561.0</v>
      </c>
      <c r="D14" s="14">
        <v>3000.0</v>
      </c>
    </row>
    <row r="15" ht="15.75" customHeight="1"/>
    <row r="16" ht="15.75" customHeight="1"/>
    <row r="17" ht="15.75" customHeight="1"/>
    <row r="18" ht="15.75" customHeight="1">
      <c r="A18" s="15" t="s">
        <v>9</v>
      </c>
      <c r="B18" s="3"/>
    </row>
    <row r="19" ht="15.75" customHeight="1">
      <c r="A19" s="6"/>
      <c r="B19" s="8"/>
    </row>
    <row r="20" ht="15.75" customHeight="1">
      <c r="A20" s="16" t="s">
        <v>10</v>
      </c>
      <c r="B20" s="17" t="s">
        <v>8</v>
      </c>
      <c r="C20" s="18"/>
      <c r="G20" s="19" t="s">
        <v>11</v>
      </c>
      <c r="H20" s="20" t="s">
        <v>12</v>
      </c>
      <c r="I20" s="21" t="s">
        <v>13</v>
      </c>
      <c r="J20" s="22" t="s">
        <v>14</v>
      </c>
      <c r="N20" s="23"/>
    </row>
    <row r="21" ht="15.75" customHeight="1">
      <c r="A21" s="24" t="s">
        <v>15</v>
      </c>
      <c r="B21" s="25">
        <v>44212.0</v>
      </c>
      <c r="C21" s="26"/>
      <c r="F21" s="27" t="s">
        <v>15</v>
      </c>
      <c r="G21" s="28">
        <v>352.0</v>
      </c>
      <c r="H21" s="29">
        <v>2800.0</v>
      </c>
      <c r="I21" s="29">
        <v>985600.0</v>
      </c>
      <c r="J21" s="30">
        <v>1255600.0</v>
      </c>
      <c r="N21" s="31"/>
    </row>
    <row r="22" ht="15.75" customHeight="1">
      <c r="A22" s="32" t="s">
        <v>16</v>
      </c>
      <c r="B22" s="33">
        <v>44393.0</v>
      </c>
      <c r="C22" s="26"/>
      <c r="F22" s="27" t="s">
        <v>16</v>
      </c>
      <c r="G22" s="28">
        <v>90.0</v>
      </c>
      <c r="H22" s="29">
        <v>3000.0</v>
      </c>
      <c r="I22" s="29">
        <v>270000.0</v>
      </c>
      <c r="J22" s="34"/>
      <c r="N22" s="35"/>
    </row>
    <row r="23" ht="15.75" customHeight="1">
      <c r="A23" s="36" t="s">
        <v>17</v>
      </c>
      <c r="B23" s="37">
        <v>5.0</v>
      </c>
      <c r="C23" s="38"/>
      <c r="H23" s="39" t="s">
        <v>18</v>
      </c>
    </row>
    <row r="24" ht="15.75" customHeight="1">
      <c r="C24" s="3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40" t="s">
        <v>19</v>
      </c>
      <c r="B30" s="41"/>
      <c r="C30" s="41"/>
      <c r="D30" s="41"/>
      <c r="E30" s="41"/>
      <c r="F30" s="41"/>
    </row>
    <row r="31" ht="15.75" customHeight="1">
      <c r="A31" s="42" t="s">
        <v>20</v>
      </c>
    </row>
    <row r="32" ht="15.75" customHeight="1"/>
    <row r="33" ht="15.75" customHeight="1">
      <c r="A33" s="43"/>
      <c r="B33" s="43"/>
      <c r="C33" s="43"/>
      <c r="D33" s="43"/>
      <c r="E33" s="43"/>
      <c r="F33" s="43"/>
    </row>
    <row r="34" ht="15.75" customHeight="1">
      <c r="A34" s="43"/>
      <c r="B34" s="43"/>
      <c r="C34" s="43"/>
      <c r="D34" s="43"/>
      <c r="E34" s="43"/>
      <c r="F34" s="43"/>
    </row>
    <row r="35" ht="15.75" customHeight="1">
      <c r="B35" s="19" t="s">
        <v>11</v>
      </c>
      <c r="C35" s="20" t="s">
        <v>12</v>
      </c>
      <c r="D35" s="44" t="s">
        <v>13</v>
      </c>
      <c r="E35" s="45" t="s">
        <v>14</v>
      </c>
      <c r="F35" s="46"/>
      <c r="G35" s="47" t="s">
        <v>21</v>
      </c>
    </row>
    <row r="36" ht="15.75" customHeight="1">
      <c r="A36" s="27" t="s">
        <v>15</v>
      </c>
      <c r="B36" s="28">
        <f>iferror(if(B20="Swift Dzire",if(month(B21)&lt;=4,C9-B21,C10-B21),
if(B20="Innova",if(month(B21)&lt;=4,C11-B21,C12-B21),
if(B20="Ertiga",if(month(B21)&lt;=4,C13-B21,C14-B21)
))),0)</f>
        <v>104</v>
      </c>
      <c r="C36" s="29">
        <f>iferror(if(B20="Swift Dzire",if(month(B21)&lt;=4,1200,1300),
if(B20="Innova",if(month(B21)&lt;=4,2100,2200),
if(B20="Ertiga",if(month(B21)&lt;=4,2800,3000)
))),0)</f>
        <v>2800</v>
      </c>
      <c r="D36" s="29">
        <f t="shared" ref="D36:D37" si="1">iferror(B36*C36,0)</f>
        <v>291200</v>
      </c>
      <c r="E36" s="48">
        <f>SUM(D36:D37)*B23</f>
        <v>2596000</v>
      </c>
      <c r="F36" s="46"/>
      <c r="G36" s="46"/>
    </row>
    <row r="37" ht="15.75" customHeight="1">
      <c r="A37" s="27" t="s">
        <v>16</v>
      </c>
      <c r="B37" s="28">
        <f>iferror(if(B21&lt;=B22, if(B20="Swift Dzire",if(month(B22)&gt;=5,B22-B10,B22-B9),
if(B20="Innova",if(month(B22)&gt;=5,B22-B12,B22-B11),
if(B20="Ertiga",if(month(B22)&gt;=5,B22-B14,B22-B13)
)))),0)</f>
        <v>76</v>
      </c>
      <c r="C37" s="29">
        <f>iferror(if(B20="Swift Dzire",if(month(B22)&gt;=5,1300,1200),
if(B20="Innova",if(month(B22)&gt;=5,2200,2100),
if(B20="Ertiga",if(month(B22)&gt;=5,3000,2800)
))),0)</f>
        <v>3000</v>
      </c>
      <c r="D37" s="29">
        <f t="shared" si="1"/>
        <v>228000</v>
      </c>
      <c r="E37" s="34"/>
    </row>
    <row r="38" ht="15.75" customHeight="1"/>
    <row r="39" ht="15.75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6">
    <mergeCell ref="A1:L3"/>
    <mergeCell ref="A5:B6"/>
    <mergeCell ref="A18:B19"/>
    <mergeCell ref="H23:I23"/>
    <mergeCell ref="A31:G32"/>
    <mergeCell ref="G35:H35"/>
  </mergeCells>
  <conditionalFormatting sqref="K16">
    <cfRule type="notContainsBlanks" dxfId="0" priority="1">
      <formula>LEN(TRIM(K16))&gt;0</formula>
    </cfRule>
  </conditionalFormatting>
  <dataValidations>
    <dataValidation type="list" allowBlank="1" showDropDown="1" showInputMessage="1" prompt="Swift Dzire" sqref="A9:A14">
      <formula1>"Swift Dzire,Innova,Ertiga"</formula1>
    </dataValidation>
    <dataValidation type="list" allowBlank="1" sqref="B20">
      <formula1>$A$9:$A$14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6.5"/>
    <col customWidth="1" min="3" max="3" width="12.63"/>
    <col customWidth="1" min="4" max="4" width="12.13"/>
    <col customWidth="1" min="5" max="5" width="13.38"/>
    <col customWidth="1" min="6" max="9" width="12.63"/>
    <col customWidth="1" min="10" max="10" width="11.63"/>
    <col customWidth="1" min="11" max="11" width="14.0"/>
    <col customWidth="1" min="12" max="12" width="12.63"/>
    <col customWidth="1" hidden="1" min="13" max="26" width="8.63"/>
  </cols>
  <sheetData>
    <row r="1" ht="15.75" customHeight="1">
      <c r="A1" s="4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/>
      <c r="L2" s="5"/>
    </row>
    <row r="3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5.75" customHeight="1"/>
    <row r="5" ht="15.75" customHeight="1">
      <c r="A5" s="50" t="s">
        <v>22</v>
      </c>
      <c r="B5" s="51"/>
    </row>
    <row r="6" ht="15.75" customHeight="1">
      <c r="A6" s="52"/>
      <c r="B6" s="53"/>
    </row>
    <row r="7" ht="15.75" customHeight="1"/>
    <row r="8" ht="15.75" customHeight="1">
      <c r="A8" s="54" t="s">
        <v>23</v>
      </c>
      <c r="B8" s="55" t="s">
        <v>24</v>
      </c>
      <c r="C8" s="56" t="s">
        <v>3</v>
      </c>
      <c r="D8" s="56" t="s">
        <v>4</v>
      </c>
      <c r="E8" s="56" t="s">
        <v>5</v>
      </c>
    </row>
    <row r="9" ht="15.75" customHeight="1">
      <c r="A9" s="57" t="s">
        <v>25</v>
      </c>
      <c r="B9" s="58" t="s">
        <v>26</v>
      </c>
      <c r="C9" s="59">
        <v>44197.0</v>
      </c>
      <c r="D9" s="59">
        <v>44377.0</v>
      </c>
      <c r="E9" s="60">
        <v>4000.0</v>
      </c>
    </row>
    <row r="10" ht="15.75" customHeight="1">
      <c r="A10" s="57" t="s">
        <v>25</v>
      </c>
      <c r="B10" s="58" t="s">
        <v>27</v>
      </c>
      <c r="C10" s="59">
        <v>44197.0</v>
      </c>
      <c r="D10" s="59">
        <v>44377.0</v>
      </c>
      <c r="E10" s="60">
        <v>7000.0</v>
      </c>
    </row>
    <row r="11" ht="15.75" customHeight="1">
      <c r="A11" s="57" t="s">
        <v>25</v>
      </c>
      <c r="B11" s="58" t="s">
        <v>26</v>
      </c>
      <c r="C11" s="59">
        <v>44378.0</v>
      </c>
      <c r="D11" s="59">
        <v>44561.0</v>
      </c>
      <c r="E11" s="60">
        <v>4500.0</v>
      </c>
    </row>
    <row r="12" ht="15.75" customHeight="1">
      <c r="A12" s="57" t="s">
        <v>25</v>
      </c>
      <c r="B12" s="58" t="s">
        <v>27</v>
      </c>
      <c r="C12" s="59">
        <v>44378.0</v>
      </c>
      <c r="D12" s="59">
        <v>44561.0</v>
      </c>
      <c r="E12" s="60">
        <v>8000.0</v>
      </c>
    </row>
    <row r="13" ht="15.75" customHeight="1">
      <c r="A13" s="57" t="s">
        <v>28</v>
      </c>
      <c r="B13" s="58" t="s">
        <v>26</v>
      </c>
      <c r="C13" s="59">
        <v>44197.0</v>
      </c>
      <c r="D13" s="59">
        <v>44377.0</v>
      </c>
      <c r="E13" s="60">
        <v>6000.0</v>
      </c>
    </row>
    <row r="14" ht="15.75" customHeight="1">
      <c r="A14" s="57" t="s">
        <v>28</v>
      </c>
      <c r="B14" s="58" t="s">
        <v>27</v>
      </c>
      <c r="C14" s="59">
        <v>44197.0</v>
      </c>
      <c r="D14" s="59">
        <v>44377.0</v>
      </c>
      <c r="E14" s="60">
        <v>9000.0</v>
      </c>
    </row>
    <row r="15" ht="15.75" customHeight="1">
      <c r="A15" s="57" t="s">
        <v>28</v>
      </c>
      <c r="B15" s="58" t="s">
        <v>26</v>
      </c>
      <c r="C15" s="59">
        <v>44378.0</v>
      </c>
      <c r="D15" s="59">
        <v>44561.0</v>
      </c>
      <c r="E15" s="60">
        <v>6500.0</v>
      </c>
    </row>
    <row r="16" ht="15.75" customHeight="1">
      <c r="A16" s="57" t="s">
        <v>28</v>
      </c>
      <c r="B16" s="58" t="s">
        <v>27</v>
      </c>
      <c r="C16" s="59">
        <v>44378.0</v>
      </c>
      <c r="D16" s="59">
        <v>44561.0</v>
      </c>
      <c r="E16" s="60">
        <v>9500.0</v>
      </c>
    </row>
    <row r="17" ht="15.75" customHeight="1"/>
    <row r="18" ht="15.75" customHeight="1">
      <c r="A18" s="15" t="s">
        <v>9</v>
      </c>
      <c r="B18" s="3"/>
    </row>
    <row r="19" ht="15.75" customHeight="1">
      <c r="A19" s="6"/>
      <c r="B19" s="8"/>
    </row>
    <row r="20" ht="15.75" customHeight="1">
      <c r="A20" s="61" t="s">
        <v>23</v>
      </c>
      <c r="B20" s="17" t="s">
        <v>28</v>
      </c>
      <c r="C20" s="18"/>
      <c r="E20" s="62" t="s">
        <v>29</v>
      </c>
      <c r="F20" s="63"/>
      <c r="I20" s="64" t="s">
        <v>30</v>
      </c>
      <c r="J20" s="64" t="s">
        <v>31</v>
      </c>
      <c r="K20" s="22" t="s">
        <v>32</v>
      </c>
      <c r="L20" s="22" t="s">
        <v>33</v>
      </c>
    </row>
    <row r="21" ht="15.75" customHeight="1">
      <c r="A21" s="61" t="s">
        <v>24</v>
      </c>
      <c r="B21" s="65" t="s">
        <v>26</v>
      </c>
      <c r="C21" s="66"/>
      <c r="E21" s="67" t="s">
        <v>34</v>
      </c>
      <c r="F21" s="68"/>
      <c r="H21" s="69" t="s">
        <v>15</v>
      </c>
      <c r="I21" s="70">
        <v>168.0</v>
      </c>
      <c r="J21" s="70">
        <v>9000.0</v>
      </c>
      <c r="K21" s="70">
        <v>1512000.0</v>
      </c>
      <c r="L21" s="30">
        <v>1787500.0</v>
      </c>
    </row>
    <row r="22" ht="15.75" customHeight="1">
      <c r="A22" s="71" t="s">
        <v>15</v>
      </c>
      <c r="B22" s="72">
        <f>VLOOKUP(A22,Sheet1!A21:B21,2,0)</f>
        <v>44212</v>
      </c>
      <c r="C22" s="26"/>
      <c r="E22" s="73" t="s">
        <v>18</v>
      </c>
      <c r="H22" s="69" t="s">
        <v>16</v>
      </c>
      <c r="I22" s="70">
        <v>29.0</v>
      </c>
      <c r="J22" s="70">
        <v>9500.0</v>
      </c>
      <c r="K22" s="70">
        <v>275500.0</v>
      </c>
      <c r="L22" s="74"/>
    </row>
    <row r="23" ht="15.75" customHeight="1">
      <c r="A23" s="61" t="s">
        <v>16</v>
      </c>
      <c r="B23" s="72">
        <f>VLOOKUP(A23,Sheet1!A22:B22,2,0)</f>
        <v>44393</v>
      </c>
      <c r="C23" s="26"/>
      <c r="J23" s="39" t="s">
        <v>35</v>
      </c>
    </row>
    <row r="24" ht="15.75" customHeight="1">
      <c r="A24" s="61" t="s">
        <v>36</v>
      </c>
      <c r="B24" s="37">
        <v>4.0</v>
      </c>
      <c r="C24" s="38"/>
    </row>
    <row r="25" ht="15.75" customHeight="1">
      <c r="A25" s="75"/>
      <c r="B25" s="76"/>
      <c r="C25" s="38"/>
    </row>
    <row r="26" ht="15.75" customHeight="1"/>
    <row r="27" ht="15.75" customHeight="1"/>
    <row r="28" ht="15.75" customHeight="1"/>
    <row r="29" ht="15.75" customHeight="1"/>
    <row r="30" ht="15.75" customHeight="1">
      <c r="A30" s="40" t="s">
        <v>19</v>
      </c>
    </row>
    <row r="31" ht="15.75" customHeight="1">
      <c r="A31" s="77" t="s">
        <v>37</v>
      </c>
    </row>
    <row r="32" ht="15.75" customHeight="1"/>
    <row r="33" ht="15.75" customHeight="1">
      <c r="A33" s="43"/>
      <c r="B33" s="43"/>
      <c r="C33" s="43"/>
      <c r="D33" s="43"/>
      <c r="E33" s="43"/>
      <c r="F33" s="43"/>
    </row>
    <row r="34" ht="15.75" customHeight="1">
      <c r="A34" s="43"/>
      <c r="B34" s="43"/>
      <c r="C34" s="43"/>
      <c r="D34" s="43"/>
      <c r="E34" s="43"/>
      <c r="F34" s="43"/>
    </row>
    <row r="35" ht="15.75" customHeight="1">
      <c r="B35" s="62" t="s">
        <v>29</v>
      </c>
      <c r="C35" s="63"/>
      <c r="D35" s="40" t="s">
        <v>21</v>
      </c>
    </row>
    <row r="36" ht="15.75" customHeight="1">
      <c r="B36" s="78" t="str">
        <f>if(and(B20&lt;&gt;"",B21&lt;&gt;""),CONCATENATE(B20," ",B21))</f>
        <v>Taj Standard</v>
      </c>
      <c r="C36" s="68"/>
    </row>
    <row r="37" ht="15.75" customHeight="1"/>
    <row r="38" ht="15.75" customHeight="1">
      <c r="A38" s="42" t="s">
        <v>38</v>
      </c>
    </row>
    <row r="39" ht="15.75" customHeight="1"/>
    <row r="40" ht="15.75" customHeight="1">
      <c r="A40" s="43"/>
      <c r="B40" s="43"/>
      <c r="C40" s="43"/>
      <c r="D40" s="43"/>
      <c r="E40" s="43"/>
      <c r="F40" s="43"/>
    </row>
    <row r="41" ht="15.75" customHeight="1">
      <c r="A41" s="43"/>
      <c r="B41" s="43"/>
      <c r="C41" s="43"/>
      <c r="D41" s="43"/>
      <c r="E41" s="43"/>
      <c r="F41" s="43"/>
    </row>
    <row r="42" ht="15.75" customHeight="1">
      <c r="B42" s="19" t="s">
        <v>30</v>
      </c>
      <c r="C42" s="20" t="s">
        <v>31</v>
      </c>
      <c r="D42" s="45" t="s">
        <v>32</v>
      </c>
      <c r="E42" s="22" t="s">
        <v>33</v>
      </c>
      <c r="F42" s="46"/>
      <c r="G42" s="47" t="s">
        <v>21</v>
      </c>
    </row>
    <row r="43" ht="15.75" customHeight="1">
      <c r="A43" s="27" t="s">
        <v>15</v>
      </c>
      <c r="B43" s="28">
        <f> if(B36="Radisson Standard",if(month(B22)&lt;=6,D9-B22,D11-B22),
if(B36="Radisson Deluxe",if(month(B22)&lt;=6,D10-B22,D12-B22),
if(B36="Taj Standard",if(month(B22)&lt;=6,D13-B22,D15-B22),
if(B36="Taj Deluxe",if(month(B22)&lt;=6,D14-B22,D16-B22),
))))</f>
        <v>165</v>
      </c>
      <c r="C43" s="29">
        <f>if(B36="Radisson Standard",if(month(B22)&lt;=6,4000,4500),
if(B36="Radisson Deluxe",if(month(B22)&lt;=6,7000,8000),
if(B36="Taj Standard",if(month(B22)&lt;=6,6000,6500),
if(B36="Taj Deluxe",if(month(B22)&lt;=6,9000,9500),0
))))</f>
        <v>6000</v>
      </c>
      <c r="D43" s="29">
        <f t="shared" ref="D43:D44" si="1">B43*C43</f>
        <v>990000</v>
      </c>
      <c r="E43" s="79">
        <f>SUM(D43:D44)*B24</f>
        <v>4350000</v>
      </c>
      <c r="F43" s="46"/>
      <c r="G43" s="46"/>
    </row>
    <row r="44" ht="15.75" customHeight="1">
      <c r="A44" s="27" t="s">
        <v>16</v>
      </c>
      <c r="B44" s="28">
        <f>iferror(if(B22&lt;=B23,if(B36="Radisson Standard",if(month(B23)&gt;=7,B23-C11,B23-C9),
if(B36="Radisson Deluxe",if(month(B23)&gt;=7,B23-C12,B23-C10),
if(B36="Taj Standard",if(month(B23)&gt;=7,B23-C15,B23-C13),
if(B36="Taj Deluxe",if(month(B23)&gt;=7,B23-C16,B23-C14)
))))),0)</f>
        <v>15</v>
      </c>
      <c r="C44" s="29">
        <f>if(B36="Radisson Standard",if(month(B23)&gt;=7,4500,4000),
if(B36="Radisson Deluxe",if(month(B23)&gt;=7,8000,7000),
if(B36="Taj Standard",if(month(B23)&gt;=7,6500,6000),
if(B36="Taj Deluxe",if(month(B23)&gt;=7,9500,9000)
))))</f>
        <v>6500</v>
      </c>
      <c r="D44" s="29">
        <f t="shared" si="1"/>
        <v>97500</v>
      </c>
      <c r="E44" s="34"/>
    </row>
    <row r="45" ht="15.75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>
    <dataValidation type="list" allowBlank="1" sqref="B21">
      <formula1>$B$9:$B$16</formula1>
    </dataValidation>
    <dataValidation type="list" allowBlank="1" sqref="B20">
      <formula1>$A$9:$A$16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7.25"/>
    <col customWidth="1" min="2" max="4" width="12.63"/>
    <col customWidth="1" min="5" max="5" width="17.88"/>
    <col customWidth="1" min="6" max="6" width="11.0"/>
    <col customWidth="1" min="7" max="7" width="14.75"/>
    <col customWidth="1" min="8" max="12" width="12.63"/>
    <col customWidth="1" hidden="1" min="13" max="26" width="8.63"/>
  </cols>
  <sheetData>
    <row r="1" ht="15.75" customHeight="1">
      <c r="A1" s="4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/>
      <c r="L2" s="5"/>
    </row>
    <row r="3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5.75" customHeight="1"/>
    <row r="5" ht="15.75" customHeight="1">
      <c r="A5" s="9" t="s">
        <v>1</v>
      </c>
      <c r="B5" s="3"/>
      <c r="F5" s="80" t="s">
        <v>22</v>
      </c>
      <c r="G5" s="51"/>
    </row>
    <row r="6" ht="15.75" customHeight="1">
      <c r="A6" s="6"/>
      <c r="B6" s="8"/>
      <c r="F6" s="52"/>
      <c r="G6" s="53"/>
    </row>
    <row r="7" ht="15.75" customHeight="1">
      <c r="A7" s="10" t="s">
        <v>2</v>
      </c>
      <c r="B7" s="11" t="s">
        <v>3</v>
      </c>
      <c r="C7" s="10" t="s">
        <v>4</v>
      </c>
      <c r="D7" s="10" t="s">
        <v>5</v>
      </c>
      <c r="F7" s="10" t="s">
        <v>23</v>
      </c>
      <c r="G7" s="10" t="s">
        <v>24</v>
      </c>
      <c r="H7" s="10" t="s">
        <v>3</v>
      </c>
      <c r="I7" s="10" t="s">
        <v>4</v>
      </c>
      <c r="J7" s="10" t="s">
        <v>5</v>
      </c>
    </row>
    <row r="8" ht="15.75" customHeight="1">
      <c r="A8" s="12" t="s">
        <v>6</v>
      </c>
      <c r="B8" s="13">
        <v>44197.0</v>
      </c>
      <c r="C8" s="13">
        <v>44316.0</v>
      </c>
      <c r="D8" s="14">
        <v>1200.0</v>
      </c>
      <c r="F8" s="12" t="s">
        <v>25</v>
      </c>
      <c r="G8" s="81" t="s">
        <v>26</v>
      </c>
      <c r="H8" s="13">
        <v>44197.0</v>
      </c>
      <c r="I8" s="13">
        <v>44377.0</v>
      </c>
      <c r="J8" s="14">
        <v>4000.0</v>
      </c>
    </row>
    <row r="9" ht="15.75" customHeight="1">
      <c r="A9" s="12" t="s">
        <v>6</v>
      </c>
      <c r="B9" s="13">
        <v>44317.0</v>
      </c>
      <c r="C9" s="13">
        <v>44561.0</v>
      </c>
      <c r="D9" s="14">
        <v>1300.0</v>
      </c>
      <c r="F9" s="12" t="s">
        <v>25</v>
      </c>
      <c r="G9" s="81" t="s">
        <v>27</v>
      </c>
      <c r="H9" s="13">
        <v>44197.0</v>
      </c>
      <c r="I9" s="13">
        <v>44377.0</v>
      </c>
      <c r="J9" s="14">
        <v>7000.0</v>
      </c>
    </row>
    <row r="10" ht="15.75" customHeight="1">
      <c r="A10" s="12" t="s">
        <v>7</v>
      </c>
      <c r="B10" s="13">
        <v>44197.0</v>
      </c>
      <c r="C10" s="13">
        <v>44316.0</v>
      </c>
      <c r="D10" s="14">
        <v>2100.0</v>
      </c>
      <c r="F10" s="12" t="s">
        <v>25</v>
      </c>
      <c r="G10" s="81" t="s">
        <v>26</v>
      </c>
      <c r="H10" s="13">
        <v>44378.0</v>
      </c>
      <c r="I10" s="13">
        <v>44561.0</v>
      </c>
      <c r="J10" s="14">
        <v>4500.0</v>
      </c>
    </row>
    <row r="11" ht="15.75" customHeight="1">
      <c r="A11" s="12" t="s">
        <v>7</v>
      </c>
      <c r="B11" s="13">
        <v>44317.0</v>
      </c>
      <c r="C11" s="13">
        <v>44561.0</v>
      </c>
      <c r="D11" s="14">
        <v>2200.0</v>
      </c>
      <c r="F11" s="12" t="s">
        <v>25</v>
      </c>
      <c r="G11" s="81" t="s">
        <v>27</v>
      </c>
      <c r="H11" s="13">
        <v>44378.0</v>
      </c>
      <c r="I11" s="13">
        <v>44561.0</v>
      </c>
      <c r="J11" s="14">
        <v>8000.0</v>
      </c>
    </row>
    <row r="12" ht="15.75" customHeight="1">
      <c r="A12" s="12" t="s">
        <v>8</v>
      </c>
      <c r="B12" s="13">
        <v>44197.0</v>
      </c>
      <c r="C12" s="13">
        <v>44316.0</v>
      </c>
      <c r="D12" s="14">
        <v>2800.0</v>
      </c>
      <c r="F12" s="12" t="s">
        <v>28</v>
      </c>
      <c r="G12" s="81" t="s">
        <v>26</v>
      </c>
      <c r="H12" s="13">
        <v>44197.0</v>
      </c>
      <c r="I12" s="13">
        <v>44377.0</v>
      </c>
      <c r="J12" s="14">
        <v>6000.0</v>
      </c>
    </row>
    <row r="13" ht="15.75" customHeight="1">
      <c r="A13" s="12" t="s">
        <v>8</v>
      </c>
      <c r="B13" s="13">
        <v>44317.0</v>
      </c>
      <c r="C13" s="13">
        <v>44561.0</v>
      </c>
      <c r="D13" s="14">
        <v>3000.0</v>
      </c>
      <c r="F13" s="12" t="s">
        <v>28</v>
      </c>
      <c r="G13" s="81" t="s">
        <v>27</v>
      </c>
      <c r="H13" s="13">
        <v>44197.0</v>
      </c>
      <c r="I13" s="13">
        <v>44377.0</v>
      </c>
      <c r="J13" s="14">
        <v>9000.0</v>
      </c>
    </row>
    <row r="14" ht="15.75" customHeight="1">
      <c r="F14" s="12" t="s">
        <v>28</v>
      </c>
      <c r="G14" s="81" t="s">
        <v>26</v>
      </c>
      <c r="H14" s="13">
        <v>44378.0</v>
      </c>
      <c r="I14" s="13">
        <v>44561.0</v>
      </c>
      <c r="J14" s="14">
        <v>6500.0</v>
      </c>
    </row>
    <row r="15" ht="15.75" customHeight="1">
      <c r="F15" s="12" t="s">
        <v>28</v>
      </c>
      <c r="G15" s="81" t="s">
        <v>27</v>
      </c>
      <c r="H15" s="13">
        <v>44378.0</v>
      </c>
      <c r="I15" s="13">
        <v>44561.0</v>
      </c>
      <c r="J15" s="14">
        <v>9500.0</v>
      </c>
    </row>
    <row r="16" ht="15.75" customHeight="1">
      <c r="A16" s="15" t="s">
        <v>9</v>
      </c>
      <c r="B16" s="3"/>
    </row>
    <row r="17" ht="15.75" customHeight="1">
      <c r="A17" s="6"/>
      <c r="B17" s="8"/>
    </row>
    <row r="18" ht="15.75" customHeight="1">
      <c r="A18" s="61" t="s">
        <v>10</v>
      </c>
      <c r="B18" s="12" t="str">
        <f>VLOOKUP(A18,Sheet1!A20:B20,2,0)</f>
        <v>Ertiga</v>
      </c>
      <c r="C18" s="18"/>
    </row>
    <row r="19" ht="15.75" customHeight="1">
      <c r="A19" s="61" t="s">
        <v>23</v>
      </c>
      <c r="B19" s="12" t="str">
        <f>VLOOKUP(A19,Sheet2!A20:B20,2,0)</f>
        <v>Taj</v>
      </c>
      <c r="C19" s="18"/>
      <c r="E19" s="82" t="s">
        <v>39</v>
      </c>
      <c r="F19" s="5"/>
    </row>
    <row r="20" ht="15.75" customHeight="1">
      <c r="A20" s="61" t="s">
        <v>24</v>
      </c>
      <c r="B20" s="83" t="str">
        <f>VLOOKUP(A20,Sheet2!A21:B21,2,0)</f>
        <v>Standard</v>
      </c>
      <c r="C20" s="66"/>
      <c r="F20" s="5"/>
      <c r="H20" s="84"/>
      <c r="I20" s="23"/>
      <c r="J20" s="46"/>
      <c r="K20" s="46"/>
    </row>
    <row r="21" ht="15.75" customHeight="1">
      <c r="A21" s="71" t="s">
        <v>15</v>
      </c>
      <c r="B21" s="72">
        <f>VLOOKUP(A21,Sheet2!A22:B22,2,0)</f>
        <v>44212</v>
      </c>
      <c r="C21" s="26"/>
      <c r="F21" s="5"/>
      <c r="H21" s="31"/>
      <c r="I21" s="31"/>
      <c r="J21" s="46"/>
      <c r="K21" s="46"/>
    </row>
    <row r="22" ht="15.75" customHeight="1">
      <c r="A22" s="61" t="s">
        <v>16</v>
      </c>
      <c r="B22" s="72">
        <f>VLOOKUP(A22,Sheet2!A23:B23,2,0)</f>
        <v>44393</v>
      </c>
      <c r="C22" s="26"/>
      <c r="F22" s="5"/>
      <c r="G22" s="31"/>
      <c r="H22" s="31"/>
      <c r="I22" s="35"/>
    </row>
    <row r="23" ht="15.75" customHeight="1">
      <c r="A23" s="61" t="s">
        <v>36</v>
      </c>
      <c r="B23" s="85">
        <f>VLOOKUP(A23,Sheet2!A24:B24,2,0)</f>
        <v>4</v>
      </c>
      <c r="C23" s="38"/>
      <c r="F23" s="5"/>
      <c r="G23" s="86"/>
      <c r="H23" s="86"/>
      <c r="I23" s="86"/>
    </row>
    <row r="24" ht="15.75" customHeight="1">
      <c r="A24" s="87" t="s">
        <v>17</v>
      </c>
      <c r="B24" s="85">
        <f>VLOOKUP(A24,Sheet1!A23:B23,2,0)</f>
        <v>5</v>
      </c>
      <c r="C24" s="38"/>
      <c r="E24" s="88"/>
      <c r="F24" s="89"/>
      <c r="G24" s="86"/>
      <c r="H24" s="86"/>
      <c r="I24" s="86"/>
    </row>
    <row r="25" ht="15.75" customHeight="1">
      <c r="F25" s="90"/>
      <c r="G25" s="91"/>
      <c r="H25" s="86"/>
      <c r="I25" s="92"/>
    </row>
    <row r="26" ht="15.75" customHeight="1">
      <c r="F26" s="93"/>
      <c r="G26" s="93"/>
      <c r="H26" s="94"/>
      <c r="I26" s="95"/>
    </row>
    <row r="27" ht="15.75" customHeight="1">
      <c r="A27" s="96" t="s">
        <v>40</v>
      </c>
      <c r="F27" s="93"/>
      <c r="G27" s="93"/>
      <c r="H27" s="94"/>
      <c r="I27" s="95"/>
    </row>
    <row r="28" ht="15.75" customHeight="1">
      <c r="A28" s="96"/>
      <c r="B28" s="96"/>
      <c r="C28" s="96"/>
      <c r="D28" s="96"/>
      <c r="E28" s="96"/>
      <c r="F28" s="63"/>
      <c r="G28" s="97"/>
      <c r="H28" s="94"/>
      <c r="I28" s="95"/>
    </row>
    <row r="29" ht="15.75" customHeight="1">
      <c r="A29" s="22" t="s">
        <v>33</v>
      </c>
      <c r="B29" s="98"/>
      <c r="C29" s="22" t="s">
        <v>14</v>
      </c>
      <c r="E29" s="39" t="s">
        <v>41</v>
      </c>
      <c r="G29" s="99"/>
      <c r="H29" s="94"/>
      <c r="I29" s="95"/>
    </row>
    <row r="30" ht="15.75" customHeight="1">
      <c r="A30" s="30">
        <f>HLOOKUP(A29,Sheet2!E42:E43,2,0)</f>
        <v>4350000</v>
      </c>
      <c r="B30" s="100"/>
      <c r="C30" s="30">
        <f>HLOOKUP(C29,Sheet1!E35:E36,2,0)</f>
        <v>2596000</v>
      </c>
      <c r="D30" s="43"/>
      <c r="H30" s="94"/>
      <c r="I30" s="95"/>
    </row>
    <row r="31" ht="15.75" customHeight="1">
      <c r="F31" s="97"/>
      <c r="G31" s="93"/>
      <c r="H31" s="94"/>
      <c r="I31" s="95"/>
    </row>
    <row r="32" ht="15.75" customHeight="1">
      <c r="F32" s="93"/>
      <c r="G32" s="93"/>
      <c r="H32" s="86"/>
      <c r="I32" s="101"/>
    </row>
    <row r="33" ht="15.75" customHeight="1">
      <c r="A33" s="40" t="s">
        <v>42</v>
      </c>
      <c r="F33" s="102"/>
      <c r="G33" s="91"/>
      <c r="H33" s="86"/>
      <c r="I33" s="86"/>
    </row>
    <row r="34" ht="15.75" customHeight="1">
      <c r="A34" s="40"/>
      <c r="B34" s="40"/>
      <c r="C34" s="40"/>
      <c r="F34" s="68"/>
      <c r="G34" s="68"/>
      <c r="H34" s="86"/>
      <c r="I34" s="86"/>
    </row>
    <row r="35" ht="15.75" customHeight="1">
      <c r="A35" s="103" t="s">
        <v>43</v>
      </c>
      <c r="B35" s="104">
        <f>SUM(A30+C30)</f>
        <v>6946000</v>
      </c>
      <c r="C35" s="105"/>
      <c r="D35" s="39" t="s">
        <v>41</v>
      </c>
      <c r="F35" s="39"/>
      <c r="H35" s="86"/>
      <c r="I35" s="86"/>
    </row>
    <row r="36" ht="15.75" customHeight="1">
      <c r="F36" s="86"/>
      <c r="G36" s="86"/>
      <c r="H36" s="86"/>
      <c r="I36" s="86"/>
    </row>
    <row r="37" ht="15.75" customHeight="1">
      <c r="A37" s="96" t="s">
        <v>44</v>
      </c>
      <c r="F37" s="106"/>
      <c r="G37" s="106"/>
      <c r="H37" s="23"/>
      <c r="I37" s="23"/>
      <c r="J37" s="46"/>
      <c r="K37" s="46"/>
    </row>
    <row r="38" ht="15.75" customHeight="1">
      <c r="F38" s="31"/>
      <c r="G38" s="31"/>
      <c r="H38" s="31"/>
      <c r="I38" s="31"/>
      <c r="J38" s="46"/>
      <c r="K38" s="46"/>
    </row>
    <row r="39" ht="15.75" customHeight="1">
      <c r="A39" s="107" t="s">
        <v>45</v>
      </c>
      <c r="B39" s="7"/>
      <c r="C39" s="7"/>
      <c r="D39" s="7"/>
      <c r="E39" s="7"/>
      <c r="F39" s="7"/>
      <c r="G39" s="7"/>
      <c r="H39" s="7"/>
      <c r="I39" s="107"/>
      <c r="J39" s="107"/>
      <c r="K39" s="107"/>
      <c r="L39" s="108"/>
    </row>
    <row r="40" ht="15.75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</sheetData>
  <mergeCells count="13">
    <mergeCell ref="E29:F29"/>
    <mergeCell ref="A33:C33"/>
    <mergeCell ref="F33:G33"/>
    <mergeCell ref="D35:E35"/>
    <mergeCell ref="A37:E37"/>
    <mergeCell ref="A39:H39"/>
    <mergeCell ref="A1:L3"/>
    <mergeCell ref="A5:B6"/>
    <mergeCell ref="F5:G6"/>
    <mergeCell ref="A16:B17"/>
    <mergeCell ref="E19:F23"/>
    <mergeCell ref="F25:G25"/>
    <mergeCell ref="A27:E27"/>
  </mergeCells>
  <dataValidations>
    <dataValidation type="list" allowBlank="1" sqref="B18">
      <formula1>$A$8:$A$13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