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showInkAnnotation="0" autoCompressPictures="0"/>
  <mc:AlternateContent xmlns:mc="http://schemas.openxmlformats.org/markup-compatibility/2006">
    <mc:Choice Requires="x15">
      <x15ac:absPath xmlns:x15ac="http://schemas.microsoft.com/office/spreadsheetml/2010/11/ac" url="/Users/sripriyadharshinisubramanian/Library/Mobile Documents/com~apple~CloudDocs/SPDale/Projects/Spreadsheet/"/>
    </mc:Choice>
  </mc:AlternateContent>
  <xr:revisionPtr revIDLastSave="0" documentId="13_ncr:1_{31EEFE0D-9C53-664E-91D6-71CD98438488}" xr6:coauthVersionLast="47" xr6:coauthVersionMax="47" xr10:uidLastSave="{00000000-0000-0000-0000-000000000000}"/>
  <bookViews>
    <workbookView xWindow="0" yWindow="740" windowWidth="29400" windowHeight="17000" tabRatio="500" xr2:uid="{00000000-000D-0000-FFFF-FFFF00000000}"/>
  </bookViews>
  <sheets>
    <sheet name="P1_Q1" sheetId="3" r:id="rId1"/>
    <sheet name="P1_Q2" sheetId="4" r:id="rId2"/>
    <sheet name="P1_Q3" sheetId="5" r:id="rId3"/>
    <sheet name="P1_Q4" sheetId="6" r:id="rId4"/>
    <sheet name="P1_Q5" sheetId="7" r:id="rId5"/>
    <sheet name="CB_DATA_" sheetId="8" state="veryHidden" r:id="rId6"/>
    <sheet name="P2_Q1" sheetId="2" r:id="rId7"/>
    <sheet name="P2_Q2a_With refund" sheetId="9" r:id="rId8"/>
    <sheet name="P2_Q2b_Without refund" sheetId="10" r:id="rId9"/>
    <sheet name="P2_Q3a_WithRefund" sheetId="11" r:id="rId10"/>
    <sheet name="P2_Q3b_WithoutRefund" sheetId="12" r:id="rId11"/>
    <sheet name="P3_Q1" sheetId="1" r:id="rId12"/>
    <sheet name="P3_Q2" sheetId="14" r:id="rId13"/>
    <sheet name="P3_Q3" sheetId="17" r:id="rId14"/>
    <sheet name="P3_Q4" sheetId="16" r:id="rId15"/>
  </sheets>
  <definedNames>
    <definedName name="CB_00f0c6ba09194e0db676775b9637f281" localSheetId="6" hidden="1">P2_Q1!$B$34</definedName>
    <definedName name="CB_1b486f6bd6464bd384b6386bb1514134" localSheetId="9" hidden="1">P2_Q3a_WithRefund!$B$37</definedName>
    <definedName name="CB_2aa5d71e1fa5401ea4ef255c87eec369" localSheetId="9" hidden="1">P2_Q3a_WithRefund!$B$10</definedName>
    <definedName name="CB_2cd6fe925bb14d9f83ff1aee73bd23f2" localSheetId="7" hidden="1">'P2_Q2a_With refund'!$B$36</definedName>
    <definedName name="CB_311ca789363a45ed92f5453e88d8b003" localSheetId="10" hidden="1">P2_Q3b_WithoutRefund!$G$37</definedName>
    <definedName name="CB_8882c11b309e4377a5610c9ed9005b2d" localSheetId="8" hidden="1">'P2_Q2b_Without refund'!$G$36</definedName>
    <definedName name="CB_9728e0f5bd4440f68688a9bf463656b7" localSheetId="6" hidden="1">P2_Q1!$B$10</definedName>
    <definedName name="CB_9728e0f5bd4440f68688a9bf463656b7" localSheetId="7" hidden="1">'P2_Q2a_With refund'!$B$10</definedName>
    <definedName name="CB_9728e0f5bd4440f68688a9bf463656b7" localSheetId="8" hidden="1">'P2_Q2b_Without refund'!$B$10</definedName>
    <definedName name="CB_9bb1a3096f2b4ea6930a7e826007d466" localSheetId="10" hidden="1">P2_Q3b_WithoutRefund!$B$8</definedName>
    <definedName name="CB_Block_00000000000000000000000000000000" localSheetId="6" hidden="1">"'7.0.0.0"</definedName>
    <definedName name="CB_Block_00000000000000000000000000000000" localSheetId="7" hidden="1">"'7.0.0.0"</definedName>
    <definedName name="CB_Block_00000000000000000000000000000000" localSheetId="8" hidden="1">"'7.0.0.0"</definedName>
    <definedName name="CB_Block_00000000000000000000000000000000" localSheetId="9" hidden="1">"'7.0.0.0"</definedName>
    <definedName name="CB_Block_00000000000000000000000000000000" localSheetId="10" hidden="1">"'7.0.0.0"</definedName>
    <definedName name="CB_Block_00000000000000000000000000000001" localSheetId="5" hidden="1">"'638503645214431219"</definedName>
    <definedName name="CB_Block_00000000000000000000000000000001" localSheetId="6" hidden="1">"'638503645214601201"</definedName>
    <definedName name="CB_Block_00000000000000000000000000000001" localSheetId="7" hidden="1">"'638503645214381203"</definedName>
    <definedName name="CB_Block_00000000000000000000000000000001" localSheetId="8" hidden="1">"'638503645214211197"</definedName>
    <definedName name="CB_Block_00000000000000000000000000000001" localSheetId="9" hidden="1">"'638503629833099605"</definedName>
    <definedName name="CB_Block_00000000000000000000000000000001" localSheetId="10" hidden="1">"'638503629832719501"</definedName>
    <definedName name="CB_Block_00000000000000000000000000000003" localSheetId="6" hidden="1">"'11.1.5072.0"</definedName>
    <definedName name="CB_Block_00000000000000000000000000000003" localSheetId="7" hidden="1">"'11.1.5072.0"</definedName>
    <definedName name="CB_Block_00000000000000000000000000000003" localSheetId="8" hidden="1">"'11.1.5072.0"</definedName>
    <definedName name="CB_Block_00000000000000000000000000000003" localSheetId="9" hidden="1">"'11.1.5072.0"</definedName>
    <definedName name="CB_Block_00000000000000000000000000000003" localSheetId="10" hidden="1">"'11.1.5072.0"</definedName>
    <definedName name="CB_BlockExt_00000000000000000000000000000003" localSheetId="6" hidden="1">"'11.1.3.0.000"</definedName>
    <definedName name="CB_BlockExt_00000000000000000000000000000003" localSheetId="7" hidden="1">"'11.1.3.0.000"</definedName>
    <definedName name="CB_BlockExt_00000000000000000000000000000003" localSheetId="8" hidden="1">"'11.1.3.0.000"</definedName>
    <definedName name="CB_BlockExt_00000000000000000000000000000003" localSheetId="9" hidden="1">"'11.1.3.0.000"</definedName>
    <definedName name="CB_BlockExt_00000000000000000000000000000003" localSheetId="10" hidden="1">"'11.1.3.0.000"</definedName>
    <definedName name="CB_c58db30c47e548c9b4a95819f17bf327" localSheetId="9" hidden="1">P2_Q3a_WithRefund!$B$8</definedName>
    <definedName name="CB_f57b25e6d5654d0b9815f5b2d9954df5" localSheetId="10" hidden="1">P2_Q3b_WithoutRefund!$B$10</definedName>
    <definedName name="CB_fb8e0864d9c2480c8fd7f878b2566552" localSheetId="6" hidden="1">P2_Q1!$B$9</definedName>
    <definedName name="CB_fb8e0864d9c2480c8fd7f878b2566552" localSheetId="7" hidden="1">'P2_Q2a_With refund'!$B$9</definedName>
    <definedName name="CB_fb8e0864d9c2480c8fd7f878b2566552" localSheetId="8" hidden="1">'P2_Q2b_Without refund'!$B$9</definedName>
    <definedName name="CBCR_13c65cc984fb461781224a206a4ce769" localSheetId="10" hidden="1">P2_Q3b_WithoutRefund!$B$5</definedName>
    <definedName name="CBCR_2a8306fe3d3a403ea61795df791120eb" localSheetId="6" hidden="1">P2_Q1!$C$4</definedName>
    <definedName name="CBCR_2a8306fe3d3a403ea61795df791120eb" localSheetId="7" hidden="1">'P2_Q2a_With refund'!$C$4</definedName>
    <definedName name="CBCR_2a8306fe3d3a403ea61795df791120eb" localSheetId="8" hidden="1">'P2_Q2b_Without refund'!$C$4</definedName>
    <definedName name="CBCR_59757f9381eb40da838a9cd467af69c3" localSheetId="6" hidden="1">P2_Q1!$B$5</definedName>
    <definedName name="CBCR_59757f9381eb40da838a9cd467af69c3" localSheetId="7" hidden="1">'P2_Q2a_With refund'!$B$5</definedName>
    <definedName name="CBCR_59757f9381eb40da838a9cd467af69c3" localSheetId="8" hidden="1">'P2_Q2b_Without refund'!$B$5</definedName>
    <definedName name="CBCR_801f544f23d54ca8a25945e0dac538c9" localSheetId="10" hidden="1">P2_Q3b_WithoutRefund!$B$4</definedName>
    <definedName name="CBCR_96a78671f6084791a9dc0ffe3589cc3c" localSheetId="9" hidden="1">P2_Q3a_WithRefund!$B$5</definedName>
    <definedName name="CBCR_e6cf6b2f830d48fda85be785d5e6e2dc" localSheetId="9" hidden="1">P2_Q3a_WithRefund!$B$4</definedName>
    <definedName name="CBCR_f3b0d5083c0146eb8f67a50e7c52b2fe" localSheetId="6" hidden="1">P2_Q1!$B$4</definedName>
    <definedName name="CBCR_f3b0d5083c0146eb8f67a50e7c52b2fe" localSheetId="7" hidden="1">'P2_Q2a_With refund'!$B$4</definedName>
    <definedName name="CBCR_f3b0d5083c0146eb8f67a50e7c52b2fe" localSheetId="8" hidden="1">'P2_Q2b_Without refund'!$B$4</definedName>
    <definedName name="CBCR_f3bad7a3243f4be8bf3c27de921117c7" localSheetId="6" hidden="1">P2_Q1!$C$5</definedName>
    <definedName name="CBCR_f3bad7a3243f4be8bf3c27de921117c7" localSheetId="7" hidden="1">'P2_Q2a_With refund'!$C$5</definedName>
    <definedName name="CBCR_f3bad7a3243f4be8bf3c27de921117c7" localSheetId="8" hidden="1">'P2_Q2b_Without refund'!$C$5</definedName>
    <definedName name="CBWorkbookPriority" localSheetId="5" hidden="1">-3004170763686270</definedName>
    <definedName name="CBx_557dd7a38134447e90f4fb5ed2df1f35" localSheetId="5" hidden="1">"'P2_Q1'!$A$1"</definedName>
    <definedName name="CBx_6b006f1264a6493e8126f56d94e30ac4" localSheetId="5" hidden="1">"'CB_DATA_'!$A$1"</definedName>
    <definedName name="CBx_85ef658d0fe7424eb126f70691222cc2" localSheetId="5" hidden="1">"'P2_Q2b_Without refund'!$A$1"</definedName>
    <definedName name="CBx_a2f00923ef734c99a5391edef1ff5abc" localSheetId="5" hidden="1">"'P2_Q2a_With refund'!$A$1"</definedName>
    <definedName name="CBx_c159922bf87d4490bb25f340c157732c" localSheetId="5" hidden="1">"'P2_Q3a'!$A$1"</definedName>
    <definedName name="CBx_c74777291bdb435bbf9ec35a13058b94" localSheetId="5" hidden="1">"'P2_Q3b'!$A$1"</definedName>
    <definedName name="CBx_Sheet_Guid" localSheetId="5" hidden="1">"'6b006f12-64a6-493e-8126-f56d94e30ac4"</definedName>
    <definedName name="CBx_Sheet_Guid" localSheetId="6" hidden="1">"'557dd7a3-8134-447e-90f4-fb5ed2df1f35"</definedName>
    <definedName name="CBx_Sheet_Guid" localSheetId="7" hidden="1">"'a2f00923-ef73-4c99-a539-1edef1ff5abc"</definedName>
    <definedName name="CBx_Sheet_Guid" localSheetId="8" hidden="1">"'85ef658d-0fe7-424e-b126-f70691222cc2"</definedName>
    <definedName name="CBx_Sheet_Guid" localSheetId="9" hidden="1">"'c159922b-f87d-4490-bb25-f340c157732c"</definedName>
    <definedName name="CBx_Sheet_Guid" localSheetId="10" hidden="1">"'c7477729-1bdb-435b-bf9e-c35a13058b94"</definedName>
    <definedName name="CBx_SheetRef" localSheetId="5" hidden="1">CB_DATA_!$A$14</definedName>
    <definedName name="CBx_SheetRef" localSheetId="6" hidden="1">CB_DATA_!$B$14</definedName>
    <definedName name="CBx_SheetRef" localSheetId="7" hidden="1">CB_DATA_!$C$14</definedName>
    <definedName name="CBx_SheetRef" localSheetId="8" hidden="1">CB_DATA_!$D$14</definedName>
    <definedName name="CBx_SheetRef" localSheetId="9" hidden="1">CB_DATA_!$E$14</definedName>
    <definedName name="CBx_SheetRef" localSheetId="10" hidden="1">CB_DATA_!$F$14</definedName>
    <definedName name="CBx_StorageType" localSheetId="5" hidden="1">2</definedName>
    <definedName name="CBx_StorageType" localSheetId="6" hidden="1">2</definedName>
    <definedName name="CBx_StorageType" localSheetId="7" hidden="1">2</definedName>
    <definedName name="CBx_StorageType" localSheetId="8" hidden="1">2</definedName>
    <definedName name="CBx_StorageType" localSheetId="9" hidden="1">2</definedName>
    <definedName name="CBx_StorageType" localSheetId="10" hidden="1">2</definedName>
    <definedName name="solver_adj" localSheetId="0" hidden="1">P1_Q1!$L$4:$Q$7</definedName>
    <definedName name="solver_adj" localSheetId="1" hidden="1">P1_Q2!$L$4:$Q$7</definedName>
    <definedName name="solver_adj" localSheetId="2" hidden="1">P1_Q3!$L$4:$Q$7</definedName>
    <definedName name="solver_adj" localSheetId="3" hidden="1">P1_Q4!$L$4:$Q$7,P1_Q4!$N$19</definedName>
    <definedName name="solver_adj" localSheetId="4" hidden="1">P1_Q5!$L$4:$Q$7,P1_Q5!$N$21:$N$23</definedName>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drv" localSheetId="0" hidden="1">1</definedName>
    <definedName name="solver_drv" localSheetId="1" hidden="1">1</definedName>
    <definedName name="solver_drv" localSheetId="2" hidden="1">1</definedName>
    <definedName name="solver_drv" localSheetId="3" hidden="1">1</definedName>
    <definedName name="solver_drv" localSheetId="4" hidden="1">1</definedName>
    <definedName name="solver_eng" localSheetId="0" hidden="1">2</definedName>
    <definedName name="solver_eng" localSheetId="1" hidden="1">2</definedName>
    <definedName name="solver_eng" localSheetId="2" hidden="1">2</definedName>
    <definedName name="solver_eng" localSheetId="3" hidden="1">2</definedName>
    <definedName name="solver_eng" localSheetId="4" hidden="1">2</definedName>
    <definedName name="solver_itr" localSheetId="0" hidden="1">2147483647</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lhs1" localSheetId="0" hidden="1">P1_Q1!$H$18</definedName>
    <definedName name="solver_lhs1" localSheetId="1" hidden="1">P1_Q2!$H$18</definedName>
    <definedName name="solver_lhs1" localSheetId="2" hidden="1">P1_Q3!$H$18</definedName>
    <definedName name="solver_lhs1" localSheetId="3" hidden="1">P1_Q4!$H$18</definedName>
    <definedName name="solver_lhs1" localSheetId="4" hidden="1">P1_Q5!$H$18</definedName>
    <definedName name="solver_lhs10" localSheetId="4" hidden="1">P1_Q5!$N$21:$N$23</definedName>
    <definedName name="solver_lhs2" localSheetId="0" hidden="1">P1_Q1!$H$19:$H$22</definedName>
    <definedName name="solver_lhs2" localSheetId="1" hidden="1">P1_Q2!$H$19:$H$22</definedName>
    <definedName name="solver_lhs2" localSheetId="2" hidden="1">P1_Q3!$H$19:$H$22</definedName>
    <definedName name="solver_lhs2" localSheetId="3" hidden="1">P1_Q4!$H$19:$H$22</definedName>
    <definedName name="solver_lhs2" localSheetId="4" hidden="1">P1_Q5!$H$19:$H$22</definedName>
    <definedName name="solver_lhs3" localSheetId="0" hidden="1">P1_Q1!$H$24:$H$29</definedName>
    <definedName name="solver_lhs3" localSheetId="1" hidden="1">P1_Q2!$H$24:$H$29</definedName>
    <definedName name="solver_lhs3" localSheetId="2" hidden="1">P1_Q3!$H$24:$H$29</definedName>
    <definedName name="solver_lhs3" localSheetId="3" hidden="1">P1_Q4!$H$24:$H$29</definedName>
    <definedName name="solver_lhs3" localSheetId="4" hidden="1">P1_Q5!$H$24:$H$29</definedName>
    <definedName name="solver_lhs4" localSheetId="0" hidden="1">P1_Q1!$H$31:$H$34</definedName>
    <definedName name="solver_lhs4" localSheetId="1" hidden="1">P1_Q2!$H$31:$H$34</definedName>
    <definedName name="solver_lhs4" localSheetId="2" hidden="1">P1_Q3!$H$31:$H$34</definedName>
    <definedName name="solver_lhs4" localSheetId="3" hidden="1">P1_Q4!$H$31:$H$34</definedName>
    <definedName name="solver_lhs4" localSheetId="4" hidden="1">P1_Q5!$H$31:$H$34</definedName>
    <definedName name="solver_lhs5" localSheetId="0" hidden="1">P1_Q1!$L$4:$Q$7</definedName>
    <definedName name="solver_lhs5" localSheetId="1" hidden="1">P1_Q2!$H$36</definedName>
    <definedName name="solver_lhs5" localSheetId="2" hidden="1">P1_Q3!$H$36</definedName>
    <definedName name="solver_lhs5" localSheetId="3" hidden="1">P1_Q4!$H$36:$H$37</definedName>
    <definedName name="solver_lhs5" localSheetId="4" hidden="1">P1_Q5!$H$36</definedName>
    <definedName name="solver_lhs6" localSheetId="1" hidden="1">P1_Q2!$L$4:$Q$7</definedName>
    <definedName name="solver_lhs6" localSheetId="2" hidden="1">P1_Q3!$L$4:$Q$7</definedName>
    <definedName name="solver_lhs6" localSheetId="3" hidden="1">P1_Q4!$L$4:$Q$7</definedName>
    <definedName name="solver_lhs6" localSheetId="4" hidden="1">P1_Q5!$H$38:$H$39</definedName>
    <definedName name="solver_lhs7" localSheetId="3" hidden="1">P1_Q4!$N$19</definedName>
    <definedName name="solver_lhs7" localSheetId="4" hidden="1">P1_Q5!$H$41:$H$42</definedName>
    <definedName name="solver_lhs8" localSheetId="4" hidden="1">P1_Q5!$H$44:$H$45</definedName>
    <definedName name="solver_lhs9" localSheetId="4" hidden="1">P1_Q5!$L$4:$Q$7</definedName>
    <definedName name="solver_lin" localSheetId="0" hidden="1">1</definedName>
    <definedName name="solver_lin" localSheetId="1" hidden="1">1</definedName>
    <definedName name="solver_lin" localSheetId="2" hidden="1">1</definedName>
    <definedName name="solver_lin" localSheetId="3" hidden="1">1</definedName>
    <definedName name="solver_lin" localSheetId="4" hidden="1">1</definedName>
    <definedName name="solver_mip" localSheetId="0" hidden="1">2147483647</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sl" localSheetId="0" hidden="1">2</definedName>
    <definedName name="solver_msl" localSheetId="1" hidden="1">2</definedName>
    <definedName name="solver_msl" localSheetId="2" hidden="1">2</definedName>
    <definedName name="solver_msl" localSheetId="3" hidden="1">2</definedName>
    <definedName name="solver_msl" localSheetId="4" hidden="1">2</definedName>
    <definedName name="solver_neg" localSheetId="0" hidden="1">1</definedName>
    <definedName name="solver_neg" localSheetId="1" hidden="1">1</definedName>
    <definedName name="solver_neg" localSheetId="2" hidden="1">1</definedName>
    <definedName name="solver_neg" localSheetId="3" hidden="1">1</definedName>
    <definedName name="solver_neg" localSheetId="4" hidden="1">1</definedName>
    <definedName name="solver_nod" localSheetId="0" hidden="1">2147483647</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um" localSheetId="0" hidden="1">5</definedName>
    <definedName name="solver_num" localSheetId="1" hidden="1">6</definedName>
    <definedName name="solver_num" localSheetId="2" hidden="1">6</definedName>
    <definedName name="solver_num" localSheetId="3" hidden="1">7</definedName>
    <definedName name="solver_num" localSheetId="4" hidden="1">10</definedName>
    <definedName name="solver_opt" localSheetId="0" hidden="1">P1_Q1!$G$9</definedName>
    <definedName name="solver_opt" localSheetId="1" hidden="1">P1_Q2!$G$9</definedName>
    <definedName name="solver_opt" localSheetId="2" hidden="1">P1_Q3!$G$9</definedName>
    <definedName name="solver_opt" localSheetId="3" hidden="1">P1_Q4!$G$9</definedName>
    <definedName name="solver_opt" localSheetId="4" hidden="1">P1_Q5!$G$9</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rbv" localSheetId="0" hidden="1">1</definedName>
    <definedName name="solver_rbv" localSheetId="1" hidden="1">1</definedName>
    <definedName name="solver_rbv" localSheetId="2" hidden="1">1</definedName>
    <definedName name="solver_rbv" localSheetId="3" hidden="1">1</definedName>
    <definedName name="solver_rbv" localSheetId="4" hidden="1">1</definedName>
    <definedName name="solver_rel1" localSheetId="0" hidden="1">1</definedName>
    <definedName name="solver_rel1" localSheetId="1" hidden="1">1</definedName>
    <definedName name="solver_rel1" localSheetId="2" hidden="1">1</definedName>
    <definedName name="solver_rel1" localSheetId="3" hidden="1">1</definedName>
    <definedName name="solver_rel1" localSheetId="4" hidden="1">1</definedName>
    <definedName name="solver_rel10" localSheetId="4" hidden="1">5</definedName>
    <definedName name="solver_rel2" localSheetId="0" hidden="1">3</definedName>
    <definedName name="solver_rel2" localSheetId="1" hidden="1">3</definedName>
    <definedName name="solver_rel2" localSheetId="2" hidden="1">3</definedName>
    <definedName name="solver_rel2" localSheetId="3" hidden="1">3</definedName>
    <definedName name="solver_rel2" localSheetId="4" hidden="1">3</definedName>
    <definedName name="solver_rel3" localSheetId="0" hidden="1">1</definedName>
    <definedName name="solver_rel3" localSheetId="1" hidden="1">1</definedName>
    <definedName name="solver_rel3" localSheetId="2" hidden="1">1</definedName>
    <definedName name="solver_rel3" localSheetId="3" hidden="1">1</definedName>
    <definedName name="solver_rel3" localSheetId="4" hidden="1">1</definedName>
    <definedName name="solver_rel4" localSheetId="0" hidden="1">1</definedName>
    <definedName name="solver_rel4" localSheetId="1" hidden="1">1</definedName>
    <definedName name="solver_rel4" localSheetId="2" hidden="1">1</definedName>
    <definedName name="solver_rel4" localSheetId="3" hidden="1">1</definedName>
    <definedName name="solver_rel4" localSheetId="4" hidden="1">1</definedName>
    <definedName name="solver_rel5" localSheetId="0" hidden="1">5</definedName>
    <definedName name="solver_rel5" localSheetId="1" hidden="1">1</definedName>
    <definedName name="solver_rel5" localSheetId="2" hidden="1">1</definedName>
    <definedName name="solver_rel5" localSheetId="3" hidden="1">1</definedName>
    <definedName name="solver_rel5" localSheetId="4" hidden="1">3</definedName>
    <definedName name="solver_rel6" localSheetId="1" hidden="1">5</definedName>
    <definedName name="solver_rel6" localSheetId="2" hidden="1">5</definedName>
    <definedName name="solver_rel6" localSheetId="3" hidden="1">5</definedName>
    <definedName name="solver_rel6" localSheetId="4" hidden="1">1</definedName>
    <definedName name="solver_rel7" localSheetId="3" hidden="1">5</definedName>
    <definedName name="solver_rel7" localSheetId="4" hidden="1">1</definedName>
    <definedName name="solver_rel8" localSheetId="4" hidden="1">1</definedName>
    <definedName name="solver_rel9" localSheetId="4" hidden="1">5</definedName>
    <definedName name="solver_rhs1" localSheetId="0" hidden="1">P1_Q1!$J$18</definedName>
    <definedName name="solver_rhs1" localSheetId="1" hidden="1">P1_Q2!$J$18</definedName>
    <definedName name="solver_rhs1" localSheetId="2" hidden="1">P1_Q3!$J$18</definedName>
    <definedName name="solver_rhs1" localSheetId="3" hidden="1">P1_Q4!$J$18</definedName>
    <definedName name="solver_rhs1" localSheetId="4" hidden="1">P1_Q5!$J$18</definedName>
    <definedName name="solver_rhs10" localSheetId="4" hidden="1">"binary"</definedName>
    <definedName name="solver_rhs2" localSheetId="0" hidden="1">P1_Q1!$J$19:$J$22</definedName>
    <definedName name="solver_rhs2" localSheetId="1" hidden="1">P1_Q2!$J$19:$J$22</definedName>
    <definedName name="solver_rhs2" localSheetId="2" hidden="1">P1_Q3!$J$19:$J$22</definedName>
    <definedName name="solver_rhs2" localSheetId="3" hidden="1">P1_Q4!$J$19:$J$22</definedName>
    <definedName name="solver_rhs2" localSheetId="4" hidden="1">P1_Q5!$J$19:$J$22</definedName>
    <definedName name="solver_rhs3" localSheetId="0" hidden="1">P1_Q1!$J$24:$J$29</definedName>
    <definedName name="solver_rhs3" localSheetId="1" hidden="1">P1_Q2!$J$24:$J$29</definedName>
    <definedName name="solver_rhs3" localSheetId="2" hidden="1">P1_Q3!$J$24:$J$29</definedName>
    <definedName name="solver_rhs3" localSheetId="3" hidden="1">P1_Q4!$J$24:$J$29</definedName>
    <definedName name="solver_rhs3" localSheetId="4" hidden="1">P1_Q5!$J$24:$J$29</definedName>
    <definedName name="solver_rhs4" localSheetId="0" hidden="1">P1_Q1!$J$31:$J$34</definedName>
    <definedName name="solver_rhs4" localSheetId="1" hidden="1">P1_Q2!$J$31:$J$34</definedName>
    <definedName name="solver_rhs4" localSheetId="2" hidden="1">P1_Q3!$J$31:$J$34</definedName>
    <definedName name="solver_rhs4" localSheetId="3" hidden="1">P1_Q4!$J$31:$J$34</definedName>
    <definedName name="solver_rhs4" localSheetId="4" hidden="1">P1_Q5!$J$31:$J$34</definedName>
    <definedName name="solver_rhs5" localSheetId="0" hidden="1">"binary"</definedName>
    <definedName name="solver_rhs5" localSheetId="1" hidden="1">P1_Q2!$J$36</definedName>
    <definedName name="solver_rhs5" localSheetId="2" hidden="1">P1_Q3!$J$36</definedName>
    <definedName name="solver_rhs5" localSheetId="3" hidden="1">P1_Q4!$J$36:$J$37</definedName>
    <definedName name="solver_rhs5" localSheetId="4" hidden="1">P1_Q5!$J$36</definedName>
    <definedName name="solver_rhs6" localSheetId="1" hidden="1">"binary"</definedName>
    <definedName name="solver_rhs6" localSheetId="2" hidden="1">"binary"</definedName>
    <definedName name="solver_rhs6" localSheetId="3" hidden="1">"binary"</definedName>
    <definedName name="solver_rhs6" localSheetId="4" hidden="1">P1_Q5!$J$38:$J$39</definedName>
    <definedName name="solver_rhs7" localSheetId="3" hidden="1">"binary"</definedName>
    <definedName name="solver_rhs7" localSheetId="4" hidden="1">P1_Q5!$J$41:$J$42</definedName>
    <definedName name="solver_rhs8" localSheetId="4" hidden="1">P1_Q5!$J$44:$J$45</definedName>
    <definedName name="solver_rhs9" localSheetId="4" hidden="1">"binary"</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sd" localSheetId="0" hidden="1">0</definedName>
    <definedName name="solver_rsd" localSheetId="1" hidden="1">0</definedName>
    <definedName name="solver_rsd" localSheetId="2" hidden="1">0</definedName>
    <definedName name="solver_rsd" localSheetId="3" hidden="1">0</definedName>
    <definedName name="solver_rsd" localSheetId="4" hidden="1">0</definedName>
    <definedName name="solver_scl" localSheetId="0" hidden="1">1</definedName>
    <definedName name="solver_scl" localSheetId="1" hidden="1">1</definedName>
    <definedName name="solver_scl" localSheetId="2" hidden="1">1</definedName>
    <definedName name="solver_scl" localSheetId="3" hidden="1">1</definedName>
    <definedName name="solver_scl" localSheetId="4" hidden="1">1</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sz" localSheetId="0" hidden="1">100</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tim" localSheetId="0" hidden="1">2147483647</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ol" localSheetId="0" hidden="1">0.01</definedName>
    <definedName name="solver_tol" localSheetId="1" hidden="1">0.01</definedName>
    <definedName name="solver_tol" localSheetId="2" hidden="1">0.01</definedName>
    <definedName name="solver_tol" localSheetId="3" hidden="1">0.01</definedName>
    <definedName name="solver_tol" localSheetId="4" hidden="1">0.01</definedName>
    <definedName name="solver_typ" localSheetId="0" hidden="1">1</definedName>
    <definedName name="solver_typ" localSheetId="1" hidden="1">1</definedName>
    <definedName name="solver_typ" localSheetId="2" hidden="1">1</definedName>
    <definedName name="solver_typ" localSheetId="3" hidden="1">1</definedName>
    <definedName name="solver_typ" localSheetId="4" hidden="1">1</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er" localSheetId="0" hidden="1">2</definedName>
    <definedName name="solver_ver" localSheetId="1" hidden="1">2</definedName>
    <definedName name="solver_ver" localSheetId="2" hidden="1">2</definedName>
    <definedName name="solver_ver" localSheetId="3" hidden="1">2</definedName>
    <definedName name="solver_ver" localSheetId="4" hidden="1">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3" i="9" l="1"/>
  <c r="B18" i="9"/>
  <c r="B26" i="9"/>
  <c r="B19" i="9"/>
  <c r="B23" i="9"/>
  <c r="B27" i="9"/>
  <c r="B29" i="9"/>
  <c r="B14" i="9"/>
  <c r="C18" i="9"/>
  <c r="C26" i="9"/>
  <c r="C19" i="9"/>
  <c r="C23" i="9"/>
  <c r="C27" i="9"/>
  <c r="C29" i="9"/>
  <c r="B30" i="9"/>
  <c r="B31" i="9"/>
  <c r="C30" i="9"/>
  <c r="C31" i="9"/>
  <c r="B32" i="9"/>
  <c r="B14" i="11"/>
  <c r="B19" i="11"/>
  <c r="B27" i="11"/>
  <c r="B20" i="11"/>
  <c r="B24" i="11"/>
  <c r="B28" i="11"/>
  <c r="B29" i="11"/>
  <c r="B32" i="11"/>
  <c r="B33" i="11"/>
  <c r="B34" i="11"/>
  <c r="B21" i="11"/>
  <c r="B31" i="11"/>
  <c r="B9" i="11"/>
  <c r="B37" i="11"/>
  <c r="B14" i="12"/>
  <c r="B19" i="12"/>
  <c r="B27" i="12"/>
  <c r="B20" i="12"/>
  <c r="B24" i="12"/>
  <c r="B28" i="12"/>
  <c r="B29" i="12"/>
  <c r="B32" i="12"/>
  <c r="B33" i="12"/>
  <c r="B34" i="12"/>
  <c r="B21" i="12"/>
  <c r="B31" i="12"/>
  <c r="B9" i="12"/>
  <c r="B37" i="12"/>
  <c r="G19" i="12"/>
  <c r="G27" i="12"/>
  <c r="G20" i="12"/>
  <c r="G24" i="12"/>
  <c r="G28" i="12"/>
  <c r="G33" i="12"/>
  <c r="G21" i="12"/>
  <c r="G31" i="12"/>
  <c r="G37" i="12"/>
  <c r="B35" i="12"/>
  <c r="G35" i="12"/>
  <c r="B35" i="11"/>
  <c r="M20" i="1"/>
  <c r="K17" i="1"/>
  <c r="I14" i="1"/>
  <c r="S29" i="17"/>
  <c r="S23" i="17"/>
  <c r="Q26" i="17"/>
  <c r="P20" i="17"/>
  <c r="P26" i="17"/>
  <c r="O23" i="17"/>
  <c r="O17" i="17"/>
  <c r="M20" i="17"/>
  <c r="L14" i="17"/>
  <c r="L20" i="17"/>
  <c r="K17" i="17"/>
  <c r="K11" i="17"/>
  <c r="I14" i="17"/>
  <c r="G14" i="17"/>
  <c r="G14" i="14"/>
  <c r="G8" i="16"/>
  <c r="M14" i="16"/>
  <c r="T14" i="16"/>
  <c r="S14" i="16"/>
  <c r="S10" i="16"/>
  <c r="T10" i="16"/>
  <c r="R12" i="16"/>
  <c r="S7" i="16"/>
  <c r="Q9" i="16"/>
  <c r="P5" i="16"/>
  <c r="P9" i="16"/>
  <c r="O7" i="16"/>
  <c r="B14" i="10"/>
  <c r="C18" i="10"/>
  <c r="C26" i="10"/>
  <c r="C19" i="10"/>
  <c r="C23" i="10"/>
  <c r="C27" i="10"/>
  <c r="C29" i="10"/>
  <c r="B13" i="10"/>
  <c r="B18" i="10"/>
  <c r="B26" i="10"/>
  <c r="B19" i="10"/>
  <c r="B23" i="10"/>
  <c r="B27" i="10"/>
  <c r="B29" i="10"/>
  <c r="J6" i="16"/>
  <c r="S18" i="16"/>
  <c r="S21" i="16"/>
  <c r="S25" i="16"/>
  <c r="T21" i="16"/>
  <c r="T25" i="16"/>
  <c r="R23" i="16"/>
  <c r="Q20" i="16"/>
  <c r="P16" i="16"/>
  <c r="P20" i="16"/>
  <c r="O18" i="16"/>
  <c r="M10" i="16"/>
  <c r="L12" i="16"/>
  <c r="J10" i="16"/>
  <c r="I8" i="16"/>
  <c r="P26" i="1"/>
  <c r="L20" i="1"/>
  <c r="P20" i="1"/>
  <c r="L14" i="1"/>
  <c r="L20" i="14"/>
  <c r="L14" i="14"/>
  <c r="P26" i="14"/>
  <c r="P20" i="14"/>
  <c r="S29" i="14"/>
  <c r="S23" i="14"/>
  <c r="O17" i="14"/>
  <c r="K11" i="14"/>
  <c r="S29" i="1"/>
  <c r="Q26" i="1"/>
  <c r="O23" i="1"/>
  <c r="G14" i="1"/>
  <c r="K11" i="1"/>
  <c r="O17" i="1"/>
  <c r="S23" i="1"/>
  <c r="Q26" i="14"/>
  <c r="O23" i="14"/>
  <c r="M20" i="14"/>
  <c r="K17" i="14"/>
  <c r="I14" i="14"/>
  <c r="F11" i="8"/>
  <c r="B23" i="12"/>
  <c r="G23" i="12"/>
  <c r="B15" i="12"/>
  <c r="H20" i="12"/>
  <c r="H19" i="12"/>
  <c r="H24" i="12"/>
  <c r="H28" i="12"/>
  <c r="C20" i="12"/>
  <c r="C19" i="12"/>
  <c r="C24" i="12"/>
  <c r="C28" i="12"/>
  <c r="H23" i="12"/>
  <c r="H27" i="12"/>
  <c r="C23" i="12"/>
  <c r="C27" i="12"/>
  <c r="G19" i="11"/>
  <c r="G27" i="11"/>
  <c r="G20" i="11"/>
  <c r="G24" i="11"/>
  <c r="G28" i="11"/>
  <c r="G33" i="11"/>
  <c r="B13" i="2"/>
  <c r="B18" i="2"/>
  <c r="B26" i="2"/>
  <c r="B19" i="2"/>
  <c r="B23" i="2"/>
  <c r="B27" i="2"/>
  <c r="B29" i="2"/>
  <c r="B14" i="2"/>
  <c r="C18" i="2"/>
  <c r="C26" i="2"/>
  <c r="C19" i="2"/>
  <c r="C23" i="2"/>
  <c r="C27" i="2"/>
  <c r="C29" i="2"/>
  <c r="B30" i="2"/>
  <c r="B31" i="2"/>
  <c r="C30" i="2"/>
  <c r="C31" i="2"/>
  <c r="B32" i="2"/>
  <c r="G35" i="11"/>
  <c r="G21" i="11"/>
  <c r="E11" i="8"/>
  <c r="B23" i="11"/>
  <c r="B15" i="11"/>
  <c r="C19" i="11"/>
  <c r="C23" i="11"/>
  <c r="C27" i="11"/>
  <c r="C20" i="11"/>
  <c r="C24" i="11"/>
  <c r="C28" i="11"/>
  <c r="G23" i="11"/>
  <c r="H19" i="11"/>
  <c r="H23" i="11"/>
  <c r="H27" i="11"/>
  <c r="H20" i="11"/>
  <c r="H24" i="11"/>
  <c r="H28" i="11"/>
  <c r="G18" i="10"/>
  <c r="G23" i="10"/>
  <c r="G36" i="10"/>
  <c r="D11" i="8"/>
  <c r="B22" i="10"/>
  <c r="B36" i="10"/>
  <c r="C22" i="10"/>
  <c r="B32" i="10"/>
  <c r="G22" i="10"/>
  <c r="G26" i="10"/>
  <c r="G19" i="10"/>
  <c r="G27" i="10"/>
  <c r="G29" i="10"/>
  <c r="H18" i="10"/>
  <c r="H22" i="10"/>
  <c r="H26" i="10"/>
  <c r="H19" i="10"/>
  <c r="H23" i="10"/>
  <c r="H27" i="10"/>
  <c r="H29" i="10"/>
  <c r="G32" i="10"/>
  <c r="B34" i="10"/>
  <c r="B36" i="9"/>
  <c r="C11" i="8"/>
  <c r="B22" i="9"/>
  <c r="C22" i="9"/>
  <c r="G18" i="9"/>
  <c r="G22" i="9"/>
  <c r="G26" i="9"/>
  <c r="G19" i="9"/>
  <c r="G23" i="9"/>
  <c r="G27" i="9"/>
  <c r="G29" i="9"/>
  <c r="H18" i="9"/>
  <c r="H22" i="9"/>
  <c r="H26" i="9"/>
  <c r="H19" i="9"/>
  <c r="H23" i="9"/>
  <c r="H27" i="9"/>
  <c r="H29" i="9"/>
  <c r="G32" i="9"/>
  <c r="B34" i="9"/>
  <c r="G18" i="2"/>
  <c r="G26" i="2"/>
  <c r="G19" i="2"/>
  <c r="G23" i="2"/>
  <c r="G27" i="2"/>
  <c r="G29" i="2"/>
  <c r="H18" i="2"/>
  <c r="H26" i="2"/>
  <c r="H19" i="2"/>
  <c r="H23" i="2"/>
  <c r="H27" i="2"/>
  <c r="H29" i="2"/>
  <c r="G32" i="2"/>
  <c r="B34" i="2"/>
  <c r="H22" i="2"/>
  <c r="G22" i="2"/>
  <c r="C22" i="2"/>
  <c r="B22" i="2"/>
  <c r="B11" i="8"/>
  <c r="A11" i="8"/>
  <c r="J45" i="7"/>
  <c r="J44" i="7"/>
  <c r="H45" i="7"/>
  <c r="H44" i="7"/>
  <c r="J42" i="7"/>
  <c r="J41" i="7"/>
  <c r="H42" i="7"/>
  <c r="H41" i="7"/>
  <c r="J39" i="7"/>
  <c r="J38" i="7"/>
  <c r="H39" i="7"/>
  <c r="H38" i="7"/>
  <c r="H36" i="7"/>
  <c r="J34" i="7"/>
  <c r="R7" i="7"/>
  <c r="C13" i="7"/>
  <c r="C14" i="7"/>
  <c r="S7" i="7"/>
  <c r="R4" i="7"/>
  <c r="R5" i="7"/>
  <c r="R6" i="7"/>
  <c r="N11" i="7"/>
  <c r="N12" i="7"/>
  <c r="N13" i="7"/>
  <c r="H34" i="7"/>
  <c r="J33" i="7"/>
  <c r="S6" i="7"/>
  <c r="H33" i="7"/>
  <c r="J32" i="7"/>
  <c r="S5" i="7"/>
  <c r="H32" i="7"/>
  <c r="J31" i="7"/>
  <c r="S4" i="7"/>
  <c r="H31" i="7"/>
  <c r="J29" i="7"/>
  <c r="H29" i="7"/>
  <c r="J28" i="7"/>
  <c r="H28" i="7"/>
  <c r="J27" i="7"/>
  <c r="H27" i="7"/>
  <c r="J26" i="7"/>
  <c r="H26" i="7"/>
  <c r="J25" i="7"/>
  <c r="H25" i="7"/>
  <c r="J24" i="7"/>
  <c r="H24" i="7"/>
  <c r="J22" i="7"/>
  <c r="H22" i="7"/>
  <c r="J21" i="7"/>
  <c r="H21" i="7"/>
  <c r="J20" i="7"/>
  <c r="H20" i="7"/>
  <c r="J19" i="7"/>
  <c r="H19" i="7"/>
  <c r="J18" i="7"/>
  <c r="H18" i="7"/>
  <c r="G9" i="7"/>
  <c r="J37" i="6"/>
  <c r="J36" i="6"/>
  <c r="H37" i="6"/>
  <c r="H36" i="6"/>
  <c r="G9" i="6"/>
  <c r="J34" i="6"/>
  <c r="R7" i="6"/>
  <c r="C13" i="6"/>
  <c r="C14" i="6"/>
  <c r="S7" i="6"/>
  <c r="R4" i="6"/>
  <c r="R5" i="6"/>
  <c r="R6" i="6"/>
  <c r="N11" i="6"/>
  <c r="N12" i="6"/>
  <c r="N13" i="6"/>
  <c r="H34" i="6"/>
  <c r="J33" i="6"/>
  <c r="S6" i="6"/>
  <c r="H33" i="6"/>
  <c r="J32" i="6"/>
  <c r="S5" i="6"/>
  <c r="H32" i="6"/>
  <c r="J31" i="6"/>
  <c r="S4" i="6"/>
  <c r="H31" i="6"/>
  <c r="J29" i="6"/>
  <c r="H29" i="6"/>
  <c r="J28" i="6"/>
  <c r="H28" i="6"/>
  <c r="J27" i="6"/>
  <c r="H27" i="6"/>
  <c r="J26" i="6"/>
  <c r="H26" i="6"/>
  <c r="J25" i="6"/>
  <c r="H25" i="6"/>
  <c r="J24" i="6"/>
  <c r="H24" i="6"/>
  <c r="J22" i="6"/>
  <c r="H22" i="6"/>
  <c r="J21" i="6"/>
  <c r="H21" i="6"/>
  <c r="J20" i="6"/>
  <c r="H20" i="6"/>
  <c r="J19" i="6"/>
  <c r="H19" i="6"/>
  <c r="J18" i="6"/>
  <c r="H18" i="6"/>
  <c r="J36" i="5"/>
  <c r="H36" i="5"/>
  <c r="J34" i="5"/>
  <c r="R7" i="5"/>
  <c r="C13" i="5"/>
  <c r="C14" i="5"/>
  <c r="S7" i="5"/>
  <c r="R4" i="5"/>
  <c r="R5" i="5"/>
  <c r="R6" i="5"/>
  <c r="N11" i="5"/>
  <c r="N12" i="5"/>
  <c r="N13" i="5"/>
  <c r="H34" i="5"/>
  <c r="J33" i="5"/>
  <c r="S6" i="5"/>
  <c r="H33" i="5"/>
  <c r="J32" i="5"/>
  <c r="S5" i="5"/>
  <c r="H32" i="5"/>
  <c r="J31" i="5"/>
  <c r="S4" i="5"/>
  <c r="H31" i="5"/>
  <c r="J29" i="5"/>
  <c r="H29" i="5"/>
  <c r="J28" i="5"/>
  <c r="H28" i="5"/>
  <c r="J27" i="5"/>
  <c r="H27" i="5"/>
  <c r="J26" i="5"/>
  <c r="H26" i="5"/>
  <c r="J25" i="5"/>
  <c r="H25" i="5"/>
  <c r="J24" i="5"/>
  <c r="H24" i="5"/>
  <c r="J22" i="5"/>
  <c r="H22" i="5"/>
  <c r="J21" i="5"/>
  <c r="H21" i="5"/>
  <c r="J20" i="5"/>
  <c r="H20" i="5"/>
  <c r="J19" i="5"/>
  <c r="H19" i="5"/>
  <c r="J18" i="5"/>
  <c r="H18" i="5"/>
  <c r="G9" i="5"/>
  <c r="J36" i="4"/>
  <c r="H36" i="4"/>
  <c r="J34" i="4"/>
  <c r="R7" i="4"/>
  <c r="C13" i="4"/>
  <c r="C14" i="4"/>
  <c r="S7" i="4"/>
  <c r="R4" i="4"/>
  <c r="R5" i="4"/>
  <c r="R6" i="4"/>
  <c r="N11" i="4"/>
  <c r="N12" i="4"/>
  <c r="N13" i="4"/>
  <c r="H34" i="4"/>
  <c r="J33" i="4"/>
  <c r="S6" i="4"/>
  <c r="H33" i="4"/>
  <c r="J32" i="4"/>
  <c r="S5" i="4"/>
  <c r="H32" i="4"/>
  <c r="J31" i="4"/>
  <c r="S4" i="4"/>
  <c r="H31" i="4"/>
  <c r="J29" i="4"/>
  <c r="H29" i="4"/>
  <c r="J28" i="4"/>
  <c r="H28" i="4"/>
  <c r="J27" i="4"/>
  <c r="H27" i="4"/>
  <c r="J26" i="4"/>
  <c r="H26" i="4"/>
  <c r="J25" i="4"/>
  <c r="H25" i="4"/>
  <c r="J24" i="4"/>
  <c r="H24" i="4"/>
  <c r="J22" i="4"/>
  <c r="H22" i="4"/>
  <c r="J21" i="4"/>
  <c r="H21" i="4"/>
  <c r="J20" i="4"/>
  <c r="H20" i="4"/>
  <c r="J19" i="4"/>
  <c r="H19" i="4"/>
  <c r="J18" i="4"/>
  <c r="H18" i="4"/>
  <c r="G9" i="4"/>
  <c r="R5" i="3"/>
  <c r="S5" i="3"/>
  <c r="R4" i="3"/>
  <c r="R6" i="3"/>
  <c r="R7" i="3"/>
  <c r="N11" i="3"/>
  <c r="N12" i="3"/>
  <c r="N13" i="3"/>
  <c r="H32" i="3"/>
  <c r="S6" i="3"/>
  <c r="H33" i="3"/>
  <c r="S7" i="3"/>
  <c r="H34" i="3"/>
  <c r="S4" i="3"/>
  <c r="H31" i="3"/>
  <c r="J18" i="3"/>
  <c r="H18" i="3"/>
  <c r="J33" i="3"/>
  <c r="J34" i="3"/>
  <c r="J32" i="3"/>
  <c r="J31" i="3"/>
  <c r="J29" i="3"/>
  <c r="J28" i="3"/>
  <c r="J27" i="3"/>
  <c r="J26" i="3"/>
  <c r="J25" i="3"/>
  <c r="J24" i="3"/>
  <c r="H29" i="3"/>
  <c r="H28" i="3"/>
  <c r="H27" i="3"/>
  <c r="H26" i="3"/>
  <c r="H25" i="3"/>
  <c r="H24" i="3"/>
  <c r="J22" i="3"/>
  <c r="J21" i="3"/>
  <c r="J20" i="3"/>
  <c r="H20" i="3"/>
  <c r="H21" i="3"/>
  <c r="H22" i="3"/>
  <c r="J19" i="3"/>
  <c r="H19" i="3"/>
  <c r="G9" i="3"/>
  <c r="C13" i="3"/>
  <c r="C14" i="3"/>
</calcChain>
</file>

<file path=xl/sharedStrings.xml><?xml version="1.0" encoding="utf-8"?>
<sst xmlns="http://schemas.openxmlformats.org/spreadsheetml/2006/main" count="914" uniqueCount="190">
  <si>
    <t>Mean</t>
  </si>
  <si>
    <t>Standard Deviation</t>
  </si>
  <si>
    <t>Demand Parameters</t>
  </si>
  <si>
    <t>A</t>
  </si>
  <si>
    <t>B</t>
  </si>
  <si>
    <t>Phase 2 Markdown in $</t>
  </si>
  <si>
    <t>Phase 1</t>
  </si>
  <si>
    <t>Phase 2</t>
  </si>
  <si>
    <t>Decision node</t>
  </si>
  <si>
    <t>Event node</t>
  </si>
  <si>
    <t>Price of purchase</t>
  </si>
  <si>
    <t>Rental cost per period</t>
  </si>
  <si>
    <t>Probability of leaving</t>
  </si>
  <si>
    <t>Price drop per year</t>
  </si>
  <si>
    <t>Various options for connectors</t>
  </si>
  <si>
    <t>Borders</t>
  </si>
  <si>
    <t>Lines</t>
  </si>
  <si>
    <t>Problem 1</t>
  </si>
  <si>
    <t>Weekend 1</t>
  </si>
  <si>
    <t>Weekend 2</t>
  </si>
  <si>
    <t>Weekend 3</t>
  </si>
  <si>
    <t>Weekend 4</t>
  </si>
  <si>
    <t>Weekend 5</t>
  </si>
  <si>
    <t>Weekend 6</t>
  </si>
  <si>
    <t>Alice</t>
  </si>
  <si>
    <t>Bryanna</t>
  </si>
  <si>
    <t>Chris</t>
  </si>
  <si>
    <t>Deshmuk</t>
  </si>
  <si>
    <t>House capacity</t>
  </si>
  <si>
    <t>Min times each person goes</t>
  </si>
  <si>
    <t>Total house cost</t>
  </si>
  <si>
    <t>Number of spots</t>
  </si>
  <si>
    <t>Cost per spot</t>
  </si>
  <si>
    <t>Budgets</t>
  </si>
  <si>
    <t>Parameter</t>
  </si>
  <si>
    <t>Decision/variable cell</t>
  </si>
  <si>
    <t>Objective</t>
  </si>
  <si>
    <t>Constraint</t>
  </si>
  <si>
    <t>Distribution demand</t>
  </si>
  <si>
    <t>With refund policy</t>
  </si>
  <si>
    <t>Without refund policy</t>
  </si>
  <si>
    <t>Phase 1 Price</t>
  </si>
  <si>
    <t>Maximize cumulative preference</t>
  </si>
  <si>
    <t>Constraints</t>
  </si>
  <si>
    <t>LHS</t>
  </si>
  <si>
    <t>Sign</t>
  </si>
  <si>
    <t>RHS</t>
  </si>
  <si>
    <t>Atleast 2 visit</t>
  </si>
  <si>
    <t>&gt;=</t>
  </si>
  <si>
    <t>At any weekend only 2 people</t>
  </si>
  <si>
    <t>&lt;=</t>
  </si>
  <si>
    <t>Budget</t>
  </si>
  <si>
    <t>Total Spot</t>
  </si>
  <si>
    <t>Unutilized spot</t>
  </si>
  <si>
    <t>Expense</t>
  </si>
  <si>
    <t>per person</t>
  </si>
  <si>
    <t>Total utilized spot/person</t>
  </si>
  <si>
    <t>Expense/person</t>
  </si>
  <si>
    <t>Alice if 2 then 3</t>
  </si>
  <si>
    <t>Deshmukh not 1 should get 5</t>
  </si>
  <si>
    <t>Deshmuk goes on both 4 and 5</t>
  </si>
  <si>
    <t>z</t>
  </si>
  <si>
    <t>Alice and Chris</t>
  </si>
  <si>
    <t>Demand A</t>
  </si>
  <si>
    <t>Demand B</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</si>
  <si>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</si>
  <si>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</si>
  <si>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</si>
  <si>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</si>
  <si>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</si>
  <si>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</si>
  <si>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</si>
  <si>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</si>
  <si>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</si>
  <si>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</si>
  <si>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</si>
  <si>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</si>
  <si>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6b006f12-64a6-493e-8126-f56d94e30ac4</t>
  </si>
  <si>
    <t>CB_Block_0</t>
  </si>
  <si>
    <t>㜸〱敤㕣㕢㙣㈴㔷㤹敥㔳㝤㜱㔷摢ㅥ㍢攳挹㘵㐲㐸㑣㐲〸挴戳捥㜸㤲㈱〴ㄸ〶㕦攲㤹㐹㍣㘳㘷散㤹㠰〰昵㤴扢㑦㡤㉢搳㔵攵㔴㔵㝢挶㈱㔲㈲〸㌷敤〲㔲戸㠸㕣㜶㠹㈲㠴㠴㤰戸扣戰戰昰㠲㠴〰敤〶〹㈴昶㘱㈵ㅥ〲㐲扢て㡢㔶㈳敤ぢて㐸昰㝤愷慡扡慢扡摤㘵愷㤳㠰㠳㝣㈶晤晢搴戹搵㌹攷扦㥥晦㍦㤵㥣挸攵㜲㝦㐶攲㕦愶〲㌳㌷㉤㙦晡㠱戴㈷㘷摤㐶㐳搶〲换㜵晣挹㘹捦㌳㌶ㄷ㉣㍦挸愳㐱愹㙡愱摥㉦㔶㝤敢㌱㔹慥㙥㐸捦㐷愳㘲㉥㔷㉥敢ㅡ敡㌹〸㝦愳昱㠳捥㕥㐳〵㠰㤵搹㤹挵搵㐷㌰敡㜲攰㝡昲搰昸昹戰敦戱愹愹挹愹挹愳㠷敦㍤㌲㜹昸搰昸㙣戳ㄱ㌴㍤㜹捣㤱捤挰㌳ㅡ㠷挶㤷㥡慢つ慢昶愰摣㕣㜱㉦㐹攷㤸㕣㍤㝣昷慡㜱捦扢愶敥㌹㝡搴扣敦扥㜷つ攱搵戹㌳戳㌳㑢㥥㌴晤搷㘸捣㈲愷㝣捦㥣慣㔹㕣㥢㤴㥥攵㕣㥣㥣㥤挱㝦㠹昹攳改摥挹攵㌵㈹〳扥㕡㝡搲愹㐹㕦㐷挷㐱㝢摡昷㥢昶㍡㌷㑦户攷戱搴㥡攱〷㐵㝢㔶㌶ㅡ扡ㅤ㡦㕡戶ㄷ戱㜷つ㘳㜳挸㕥㤶㡥㙦〵搶㠶ㄵ㙣㤶散ㄵっ㔴ㅦ戶捦昹昲慣攱㕣㤴㘷っ㕢ㄶ敤ㄳ㑤慢㕥〸㔳㉥㝦㐷㍣㐴㜲㘲㙡昹㤳搳扥㍤扢㘶㜸㙡㐶㍥㌷㈶愳敤扣㔷㑢户扤慤昷戸㥣扡㝡〳挷扣扤㜷㍢搴㥣㌷扣㔶换㠹摥㉤愳挵愷㘷㜰㔷敦昶㠹㍤㑡昷㜹㐷敦㍥㙡㉢搳慤挵㘰㐴摦㙡㐷戱ㄸ扤㐴㌰㐰㔰㈶㈰〲昵ち挱㈰挱㄰㠰㈸晣㍦戸㈴搹㤱㔵㕡搵搰慡慢㕡戵愶㔵敢㕡㔵㙡㔵㔳慢㕥搴慡㙢㕡搵搲慡㡦㘸搵㑢㘸ㄳ愷昲挰㠰ㄶ愵昵㤳㔳晦昱㠷㘷ㅦ㥦晦收㌷㝦㝡捤晢扦晡慢晣搰㍥㌴㝡㈸㥡搴㥣㘷㕣〶愹戵愹ㄸㅣ挱㝦摢㜳〵㤸挲㍣㙡摥㙢㑥㑤搵㡦ㅥ㌶敥㌶㡡㕣㔶〶昲㔳㠴㌲㡡戶㐳收挳㤶㔳㜷㉦㉢摣摤㌴㘳昸戲扤㜱ㄳ㔱摤㡣摢㜴敡晥㥢戶慥㕣づ㡣㐰摥搸㔹搷ㅥ愴慢摢㌲搸㑡晡敡㝤㌷㜷㜶㍢㙦㌴㥡㜲晡㡡ㄵ㔶扦戹愳摡㕥昲摣搵摥戵昳㥥㝣戴㔵摢㌵愳㘹〸戵つ㌵㜶搷㉡挳慡㜰㕥攳戳㙢慥㉦ㅤ㌵扤〹㝢挹慡㕤㤲摥戲愴㐸㤴㜵戵搴㙢㔹ㄵ㜱晤挴愲㠳㠵㠲㕢敢户㈶㑢捤晢慦〴㘰㘶㔹挷㝣搷愵ㄷ㙣慥ㄸ慢つ㜹㕤慡㐹昸㑥㔴ㅣ㑣ㄵ捦扢戵愶㍦敢㍡㠱攷㌶搲㌵搳昵つ〳㤲愶㝥摡慤换㐲㈱愷㠴〲〴㙥㍥㉦㐴敥捥摥扣愰㄰㤱㐰㌱ㄹ昹㠶㌴搹㑤㥥挵敡戰㡡㠶㈴㑤㙡㙦摤㘶㌰捥㔷挹㤸っづ㑣慣㠹晡㠳㉦㝤晢㌶挳戶㌰昷晡㌶搶戴戱㘸昵昷㙦㐸㈷㌸㘹㌸昵㠶昴㌲戵㥦攰㡣昴ㄱ㠰攲㔵〸㠴㥥扢㐷㔵㈷慥㠸捤攲㘵慢ㅥ慣㤵搶愴㜵㜱㉤㐰ㄹ㌴㘴戹捣慤敤㑡晡㌵㈸搲昷ㄳ㡣〱㔴㉡戹搲〱㌶㉡㔵㤰㜲㐵㑡愷っ㕥㑥〹㜲昶㑢昱昲㤰㌹㙦㌵〲ㄹち攵ㄱㄳㄸ〹戵㥡㐲摦㌰㐹搴㌳㙡愱挲㌸㘰捥㠲㑡つ换〹㌶摢㝣摢挵㈵㈱ㄱ敤挹㠲㕤㈷ぢ㈸ち搲昲㈰㠳搷㐰㌴ㅤ搲㈰扢㜱㠲㠸挸〶ㄹ㥡ㅤ㈳愷㠹㡣敤㌳㘴〴摡㈷㠹㤰慤て昷㤶ㄱ㈴昶㙥㈲㘵愷㥥晣戸㈷捤戶戲攵㐳㘹㜶㉤㌶㑥扦㡥攰㝡㠲ㅢ〸づ〲㠸晦㠶㠴愳㤴㐳㍥㥤昴㌷攱㔹扦㠹攰捤〰㤰㑦㍡㘵㑥㈴慡㘸㐳敤挴㡥㘴扢㘱搸挹捡㈸づ㐵ㄱ㉤攳㤶㥤㌹㙣㉢㐴㐷㔶攷敥搰戵〵愵㘳摦搶㥢㌶㤳换㈱㐵㘶㌴㑤慥㜵㥢愶挹㡤㘰搳㍥昵搶㉤攸慡㡦ㄳ扣〵愰愲摦㑡〸攵㐲㠳㜷㘷ㄶ㍤㑤捡㌷㠴㔹ㄴㅡ㐳㝤㉡昸㠸㤰㜹〴挸㄰㜲㕤挷㤷㍤ㅢ㥡收攰㠴昹㠶户愱て昵收敦〸改ㅤ㝡㜳㑦敦搰㕦昴ち慤攸摢挰㕥攲㌷㍤㜵捣敤愸搶摦㐶㜰〷㐰㠷㡥攱改晢㤵㝡ち㤴㔹㙣㈷㌰户㥦㕥ㄷ㘵攵慥㙣慥㑢愵㠱㠶捣ㄵ挳扢㈸〳㜸㌰㑥捤挱ㄶ㜶㍤㑦㌶㜰愸慤慢〲㥥㕦慥㑦ㄷ晡昳㥥㙢戳㝣捦㐶昶摦㄰㡡愱㔰搰昲戹づㅢ㌹挳搶㑣昸㥣ㄲ㤴㐳ㅤ㝣㜷㙦㈱㤱攸㤴㈶㉦昶换㍥㕦敥㐹㤲㍥㈴挹㍢戰慤晡㥤〰㤰ㄲ攲㍦㝢㑡㤴㐳㙣昶て慡㔹摡㘲愵㠷㉦攳㜴搲攱㐳散㤲㈳㠳愱挳㜶〶晥〳㝦搸㕥戶散㤶戰ㄸ戴㤷愴㔷㠳㙦挱㙡挸㑡攸㤶愵愸搹㤳ㄵ㙦㄰㔹㤱捦㜷㥤愷㌳晣㙢㡡㑥㍡愴㐴㈶户㘷㔶㘶㥣挵摢㐴㐵㌷㈴㠵㑡㠶㙢愸㈵㠱㐸㜹㙣扢㈷㘲晡㄰㌱㜷㘱攳昴挳〴㔳〴㐷〰㡡扦㠰愴搹改挶㌳ㅣ㌶戰㐱㤷㜶戵㥡㉢ㄳつ捡㐵昸㔲㑦㘱㜵㤴慦㜹㈷挱扤〰ㅤ收てㅤ㤰ㄹ㠴愸㔰㥥㈰㐴ㄵ挶㌰捦㕢昲㌲㘹㘰㥦㠹挰搲㙣搳て㕣㥢㤱愵㘱㜳捥㍤攳〶㜳㤶扦㡥㐸搴㤸ㄹ㘵ㅥ㕥㤳づ愸换㠳敤搳㔱收慥慦换扡㙥㉥扢㑤㠸戶㔳㜳扢攱㘰㡥敤㠰㉤愹捥收㥡㐰敡敦㝣㡣㈱〴㜶㕡昹㕢改㡤摤㤱昷㥢㠷扥㤱昶㡥慥㔸㐱㐳づ㥡㈱搳㌱㕦㌶戱㡢㠸ㅣ搴〷捣㤵㌵㑦捡戹㘱昳㠴㘷搵ㅢ㤶㈳㠹っ搸㤸っ搶㉤挸㡢㠸ㄲ㉣戹㡣〱扡捥戰戹攲ㄹ㡥扦㙥㌰愰戸戹㍦昵愴挲㈲㐵㜳挶㜲㝣扣㐶㘱㤱昹ㄱ㜳㜹捤扤㡣㠸㙤搳㜶㑥ㄸ敢晥慥挰ち㠹㍥㑣ち㌵㐲ㄳ㥡㈶捡㕡戹㕦晣昰㐰㥥换㤱昷ち〴ち㔷戹㈲㝤收ㄹ摡㥢㜶㝤ㄴ愳愱㥤捥㌹つ㈱㝡搴㉡捣㘷㑡㘱㜲慡㝥ㅦ晢扣ㅢ攰㠱ㄳ攷㑥戵㈳㜳慦㉡㘶㕤愴㤷㍦㐳挶㉢戲㘸〵㐲攸愳摢ㄷ㤲ち换㐸㌹攰㐰㘰㥣㑦㥤攴㔷㌱㔵ㅢ㔲摦扥㜶㜶ㅥ㤱愴㈱㜳挱㔸㤵つ挴愳㙤㈳搸ㄷ㍥搰㡣戵㡤㠶ㅦ搵捤扡戶㙤㤰戴㐸㤶换㌵㠳ㄴ㍣摤っ摣搳㤶愳㥢〰㡡晥愲㈲攳ち㡡㡣㉢慡㘸挸㍣换搰愰捡㜳㉣昷愲攱㔹挱㥡㙤搵捡㝣㘰昸㙥㔷搰㈴㤸㥣㤲㌷㑥戱捣ㄸ敦戰收捦挱㘴昳㈷㠱敥㐹挸㔱㙥ㅤ搱て捡搵㐴〹晦㐴㥦㡥㈵〸ㄸ攵㈹搵摦㡢搱㡡敡㜶〴㐴㡥㑡㔷攳㍢ㄸ㔷㥦㐰㐹㈸㠴㠸昵っㄲ㠱㔷㌰㈱攴改攲㉥㤹攷ㅣ㉢〰昶㠸戱㜹㉢㤸昳㠱㜲〰㘴搵昱昶㐶㠵搵㐴愷㠹㤶㔶戸愵扢㉡愵㈶㙥敥慥㑦敡㡤户㙥㔱ㅤ㙡㤴㠴㈲搹慥㤱搲㉣㕢捣㜱㌷愹ㅡ愱ㄴ㜷慣㙤㐴㤶摢戴扤敦㤴㈲慦㐲㌱㈹㥡挹改敦㔳㠴㠲㐰㙦愴愳攸戳捦㈶㡦㐴挴㠶㌶㐰㠵㝡㉡㉣ㅢ㡥㐲㠲愷㜰敤愴㉥㉢搱ㄳ昸㝢㕦㤴㕤㙣〶愹ㅡ攳捡㔸㔴㌳摤㘸㉣㍡戰ㄲ㙡㠶㔷摦㈵㉣㡤戵㠵ㅡ㐶㜱㘷扦摡㍦摣摥〴㈳㐶㙣挸戰㐸㠶ㅦㄸ㙣〸收㑡㐴㔴㘹㥤つ㜳慢㕢挵㘵㍥㥤㤶㠶愳㌰戰ㅣ搴攷攴㠶㌲挳摡㤶晣㤸敡搰㍡㉤㉡㌹慡㥢搳慢㍥㔴㝡㐰㌹ㅥ攵ㄴ㠳敢收㔹扡愵㜰㠹〱㘲㌷捡㉤搵〲㠴㜶㕢〳昰㘴戰㝢戰㠳ㅤ〹㐳㈷戴捥㈸㐱㑢ㄹ㠴㥢㕥〴㜹愷㑦㡣㐲㤰㥡㉡晤摦㜱昱散㌳㑣摦㌸㥥㡢㌳ㄱㄳ㌱摣㤵㘱㍤〰戹挹挸㈴戹㘸㉣づ㤸㠷㤲㑤〹慤愱戸㡣㈶挶㌰㑤㍥㉦挰㉤ㅥ挶戲㐶挸㌶つ摣㜳ぢ㉣㘸搳挶收㍥昳㤴㔳㙢㌴敢㔲愹攲㔸㔶㉢㡤扣㉢昰愵慥〰㠶摣㤴戱㉦搱愶㥣挲㔱㡡㑢㈶㤲晡户扢昵攳攸慥㠴ㅣ挶〸㔵ㅦ〳㤰ㄹ㙥㌹ㄵ㄰敢扡愷㐰晢㜰㝦晢〲㠳扡㍣〷㤱搶㔵㐴㔹戶㠰晢㜸慤㈸戲攲戶㐴戳〵㜷挱愵捤㥥㈸㍡㘹㠵㐵扢〲㐷㔸㘷㈸昰㑡㈵ㄸ㈳㝤㜲〷〷挹㕤㡤愲扢㔷㥦㔰㡦戹慢㐰㠵挲㠰㘰㡣㤷愷愰ㅣ㜶ㄵ㡣㐴㠳㕢㙢㕢摤㠲搱㕦㕡摥晡㌴㠰㘰ㄸ㤸〶㉤㕡㠶〶捥㉣昲摢ㅢ㌸户愰㔵㐶㠴㌴ㄹ㑣㘵㡣㜲っづ㝢㈰つ摣挴㠳昴㡡ぢ㈵ㄴㅣ㔰ㄷ挳攲扢㠹ㄳ㌶㡥㐰慥㜷㕤㐷攱㤲ㄱ攰晡㡢㜳戰愳㜸扡㕥愷戹ぢ晦摣慥挰㉡慥㙥㠴收攸㠱㡥㑢㔹㙡㑤戴敦㙥敢愸㠸㉥ぢㅥ㤹㥢㍣㘹〴戵戵攵㘰㌳扣戸搵㉦㐹ㄴ㝦〴㝦挴㤶㙦愷捤㕣㜰㜸ㄱ㜵㠳㝢㕦戹攴戸㤷ㅤ㌵慦愲捦㕢㝦愰㄰㕣愱ㅣ攰㈴㉢戹㍦攳㥦㑡㕡慥昸㐳㡣戸㤳㘹㜳㠰戶㠳㠴攳愸ㄴ㑡㠳㜱攴㌳攸〴戶㝢敢搶〰改攴㐰〷㥤㈸㐱戰㐷㈸捥挵搷㡣㔰挴扦〱慤㈴㤶昰㐸㡥㍤晦㍡㔸㕦晣〰㈵㐴㌸㥥㈳㌱㔲㝣ぢ㜲ㄹ愸㔳㠲㍣扡攲挱ぢ㈱㝦㍦㔸㡡戹㜹㑢㜶晡㉢㌰戳昸㝥㈷㡡㙥㈶㡡晥戵ぢ㐵㠲搷㐰ㄴ晦㍥㠰㑣㥣㡡っ捦扥愲㐰㌸搷戴㜷〰㝤摤㉦晣晥つて愰ぢㄱ㜱㈸ㅢつ愱戶摢昱摣㌲ㄱ昲㕤㈶〲㠳昷捡㐴㌸㡤㡣㘰ㄴ㍦㌴ㄱ㈲ㅦ挸㈲ち戶㌷ㄱㄸ摢换㌰〴ㄳ愱搶㠴㕢㠳㈷戰敢㙣晡挷㑥攲攲慤昴ㄱ捦㠷搲昲㘷攱㤱扡扥扢㜸挹昰っ晢愰㉡㍦攱㐹㈸㌳㙦〵㌷戹㔵ㄷ昶戸㜱换ㅡ搵㘹ぢ㕦㐵散㘵摦昳愷散散晥㍡㌰ㄵ愶搰㝤㉦捡愲昴㉡㍣㈵㠲攷㠶摣㐷て㝣敢挴㙦ㅦ㝢敡㌸㙦慢㐵戴㕡扣ㄳ昹㝥㐲昶戴㈷㄰搴㑤㕣ㄴ戹㤶ㅦ收㥣挶㈷㑡搶㝡㐳捥ㄸ㥥戲㠲㝣摤㡥戳㈱攱㈵〸㌳㈴扥摤㘰㘲攲摥㐳㘸㘲㑥㜶戸㍢搵㠷㑤捡㐵㌸㤹㤸戸昲改挵㘱㐳搱㔳㤱昵㘹㙤ㄶ扦〳㔵昴ち㈷㤲戶ㄲ㜹敡㘴ㄲ攲摢㥤扡敥㈸㜵㕤㜸㤰㘱搸㍦㤶㔲㠸㍦㤰㐲㤲〷ㄹ㕥〸㔰㔲敡㉣㌲挵扢〰㌲㈲㙢㥤㈱㕥晡〳昶㠴㠰㙣㕤晡敢昳㈳ㄶ散㈲戰ㄸ晢攲晢㍤搱搲ㄶ㡤㔵ㄳ㐳戵捡愶㔹㐶㐶ㅤ㕥㔸㌰ㄵ㤷愶㉣㥤㈳㈸摤戱㍢㡡㉦ㄹ戶挳挰㕢挸搸㐵㥢扥戶㡡㝤扦搳挴捤て攸㤹㤲㔲ㄸ捥㝥ㄶ攳㐰慡㘲㜴㘱搳㑡㔸㐴㌸ㄲ㘶㕢㥤〶愳㉡攸㉣攷㈰㑥愵〸晥昱㑢㈱搶㑦戴㠷扥戶戳㠶㍡捥ㄹ挰〲昹㠳晤㜵㜳〶㘳攳慤攴ㄸ㐸搸ㅤ戵㉡㠷搷挳捦愱ぢㄷ㥤ㄳ㝡㍢慢㥥挵㔱晣㠹㌹㉢慦㜵改㝦㐶慦ㄵ㘷㥤㘷㙦㠶戱㔳晡晦〳㈸搸㔶晦ぢ挶摥ㄴ㈲㍦ㄸ㘵昸㔰㘴晣㘴摢㤰つ㜷〴㥥㙤〴㙦搴挱㔸㔷㔹㠶扣挳摣㌲㍥㕥つ慢㤵〴㠷摦慢搰㜹㌵愲搵㤷戶敤㘰㑦〱挸搸㔰昱敢㄰㐱㍤晢愷攵㔶㝣扡㉤㝤〸ㅤて㥣戶㙡㥥敢扢㘶㌰扥㡣愰敦㌸扦㍤㌳㘱昳㑣㡢慦㜵ち戵摢戰ㄳ㐳ㅦ㐱㥦㌳㡢㄰搸㘷㘴昰㕡挵㈲ㄹ㔹搸㔹㈴㠳摦㈱㡤㈶挲㑢搴づ晥㌵收㐳㑤愳㠱㑦㔷ㄷ攱敢っ㔸戴㉢㤴㕤攸㜱敥扣愱挱慤挳ㅤ慤〷攱て㤲㡤㐹〴挷搴ㄲ㍥昴ㄱ敥㙢攷ㅥ愴摢㐶㙢昳搹戲㍦㥦㕢愵昸㈲㜰扡戳户愴㐹㠶敦攴ㄷ挹ㄵ扤㑡㠸㑢晢挷昱㜷攷づ㕡㡥㌶〶㍡㡦㍥攸愶㈳㙣愲〱昷搹づ愲摦ㄷ搰㔵㑣ㄳ攰愷ㅢ㔱㠶て㠲㕥㍥戲愲昸ㄷ㉣㡢っ㠰㝣慥㔴〳攸㑤搵捦㙦㐵搵愳戱㐰ㄶ㍣㘳㤰ㅣ㉢攲㌹㌴攴㜶㠵换〶㑢㜰搹㐲㥤㈵㤰搷攳ㅥ挸攷〴捦ㄲ㙡㈲㕦㐱㠷搶㐴㉣㤴昶㥥挸㤷户㥡㠸愰ㄵ愰ㄶ㥡ㅣ㝦㌴搶㈲㝡〳搵扡㑤攰㄰戸〰㈳ㄴ㡢㤴㌵愵㌰戴昰〳㘲〶改㤷搱摦㤷㡦晦攲㈵愶㍦ㅣㄷ㑡㄰愲㉡㍤㜹ち㐲㌵昹捦㈷㈷敦愱戴昷攴㍦扢搵攴㐷㈹㈳㌹ㄳ㍤〰ㄸ捥㡢㉡晥愸挵㌴㤱攱㍥昲㈷㉥㄰攰㤷㥡挵愸㠱ㄲ搵昷㌲㌲攸换つ㔷慤慥㈰ㄳ昷㉤㜲晤ㄹㅦ昷㈸晢㠸ㄷ㈱改换㈹㠵捥搸㔲愸ㄵ换㜶攴㠵摤ㄵ戲〱㑢攲搷戲㍤㐵㝡愹捦〸扦昸㔴㡣㤸㤳㈷攳㉦愷戴㈸收〴挲〸㉤㔲搲て㌷㔲㝣㌲㙥晣摤敦戵㕤愶愸㐰〲昵㠴㡤㐹㘷慡昱㈷攲挶㐷昰㔵㤶㙡㤳攳つ〲愶㤷攳挶愴㐷搵昸愹戸昱晦ㅥ㌹搸㙡ㅣ搳㘱㌸㜲㤱㐴㤲㘱敢㉡敢㍦昱㠵昶〸㥡ㄷ㑤敡捦㐱㌳㉣愶攴㔴愱攳㠶搲愰㐳戸っ攲攱ㅢ改〵摣㙤挲ㄵ㄰〸搹昰㝦㤵㜰ち㜷㥥收㡣挰挰㈷搰ㅢ〸㌶㝢扡㝡㘲攷㤲戹攸愱㘰挰㍣攵攳㑣㔵摦㔵㈴〲㜳愰㄰敥敦㌶㑥昹っ搳戱扤ㅦ㜱㤰㑣攳ㅤ㤲晥㤴㠷ち慣ㄴ挴挷㘲捣收㥥㙣搳㡣晥〴㤰〳改〸挸㡣晥㈴㘰ㄸ㠸攱㙤攵摣㈸昹㕦㌱昷挷㔸昱㜱㠲愷〰㉡㠲捣㑥㍡㈸㝤〲㘰㈴晥ㅦ㔵㡣㙦㈸㝦㠹㈶ㅥ㡢㕦㤶㈴㈳晤㔳散昰㘹㠰㍣摣户㈲㈲挲㡡晥ㄹ㤴㈴㕦㑡挱愱㕥晡㡦慣昸㈷㠲捦〲㔴㡡㥣散㡥㜷㡤㙢敡㔳㜳㝤づ㕤挵㤳〴昸改㥦㡦㌲㝣㈸㜲ㅦ摥搳摢㔶收㔱㌸晥戰ㅦ愱捥搴ㄷ晣昷攳㡢晣㑤㉥㍡㡦晦㈱㐹㔱ㄹ昶〵敤摤晤㡤㐵㈶愰㑤慥㝥敢搸散㔷㌱づ搷搵㡥愰㜰㐴㉡㤵戲㔶ㄲ挴㌷ㄷ㉣㕣扣㠱㙦㌹愶㉡㠴㈰つ愸ち㈷慡㌸㡥〲晤ぢ㙣㑡ㅣㄳ㑦晡ㄷ昹㐴搴慡㑤晣㔲㤴攱㠳㈰㕥㔵昷㐷愲敥昱ぢ㠹㙢㔵㘱㜵扣㤰昸㔷ㄵ㙢挹ㄷ㍥挳挱ㄴ戲㤰㐹㙢㈵㈲㑤搱搰㜳挸っ攷㐷㌸户㠷昱搳慥㠸摡㠵晡㠵ぢ㝦ㅣ㈹㡣摦㔸昸挰晢㠷㥥㜹昹摦㝦昷昴慦㍦㝣散㝦晥昴晣昳扦晥晤搳㉦晤改㐷慢挷㝥昶攲㡢㍦㜹攰慢㉦晤㙥扦昹㠲昶扤㍦㉥扣昰昸搴愵挷ㅦ㌵捦摤㜹攲昱て㍥昲搰搴搲㌵ㄳ昹晣挰挰ㅤ㘳㍦扦攱敤愳㑦㍥晡㝤昱攳晦扡摥ㄱ㙡戹㜸㐱㝡ㅡ㕣戶㥡挶㍦㈳㠳㘹㜰挶慦敢㌴戸㕣戵㔱慢搱㐶捤愰愰っ㥦〶㈷愰㉡㡣㜴挵攰㕦〰㈹㜲戳ㄷ</t>
  </si>
  <si>
    <t>Decisioneering:7.0.0.0</t>
  </si>
  <si>
    <t>557dd7a3-8134-447e-90f4-fb5ed2df1f35</t>
  </si>
  <si>
    <t>CB_Block_7.0.0.0:1</t>
  </si>
  <si>
    <t>㜸〱敤㕣㕢㙣ㅣ㔷ㄹ摥㌳摥㕤敦慣敤搸㡤搳㑢㑡㘹㕤㑡㕢愸㠳ㅢ愷つ愵㐰〸扥㌴㤷攲挴㙥散愴㔴㠰㌶攳摤㌳昱㌴㍢㌳敥捣慣ㄳ㤷㑡慤㑡戹〹㑡愵㜲ㄱ㠵㜲㔱㠵㤰攰㠱换ぢ戴挰ぢㄲ攲愶㔶攲〱㠴㤰㜸㈸〸挱〳〸㐵攲㠵〷㈴昸扥㌳㌳扢㌳扢摥戱扢㙤挱㐵㍥改晥㍥㜳㙥㜳捥昹慦攷晦捦㌴㈷㜲戹摣扦㤱昸㤷㈹捦捣㌵㡢敢㝥㈰敤㠹ㄹ户㕥㤷搵挰㜲ㅤ㝦㘲捡昳㡣昵㌹换て晡搰愰㔸戱㔰敦ㄷ㉡扥昵愰㉣㔵搶愴攷愳㔱㈱㤷㉢㤵㜴つ昵ㅣ㠴扦㤱昸㐱㘷慦挱㍣挰搲捣昴晣昲晤ㄸ㜵㌱㜰㍤戹㙦散㑣搸昷搰攴攴挴攴挴挱晤㜷ㅣ㤸搸扦㙦㙣愶㔱てㅡ㥥㍣攴挸㐶攰ㄹ昵㝤㘳ぢ㡤攵扡㔵㝤㡦㕣㕦㜲捦㑢攷㤰㕣摥㝦摢戲㜱晢摢㈶㙦㍦㜸搰扣昳捥户つ攲搵戹㤳㌳搳ぢ㥥㌴晤㔷㘸捣〲愷㝣晢慣慣㕡㕣㥢㤴㥥攵㥣㥢㤸㤹挶㝦㠹昹攳改㡥㠹挵ㄵ㈹〳扥㕡㝡搲愹㑡㕦㐷挷〱㝢捡昷ㅢ昶㉡㌷㑦户㡦㘰愹㔵挳てち昶㡣慣搷㜵㍢ㅥ戵㘴捦㘳敦敡挶晡愰扤㈸ㅤ摦ち慣㌵㉢㔸㉦摡㑢ㄸ愸㌶㘴㥦昶攵㈹挳㌹㈷㑦ㅡ戶㉣搸㐷ㅢ㔶㉤ㅦ愶㕣摦捤昱㄰挹㠹愹攵㑦㑣昹昶捣㡡攱愹ㄹ昹摣㤸㡣戶㐷扣㙡扡敤つ摤挷攵搴搵ㅢ㌸收㡤摤摢愱收㡣攱㌵㕢㡥㜷㙦ㄹ㉤㍥㍤㠳㕢扢户㑦散㔱扡捦㥢扢昷㔱㕢㤹㙥㉤〶㈲晡㔶㍢㡡挵攸㐵㠲㝥㠲ㄲ〱ㄱ愸㤷〹〶〸〶〱㐴晥ㅦ攰㤲㘴㐷㔶㘹ㄵ㐳慢㉣㙢㤵慡㔶愹㘹ㄵ愹㔵㑣慤㜲㑥慢慣㘸ㄵ㑢慢摣慦㔵捥愳㑤㥣㑡晤晤㕡㤴㝥㍡昲㤷捦晤攲户摦扣晢搱户扣㜰散扥㥢晥晣挰攰㉥㌴扡㈷㥡搴慣㘷㕣〰愹戵愸ㄸㅣ挱㝦㥢㜳〵㤸挲㍣㘸摥㘱㑥㑥搶づ敥㌷㙥㌳ち㕣㔶〶昲㔳㠴㌲㠲戶㠳收扤㤶㔳㜳㉦㈸摣㕤㌳㙤昸戲戵㜱攳㔱摤戴摢㜰㙡晥敢㌶慥㕣っ㡣㐰㕥摤㕥搷ㅡ愴愳摢㈲搸㑡晡敡㝤搷戶㜷㍢㘳搴ㅢ㜲敡愲ㄵ㔶扦扥慤摡㕥昰摣攵敥戵㐷㍣昹㐰戳戶㘳㐶㔳㄰㙡㙢㙡散㡥㔵㠶㔵攱扣挶㘶㔶㕣㕦㍡㙡㝡攳昶㠲㔵㍤㉦扤㐵㐹㤱㈸㙢㙡愹㤷戳㉡攲晡昱㜹〷ぢ〵户搶摥㤰㉣㌵敦扡ㄸ㠰㤹㘵つ昳㕤㤵㕥戰扥㘴㉣搷攵ㄵ愹㈶攱㍢㔱戱㌷㔵㝣挴慤㌶晣ㄹ搷〹㍣户㥥慥㤹慡慤ㄹ㤰㌴戵ㄳ㙥㑤收昳㌹㈵ㄴ㈰㜰晢晡㠴挸摤搲㥤ㄷㄴ㈲ㄲ㈸㈶㈳㕦㤵㈶扢㠹㔳㔸ㅤ㔶㔱㤷愴㐹敤㡤㥢っ挶昹㉡ㄹ㤳挱㠱㠹㌵㔱㝦昰愵㙦摡㘴搸㈶收㕥摤挶㥡㌶ㅡ慤晥慥㌵改〴挷っ愷㔶㤷㕥愶昶ㄳ㥣㤱㍥っ㔰戸〴㠱搰㜵昷愸敡挴㐵戱㕥戸㘰搵㠲㤵攲㡡戴捥慤〴㈸㠳㠶㉣㤵戸戵ㅤ㐹扦っ㐵晡㙥㠲㔱㠰㜲㌹㔷摣挳㐶挵㌲㔲慥㐰改㤴挱换㈹㐱捥㝥㈹㕥ㅥ㌴㡦㔸昵㐰㠶㐲㜹搸〴㐶㐲慤愶搰㌷㐴ㄲ昵㡣㙡愸㌰昶㤸㌳愰㔲挳㜲㠲昵ㄶ摦㜶㜰㐹㐸㐴㍢戲㘰摢挹〲㡡㠲戴㍣挸攰㌵㄰㑤㥢㌴挸㙥㥣㈰㈲戲㐱㠶㘶挷挸㘹㈲㘳晢っㄹ㠱昶㐹㈲㘴敢晤摤㘵〴㠹扤㤳㐸搹愹㉢㍦敥㐸戳㡤㙣昹㔰㥡㕤㡥㡤搳慦㈰戸㤲攰㉡㠲扤〰攲捦㤰㜰㤴㜲挸愷㤳晥㍡㍣敢搷㄰扣ㅥ〰昲㐹愷捣㠹㐴ㄵ㙤愸慤搸㤱㙣㌷〴㍢㔹ㄹ挵愱㈸愲㘵摣戴㌳㠷㙣㠵攸挸敡摣ㅥ扡㌶慦㜴散㑤摤㘹㌳戹ㅣ㔲㘴㐶搳攴㕡㌷㘹㥡摣〸㌶敤㔱㙦㕤㠷慥晡ㄸ挱昵〰㘵晤つ㠴㔰㉥㌴㜸户㘶搱搳愴㝣㑤㤸㐵愱㌱搴愳㠲㡦〸㤹㐷㠰っ㈱搷㜱㝣搹戱愱㘹づ㡥㥢慦㜹ㅢ㝡㕦㜷晥㡥㤰摥愶㌷㜷昴づ晤㐵㉦搱㡡扥〱散㈵㝥摦㔵挷摣㠸㙡晤㈶㠲㥢〱摡㜴っ㑦摦㉦搵㔳愰捣㘲㍢㠱戹摤昴扡㈸㉢㜷㘹㝤㔵㉡つ㌴㘸㉥ㄹ摥㌹ㄹ挰㠳㜱㝣ㄶ戶戰敢㜹戲㡥㐳㙤㑤ㄵ昰晣㜲㘵扡搰㍦攲戹㌶换㜷㙣㘴晦㌵愱ㄸ昲㜹慤㉦搷㘶㈳㘷搸㥡〹㥦㔳㠲㜲愸㠳㙦敢㉥㈴ㄲ㥤搲攴挵㝥搹攷换ㅤ㐹搲㠳㈴㜹㌳戶㔵扦〵〰㔲㐲晣愶慢㐴搹挷㘶㙦㔱捤搲ㄶ㉢㍤㝣ㄹ愷㤳㌶ㅦ㘲㠷ㅣㄹ〸ㅤ戶搳昰ㅦ昸㐳昶愲㘵㌷㠵挵㠰扤㈰扤㉡㝣ぢ㔶㕤㤶㐳户㉣㐵捤㡥慣㜸㡤挸㡡扥扥㡥昳㜴㠶㝦㑤搱㐹㥢㤴挸攴昶捣捡㡣戳㜸㡢愸攸㠶愴㔰挹㜰つ㌵㈵㄰㈹㡦㙤㜷㐴㑣て㈲收㔶㙣㥣扥㥦㘰㤲攰〰㐰攱〵㐸㥡慤㙥㍣挳㘱晤㙢㜴㘹㔷㉡戹ㄲ搱愰㕣㠴捦㜷ㄵ㔶〷昹㥡户ㄲ摣〱搰㘶晥搰〱㤹㐱㠸ち攵〹㐲㔴㘱っ昳㡣㈵㉦㤰〶㜶㤹〸㉣捤㌴晣挰戵ㄹ㔹ㅡ㌲㘷摤㤳㙥㌰㙢昹慢㠸㐴㡤㥡㔱收摥ㄵ改㠰扡㍣搸㍥㙤㘵敥敡慡慣改收愲摢㠰㘸㍢㍥扢ㅤづ收搸づ搸㤲敡㙣慥〹愴摥捥挷ㄸ㐲㘰愷㤵扦㤵摥搸㉤㜹扦㜹攸ㅢ㙥敤攸㤲ㄵ搴攵㠰ㄹ㌲ㅤ昳㈵ㄳ扢㠸挸㐱慤摦㕣㕡昱愴㥣ㅤ㌲㡦㝡㔶慤㙥㌹㤲挸㠰㡤挹㘰摤㥣㍣㠷㈸挱㠲换ㄸ愰敢っ㤹㑢㥥攱昸慢〶〳㡡敢扢㔳㑦㉡㉣㔲㌰愷㉤挷挷㙢ㄴㄶ㤹ㅦ㌶ㄷ㔷摣ぢ㠸搸㌶㙣攷愸戱敡㙦ぢ慣㤰攸挳愴㔰㈳㌴愱㘹愲愴㤵㝡挵てて攴戹ㅣ㜹㉦㑦愰㜰㤵㉢搰㘷㥥愱扤㘹搷㐷㌱ㅡ摡改㥣搳㈰愲㐷捤挲扥㑣㈹㑣㑥搵敦㘴㥦户〳摣㝤昴昴昱㔶㘴敥㘵挵慣ぢ昴昲㘷挸㜸㐵ㄶ捤㐰〸㝤㜴扢㐲㔲㘱ㄹ㈹〷ㅣ〸㡣昳愹㥤晣捡愶㙡㐳敡摢搵捡ㅥ㐱㈴㘹搰㥣㌳㤶㘵ㅤ昱㘸摢〸㜶㠵て㌴㘳㙤愳敥㐷㜵㌳慥㙤ㅢ㈴㉤㤲攵㘲搵㈰〵㑦㌵〲昷㠴攵攸㈶㠰愲扦愸挸戸㠸㈲攳愲㉡ㅡ㌴㑦㌱㌴愸昲ㅣ换㍤㘷㜸㔶戰㘲㕢搵ㄲㅦㄸ扥摢ㄶ㌴〹㈶愷攴㡤㔳㉣㌳挶摡慣昹搳㌰搹晣〹愰㝢〲㜲㤴㕢㐷昴㠳㜲㌵㔱挴㍦搱愳㘳〹〲㐶㜹㑡昵㜷㘲戴㠲扡ㅤ〱㤱愳搲愵昸づ挶愵㠷㔱ㄲち㈱㘲㍤㠳㐴攰ㄵ㑣〸㜹扡戸㡢收㘹挷ち㠰㍤㘲散㠸ㄵ捣晡㐰㌹〰戲敡㜸㝢戵挲㙡愲搳㜸㔳㉢㕣搷㔹㤵㔲ㄳ搷㜶搶㈷昵挶ㅢ㌷愸づ㌵㑡㐲㤱㙣搶㐸㘹㤶つ收戸㥤㔴㡤㔰㡡㍢搶㌶㈲换㙤摡摡㜷㑡㤱㤷愱㤸ㄴ捤攴昴㜷㈹㐲㐱愰㌷搲㔱昴搹㘷㤳㐷㈲㘲㐳ㅢ愰㑣㍤ㄵ㤶つ㐵㈱挱攳戸㜶㔲㤳攵攸〹晣扤㉢捡捥㌷㠲㔴㡤㜱㜱㌴慡㤹慡搷攷ㅤ㔸〹㔵挳慢㙤ㄳ㤶挶摡㐲つ愳戸戳㔷敤ㅦ㙥㙦㠲ㄱ㈳㌶㘴㔸㈴挳てっ㌶〴㜳㈵㈲慡戴捥㠶戸搵捤攲ㄲ㥦㑥㐸挳㔱ㄸ㔸っ㙡戳㜲㑤㤹㘱㉤㑢㝥㔴㜵㘸㥥ㄶ㤵ㅣ搵捤愹㘵ㅦ㉡㍤愰ㅣ㡦㜲㡡挱㜵昳ㄴ摤㔲戸挴〰戱ㅢ攵ㄶ慡〱㐲扢捤〱㜸㌲搸㍥搸挱㡥㠴愱ㄳ㕡㘷㤴愰挵っ挲㑤㉦㠲扣搳㈳㐶㈱㐸㑤㤵晥㝥㔸㝣攱㈹愶㙦ㅣ捥挵㤹㠸㠹ㄸ敥捡戰ㅥ㠰摣㘴㘴㤲㕣㌴ㅡ〷捣㐳挹愶㠴搶㘰㕣㐶ㄳ㘳㠸㈶㥦ㄷ攰ㄶて㘳㔹挳㘴㥢㍡敥戹〵ㄶ戴㘹㝤㝤㤷㜹摣愹搶ㅢ㌵愹㔴㜱㉣慢㤵㐶摥ㄶ昸㔲㔷〰㐳㙥捡搸㤷㘸㔳㡥攳㈸挵㈵ㄳ㐹扤摢摤晡㘱㜴㔷㐲づ㘳㠴慡㡦〱挸っ户㥣ち㠸㜵摣㔳愰㝤戸扢㜵㠱㐱㕤㥥㠳㐸敢㈸愲㉣㥢挳㝤扣㘶ㄴ㔹㜱㕢愲搹㥣㍢攷搲㘶㑦ㄴㅤ戳挲愲㙤㠱㈳慣㌳ㄴ㜸挵㈲㡣㤱ㅥ戹㠳㠳攴㉥㐵搱摤㑢て慢挷摣㈵愰㐲㘱㐰㌰挶换㔳㔰づ扢ち㐶愲挱慤戵慣㙥挱攸㉦㉤㙦㝤ち㐰㌰っ㑣㠳ㄶ㉤㐳〳㘷〶昹捤つ㥣敢搰㉡㈳㐲㥡っ愶㌲㐶㌹ち㠷㍤㤰〶㙥攲㐱㝡挹㠵ㄲち昶愸㡢㘱昱摤挴㜱ㅢ㐷㈰搷扢愲慤㜰挱〸㜰晤挵搹摢㔶㍣㔵慢搱摣㠵㝦㙥㕢㘰ㄵ㔷㌷㐲㜳㜴㑦摢愵㉣戵㈶摡㜷㌷戴㔵㐴㤷〵て捣㑥ㅣ㌳㠲敡捡㘲戰ㅥ㕥摣敡㤵㈴ち㍦㠲㍦㘲挳户搳㘶捥㍢扣㠸扡挶扤㉦㥦㜷摣ぢ㡥㥡㔷挱攷慤㍦㔰〸慥㔰昶㜳㤲攵摣扦昱㑦㈵㉤㔷昸㈱㐶摣捡戴㌹㐰换㐱挲㜱㔴ち愵挱ㄸ昲ㄹ㜴〲摢扤㜹㙢㠰㜴戲愷㡤㑥㤴㈰搸㈱ㄴ攷摣㉢㐶㈸攲〷㐰㉢㠹㈵㍣㤲㘳捦扦づ搶ㄷ捦愱㠴〸挷㜳㈴㐶ち搷㈳㤷㠱㍡㈵挸愳㉢ㅥ扣㄰昲晦㠳愵㤸㥢㌷㘴愷晦〲㌳㡢㘷摢㔱㜴㉤㔱昴晤づㄴ〹㕥〳㔱晣㝢㌷㌲㜱㉡㌰㍣晢㤲〲攱㕣搳捥〱昴㔵扦昰晢㍦㍣㠰捥㐵挴愱㙣㌴㠴摡㙥挴㜳搳㐴攸敢㌰ㄱㄸ扣㔷㈶挲〹㘴〴愳昸愱㠹㄰昹㐰收㔱戰戹㠹挰搸㕥㠶㈱㤸〸戵㈶摣ㅡ㍣㠱㕤㘱搳㍦㜶っㄷ㙦愵㡦㜸㍥㤴㤶㍦〳㡦搴㤵㥤挵ぢ㠶㘷搸㝢㔵昹㔱㑦㐲㤹㜹㑢戸挹慤扡戰挷搵ㅢ搶愸㑥ㅢ昸㉡㘲㉦晢㡥㍦㘵㙢昷搷㠱愹㌰㠵敥㝢㔱ㄲ挵㤷攱㈹ㄱ㍣㌷攴㍥戸攷㕢㐷晦昰攰㘳㠷㜹㕢㉤愲搵挲㉤挸昷ㄲ戲愷㍤㠱愰㙥攲愲挸攵晣㌰攷〴㍥㔱戲㔶敢㜲摡昰㤴ㄵ攴敢㜶㥣つ〹㉦㐱㤸㈱昱㙤〷ㄳㄳ昷ㅥ㐲ㄳ㜳愲捤摤愹㍥㙣㔲㉥挲㠹挴挴㤵㑦㉦づㅢ㡡慥㡡慣㐷㙢戳昰ㅤ愸愲㤷㌸㤱戴㤵挸㔳㈷㤳㄰摦㙥搷㜵〷愹敢挲㠳っ挳晥戱㤴㐲晣㠱ㄴ㤲㍣挸昰㐲㠰㤲㔲愷㤰㈹摣ち㤰ㄱ㔹㙢て昱搲ㅦ戰㈳〴㘴昳搲㕦㡦ㅦ戱㘰ㄷ㠱挵搸ㄷ摦敢㠹㤶戶㘸慣㥡ㄸ慡㔵㌶捤㈲㌲敡昰挲㠲挹戸㌴㘵改ㅣ㐰改㤶摤㔱㝣挹㤰ㅤ〶摥㐲挶㉥搸昴戵㤵敤扢㥣〶㙥㝥㐰捦ㄴ㤵挲㜰㜶戳ㄸ〷㔲ㄵ愳ぢ㥢㤶挳㈲挲攱㌰摢散㌴㄰㔵㐱㘷㌹㝢㜱㉡㐵昰㡦㕦ち戱㝥扣㌵昴攵敤㌵搴㜱㑥㍦ㄶ挸ㅦ散慦㙢㌳ㄸㅢ㙦㈵挷㐰挲㙥愹㔵㈹扣ㅥ㝥ㅡ㕤戸攸㥣搰㕢㔹昵㉣づ攲㑦捣㔹㝤㕡㠷晥㘷昴㕡㜱搶ㄹ昶㘶ㄸ㍢愵晦摦㡢㠲㑤昵扦㘰散㑤㈱昲扥㈸挳㠷〲攳㈷㥢㠶㙣戸㈳昰㙣㈳㜸愳づ挶扡捡㌲攴ㅤ收ㄶ昱昱㙡㔸慤㈴㌸晣㕥昹昶慢ㄱ捤扥戴㙤〷扡ち㐰挶㠶ち㕦㠷〸敡摡㍦㉤户攲搳㙤昱㝤攸戸攷㠴㔵昵㕣摦㌵㠳戱㐵〴㝤挷昸敤㤹〹㥢㘷㑡㝣慤㕤愸摤㠰㥤ㄸ晣〰晡㥣㥣㠷挰㍥㈹㠳㔷㉡ㄶ挹挸挲搶㈲ㄹ晣づ㘹㈴ㄱ㕥愲㜶昰㉦㌳敦㘹ㄸ㜵㝣扡㍡て㕦㘷挰愲㙤愱散㐲㡦㜳晢つつ㙥ㅤ敥㘸扤〷晥㈰㔹㥦㐰㜰㑣㉤攱㝤ㅦ攰扥戶敦㐱扡㙤戴㌶㥦㉤㝢昳戹㤵ぢ捦〰愷㕢㝢㑢㥡㘴昸㑥㝥㤱㕣搶㉢㠴戸戴㝦ㄸ㝦户敥愰攵㘸愳愰昳攸㠳㙥㍡挲挶敢㜰㥦㙤㈱晡㝤ㄶ㕤挵ㄴ〱㝥扡ㄱ㘵昸㈰攸攵㈳㉢㡡㉦㘳㔹㘴〰攴㜳挵㉡㐰㜷慡㝥㝡㈳慡ㅥ㠹〵戲攰ㄹ㠳攴㔸ㄶ㕦㐴㐳㙥㔷戸㙣戰〴㤷㉤搴㔹〲㜹㍤敥㠱㝣㑥昰㉣愱㈶昲㜹㜴㘸㑥挴㐲㘹昷㠹㝣㙥愳㠹〸㕡〱㙡愱挹昱㐷㘲㉤愲搷㔱慤摢〴づ㠱ぢ㌰㑣戱㐸㔹㔳っ㐳ぢ捦ㄱ㌳㐸扦㡡晥扥㜸昸㠵攷㤹晥㜶㔸㈸㐱㠸慡昴攴㈹〸搵攴㥦㐸㑥摥㐳㘹昷挹㍦扥搱攴㐷㈸㈳㌹ㄳ㍤〰ㄸ敡ㄳㄵ晣㔱㡢㘹㈰挳㝤攴㑦㥣㈵挰㉦㌵㡢ㄱ〳㈵慡敦〵㘴搰㤷ㅢ慥㕡㕤㐴㈶敥㕢攰晡㌳㍥敥㔱昶ㄱ㉦㐲搲㤷㔳っ㥤戱挵㔰㉢㤶散挸ぢ扢㉤㘴〳㤶挴慦㘵扢㡡昴㘲㡦ㄱ㝥昱搱ㄸ㌱挷㡥挵㕦㑥㘹㔱捣〹㠴ㄱ㕡愴愴ㅦ㙥愴昸㐸摣昸扢摦㙢戹㑣㔱㠱〴敡〹ㅢ㤳捥㔴攳て挷㡤て攰慢㉣搵㈶挷ㅢ〴㑣㉦挶㡤㐹㡦慡昱㘳㜱攳扦ㅥ搸摢㙣ㅣ搳㘱㌸㜲㠱㐴㤲㘱敢㉡敢㍦昱㠵昶㌰㥡ㄷ㑣敡捦〱㌳㉣愶攴㔴愱攳扡搲愰㠳戸っ攲攱ㅢ改㌹摣㙤挲ㄵ㄰〸搹昰㝦㤵㜰ㅣ㜷㥥㘶㡤挰挰㈷搰㙢〸㌶㝢扡㝡㘲攷愲㌹敦愱愰摦㍣敥攳㑣㔵摢㔶㈴〲㜳㈰ㅦ敥敦㈶㑥昹っ搳戱戵ㅦ㜱㤰㑣攳ㅤ㤲摥㤴㠷ち慣攴挵愳㌱㘶㜳㡦戴㘸㐶㝦ㄸ挸㠱㜴〴㘴㐶㝦〴㌰っ挴昰戶㜲㙥㠴晣慦㤸晢㔱㔶㝣㠸攰㌱㠰戲㈰戳㤳づ㡡ㅦ〶ㄸ㡥晦㐷ㄵ㘳㙢捡㕦愲㠹〷攳㤷㈵挹㐸晦㈸㍢㝣っ愰て敥㕢ㄱㄱ㘱㔹晦㌸㑡㤲㉦愵攰㔰㉦晤〴㉢㍥㐹昰㌸㐰戹挰挹㙥㜹搷戸愶ㅥ㌵搷愷搰㔵㍣㐲㠰㥦晥㐴㤴攱㐳㠱晢昰㡥敥戶㌲㡦挲昱㠷晤〸㜵愶扥攰扦ぢ㕦攴慦㜳搱㝤昸ㅦ㤲ㄴ㤴㘱㥦搷摥摥摢㔸㘴〲摡攴敡户㡡捤㝥ㄹ攳㜰㕤慤〸ち㐷愴㔲㈹㘹㐵㐱㝣㜳挱挲挵ㅢ昸㤶㐳慡㐲〸搲㠰慡㜰愲㡡挳㈸搰㍦捤愶挴㌱昱愴㝦㠶㑦㐴慤摡挴捦㐶ㄹ㍥〸攲㔵㜵扦㍦敡ㅥ扦㤰戸㔶ㄵ㔶摢ぢ㠹㝦㔵戱㤲㝣攱㔳ㅣ㑣㈱ぢ㤹戴㔶㈲搲ㄴつ㝤ㄱ㤹愱扥㘱捥敤㕥晣戴㡢愲㝡戶㜶昶散㍦㠷昳㘳㔷攷摦晢敥挱愷㕥晣攵ㅦ㥦晣昵晢て晤攵㕦㑦㍦晤敢㍦㍤昹晣扦㝥戴㝣攸㘷捦㍣昳㤳扢扦昲晣ㅦ㜷㥢㕦搵扥昷捦戹慦㍥㌴㜹晥愱〷捣搳户ㅣ㝤攸扥晢敦㤹㕣戸㙣扣慦慦扦晦收搱㥦㕦昵愶㤱㐷ㅥ㜸㔶晣昸㜷㔷㍡㐲㉤ㄷ㉦㐸㑦㠳换㔶搳昸ㄲ㌲㤸〶㘷晣慡㑥㠳换㔵ㅢ戵ㅣ㙤搴㌴ち㑡昰㘹㜰〲慡挲㐸㔷っ晣〷㌵㝥戳扣</t>
  </si>
  <si>
    <t>Actual demand A</t>
  </si>
  <si>
    <t>Actual demand B</t>
  </si>
  <si>
    <t>With Refund:</t>
  </si>
  <si>
    <t>Demand Split</t>
  </si>
  <si>
    <t>Without Refund:</t>
  </si>
  <si>
    <t>Cost</t>
  </si>
  <si>
    <t>Price</t>
  </si>
  <si>
    <t>Revenue</t>
  </si>
  <si>
    <t>Revenue with refund</t>
  </si>
  <si>
    <t>Revenue without refund</t>
  </si>
  <si>
    <t>Total Revenue with refund</t>
  </si>
  <si>
    <t>Total revenue without refund</t>
  </si>
  <si>
    <t>Difference in revenue</t>
  </si>
  <si>
    <t>Q1</t>
  </si>
  <si>
    <t>a2f00923-ef73-4c99-a539-1edef1ff5abc</t>
  </si>
  <si>
    <t>Having to discount product A</t>
  </si>
  <si>
    <t>Q2a</t>
  </si>
  <si>
    <t>Q2b</t>
  </si>
  <si>
    <t>85ef658d-0fe7-424e-b126-f70691222cc2</t>
  </si>
  <si>
    <t>There is 55.50% probability that GLAP will end up having to discount Product A (in without using refund policy scenario)</t>
  </si>
  <si>
    <t>There is 11.10% probability that GLAP will end up having to discount Product A (in using refund policy scenario)</t>
  </si>
  <si>
    <t>Quantity of Product A</t>
  </si>
  <si>
    <t>Unmet Demand</t>
  </si>
  <si>
    <t>Goodwill loss</t>
  </si>
  <si>
    <t>Goodwill loss/product</t>
  </si>
  <si>
    <t>Goodwill loss total</t>
  </si>
  <si>
    <t>c159922b-f87d-4490-bb25-f340c157732c</t>
  </si>
  <si>
    <t>Unsold quantity to Charity</t>
  </si>
  <si>
    <t>Sales Split</t>
  </si>
  <si>
    <t>refund to be issued</t>
  </si>
  <si>
    <t>The probability that the revenue under refund policy is higher than revenue without refund policy is 54.60%</t>
  </si>
  <si>
    <t>Total Cost</t>
  </si>
  <si>
    <t>Profit</t>
  </si>
  <si>
    <t>refund difference?</t>
  </si>
  <si>
    <t>Quantity of Product A · P2_Q3a (300.00)</t>
  </si>
  <si>
    <t>Quantity of Product A · P2_Q3a (400.00)</t>
  </si>
  <si>
    <t>Quantity of Product A · P2_Q3a (500.00)</t>
  </si>
  <si>
    <t>Quantity of Product A · P2_Q3a (600.00)</t>
  </si>
  <si>
    <t>Quantity of Product A · P2_Q3a (700.00)</t>
  </si>
  <si>
    <t>Quantity of Product A · P2_Q3a (800.00)</t>
  </si>
  <si>
    <t>Quantity of Product A · P2_Q3a (900.00)</t>
  </si>
  <si>
    <t>Quantity of Product A · P2_Q3a (1,000.00)</t>
  </si>
  <si>
    <t>Quantity of Product A · P2_Q3a (1,100.00)</t>
  </si>
  <si>
    <t>Quantity of Product A · P2_Q3a (1,200.00)</t>
  </si>
  <si>
    <t>Quantity of Product A · P2_Q3a (1,300.00)</t>
  </si>
  <si>
    <t>Quantity of Product A · P2_Q3a (1,400.00)</t>
  </si>
  <si>
    <t>Quantity of Product A · P2_Q3a (1,500.00)</t>
  </si>
  <si>
    <t>Q3a</t>
  </si>
  <si>
    <t>Q3b</t>
  </si>
  <si>
    <t>c7477729-1bdb-435b-bf9e-c35a13058b94</t>
  </si>
  <si>
    <t>Revenue A</t>
  </si>
  <si>
    <t>Buy</t>
  </si>
  <si>
    <t>Rent</t>
  </si>
  <si>
    <t>Year 1 - 2024</t>
  </si>
  <si>
    <t>Year 2 - 2025</t>
  </si>
  <si>
    <t>Year 3 - 2026</t>
  </si>
  <si>
    <t>Rent 1</t>
  </si>
  <si>
    <t>Rent 2</t>
  </si>
  <si>
    <t>Atleast once A &amp; C together</t>
  </si>
  <si>
    <t>Total expected value under optimal strategy</t>
  </si>
  <si>
    <t>Under optimal strategy(rental), Ana chooses rental if the contract gets renewed for two years.</t>
  </si>
  <si>
    <t>Rental</t>
  </si>
  <si>
    <t>Not Renewed</t>
  </si>
  <si>
    <t>Renewed</t>
  </si>
  <si>
    <t>End of First year:</t>
  </si>
  <si>
    <t>The optimal strategy may shift slightly towards buying,</t>
  </si>
  <si>
    <t>Change/increase in rental rates, may make Ana reevaluate her decision each year</t>
  </si>
  <si>
    <t>and make buying a more feasible decision.</t>
  </si>
  <si>
    <t>Total expected value</t>
  </si>
  <si>
    <t>The optimal strategy is renting and highlighted in red</t>
  </si>
  <si>
    <t>If the rental price increases in the first year.</t>
  </si>
  <si>
    <t>Total expected cost under optimal strategy</t>
  </si>
  <si>
    <t>Is there sale in Phase 2?</t>
  </si>
  <si>
    <t>㜸〱敤㕢㝤㜰㕤挵㜵㝦晢昴敥搵摢㈷挹㝡戶っ〵㥢㠰っ愶ㄸ攴㔱昵㘹挹㈱慥慤て㙣ぢ㘴换㤶㙣㤳㌴愵攲扥昷昶㕡て扦て㜱敦㤵㉣ㄱㄲ㈰㐳㐹㌳㥤㠶㠴戴戴㈴愴㌰㐹晡㐱愷㤳㜶㘸ぢ㤹㑣㤸㑥㍡㑣㐹ㄸ㤳㌶㘹愶っ捤㘴〲㈹㌳㤴㐹㍦㥣㝥搲㐲愰扦摦摥㝢摦户㘴㕢㌸ㄳ晤㤱㙢敢㘸昷散戹㝢㜷捦㌹㝢昶㥣戳慢㠸㠸㐴㈲敦攰攱㙦㍥㌱ㄶ慥㤸㔹㜶㍤㤵敦ㅥ㉢收㜲㉡敤㘵㡢〵户㝢挴㜱慣攵挹慣敢㌵㠱挰㥣捤愲摤㌵㘶摤散㕤㉡㍥扢愸ㅣㄷ㐴㐶㈴ㄲ㡦换㈸摡㐹挳㥦㘴㔸㤱慣挹ㄸ〱愸㈲慤㈶挰戱戱搱愹搴ㅤ攸㝦挶㉢㍡㙡㘷攷〹扦㤷㍤扤扤摤扤摤㠳㍤㐳㝤摤㍤㍢㍢挷ㄶ㜲摥㠲愳昶ㄴ搴㠲攷㔸戹㥤㥤㐷ㄶ㔲戹㙣晡ㄶ戵㝣慣㜸㑡ㄵ昶愸㔴㑦㝦捡ㅡㄸ敥ㅤㄸㅣ戴㜷敦ㅥ㙥㙤㐶捦㠷挷㐶㡦㌸捡㜶㉦㔶㥦㜱昶㌹㌵㌶摡㝤㔸㜹ㄷ慢㑦㠹㍥搱攵㜸㌱㙦㘵ぢㄷ愹㔳㠳㕣ㅥㅣ㔷改㉣挵愱㤴㤳㉤㥣散挶戰慢ㄸ㡤摡㔰昷㠸敢㉥攴攷㈹搹㌱㤵换㑤㉢㥢㔳㤴昹㜱搷㍢㘲㌹㜹户㌵㑦晥㈹㐷ㄵ搲捡摤㤰扦㘹㈹慤㜲〱愱ㅢ捦㥦戰㥣挳㔶㕥挵㔸㘸捦晢㌲㥣挸愸㠲㤷昵㤶摢昲挷㕤㌵㙤ㄵ㑥㉡㤲ㄸ昹〳ぢ搹㡣㠸挵昰㍦搲㜴㕤愳㤱㘹㐱㘱㍣昹戱㌹换昱㜴㡤㈲散㙤㐴㕢愱㉥㝡ㄶ㔵攳愲㑡㜵搶扣㐵㤹捤㘴昳户㈸愷愰㜲晣〸愷搹㔵㐳愴ㄹ攴换愱挴愹㜰㍡㤴㤲㘸〹㤶〳攷挲慦㤸〹㠰慤㠷㡢㑥ㅥち㜹㐸㔹㠵㍤扤㍤㍤㍤㍢㘷扣捣戸㕡摣㌳搰搳㈳㕢㐰㈰㕢㐹摡〶㄰ㅦ㔷㜹慢㤰改ㅣ㤵ㅢ㠸㙦〷㄰戱戳㔸㜴㤵ㅤ昳㤵攸慣ㄵ㥤㑤㐵㘷搳搱搹㑣㜴㔶㐵㘷敤攸散挹攸散㕣㜴㌶ㅢ㥤扤㈳㍡㝢ち㌴攱ㄳ㙦㙥㡥〶捦㝦扤扣攳户挷㥦昹敦㝤て晣摡ㄳ㝦戹㝦搷㠹愷〵搷ㄹ㔵挱摣〸戰愵㜲愰挳攵㜱昶㘱㥣㥢搰㉥㍢㐸戹ㄹ㈰ㅣ攷㠸扣㠴昸㑢〱㠴㜸ㅤ攳攴㔸㌳昱㑦扣昹㔷㉦戵ㅥ㝣昰挵㌷㤶㥥㍣愱愶つ慥攳晥㐶慣慣㤵搲㝥慣敥戴攵㝡㠱〲㔱扡ㄷ㔷扦捥慤㕥晢㥤昴㑦㕥扤昰㤱㡢愲㕥昲㌲㜲晦㜲〰㜳ぢ挰㘵攳㔹㍢㔸㡡㥤搹㐲愷愳ㄶ㔵㘱㐱㜵ㅥ敤㤵㕢㐹㜷〵㠰㄰晦ㄸ㐸改㉢㝦㝤㌶㜲戹㙣㍢晣搴攲改て㍥㍣昴敦昷戵㕥㠹收愳㠱晥㡥㍢搶㘹㔸㠴戲戱㠱㠵攵扦㜳㕢㔹ㄸ㔹㝢搰ㅥ戲㝢㝢㌳㠳㍤㔶扦㘵㔰㕢捦㜷㌹㈷㐱摢㙡摦㥡㉤㘴㡡愷昵晡扥㘲搴㜲㔵㔹ㅥ㕤㐱摢㘸㜱愱㤰㜱户㌶㙥㥣昱㉣㑦㙤愹㙤㉢㜷㔲昷摡っ慣㥦㜲昵昷慥慣㝤敤㠴㤵㕢㔰㈳㑢㔹扦昹㍤㌵捤戰㝤挵搴捡慤晢ㅤ㜵㘷愹戵㙥㐴㈳搸㉥ㄷ㜵摦㜵戳昴㥢晣㜱㜵㡥捤ㄵ㕤㔵搰挳敢捡ㅦ挹愶㑦㈹㘷㐶㜱戳㔵ㄹ㍤搵㑢搸ㄴㄸ攰慥愹〲㈶ち㤳㥡戹扡ㄲ㙢摦戴攴愹㐲㐶㘵㌰摥㜹攵㜸换挷慣㔴㑥㕤㕡㐵攲㝦ㄳつ㤷㔷愱昷ㄷ搳ぢ敥㔸戱攰㌹挵㕣㜵换㐸㘶搱㠲搱捦ㅣ㉡㘶ㄴ㙣㜶㡣㑦㐴㐴㥡㥡㠴㠸摣搰㘸戵戳㕦户㕢ぢ愲㐲挴㕣攴㤷㔵慢㕤昷㌴㘶㠷㔹攴ㄴ㜵㌲扡晤ㅣ㥤改㝥搹捤昵㉢ㄳ㔶捣㠹㥥〹愹㜷慣㑣慤挷㔸㤲摣㑦㤶㌸ㅡ敤〸㘶㝦ㄳ㤶慢㜷㄰收㍦愷㥣㔵晤㉡挱ㄱ挹慢〰㡣㤷戱㥡㔷攴ㅥ㡤扢㔸ㄲ换挶改㙣挶㥢㌳攷㔴昶攴㥣〷ㅣ㝣慦㜸㥣慣慤㝢攴㌶愰攴搵〴搷〰㈴ㄲㄱ㜳㍢㠹捣㠴扣搶慦ㅢ摣慢㉥㝣换愵㜷㈷昵ㄶて㝦捣㌵昲戰昴㙥㔳㔳愳㔹ㅥ戴摣㌹㡦敡戹㙡㈳㌷㔷昹昳〴搷〱ㄸ摣㉤捦戹愳㜳㌷㡤搱㜱㘹换㡦㉢摢㠲扢愸㔷户戰㡣扣敦㠱㡣㉢㌷㉤改慡㑣㘰慤㉣㤹㈸㘱昱户收愹晤㙡挹ㅢ户㍣慢㌹て愷〷㔲㤲㈰敡搲㙦昹㈵扥搹愶㜱攱摢㠹愰㠶ㅥ㤲扡㔸搱㑢㡢㐶昸㍤㘱攱㘰扤㐴㥡〲戸晡㈴㌰㜶敥ㅢ㘶慤愲㔷㍢㉦昰愹㌲〷㔴攱搸昲扣㜲㐹ㅥ㌷㔷㘵㘵敤昲㘲㘷㔳改搴㜱㉦㥢㜳扢㌱搲〳㑥㜱㘱晥愲昶㠳㌱挹ㅤ〰攱㘳扣〸㉤㍥晦㌹㌱敥㘸㕥愴㙣㘶㘷愱捡愸ㄱ㈳改㍦㐹㙡㉢㍡㝢〷扦昴㈳㜷攲㔷㘲戵㌶㠳㙡㜱㈱㡥㥥㡥㑡昲攰搰㌱㐷㘹搷㌵慥㉢攰㜶㕢晥搶愲㜳㉡㔵㉣㥥愲㍥㙤搰㌵㜷㑥㈹㡦敥㘰㑢攰晥㙡㌷㔷㠸愶愶㉡㤷慥挲㙦愴㈳㘹昶〰戴㡤攴㜲㥤㘱㡦慥搹ぢ㔴ㄳㅣ㔳戳て㠵攴㌱㤵㥦捦㘱愳摢㌱㜰㝤昷㔲捥㕤ㄲ㉦㘰搶昴扥扥昰攲㠷㡦て摣昷㤱昱㑦晥攷㥢扦昲敤敦㕦㌵㈸捥〴つ㜵扥ㅦ㕤㍡敤㝥づ愲㈰㥥〷ㄹ慤〹捡搵㡦ㅣ㐲㕤づㄳ散〶㠰㑤搰㕣㠶㐹戸搱慦ち扡㠵㌴ぢ昲㝤〴㝢〰〴摤㐲敤挲晥㈲ち攱㈳扥㠶晥㈹㙢㉤㉦晡㤱昵昲ㅡ〵㌶㈱㔷㘹ㄳ㜴㌶㈹㌳㐹ㅥ㐹㜲㐵㤲㈳攲㘹㜴摣㤰〱㑦〵つ㜵㝥㈹扤愷㔵㕣㤳㉡㔷㤰㈳慡㜲㑤㕡敤晤搹㥣愷ㅣ扤晢戴摢昸攵挷㔲扡摥挶ㅤ搷戱搲㝥㤴戲搹ㅥ挳愶㡢攰捤㕢㉥扢㈱㜵㥢扥扦㈷晥捣戵㔹㜷慥㡤㜶㙣慡摣㥢㔵㕣〷㈸㑤㡤㜳戳㍡㜱㠵ㄲ㜱㔷㙦㘸㠸戴㑡㜵愳攷㙡㈵㈳㝤慤搵搴ㄱ㙡㠹扥㔲〹㐹摤戳戲换㐳㘵慦㔷㔲扥戴愲㝢昱㌳攷慣㔱搲换㜷捥㙥〱攳攴㈴挱㈱㠲挳〴㔳〰攲㑦㘱㡣㘸㘶ㅤ㔴㙥挶捦搳㠸扥㕦搵昶昰㈸㘹愶〹㘶〰㉡捣散㜱㔴捤ㄳ〰敤㘱㝣摣改慢㔸㈲㈲ㄸ晢㘹搳㝢㉢ち昲晤慣㝤〰攰昰㐱㤵㠳愳㝦戱搲㕡〶攳挷搵㕤ㄳ攸て昷㤳㑢昳㌳换㠵昴㥣㔳㉣㈰摤㐷㡦㘹㈴㡤扣㤰㉢㉣㌳㍦㔹ㅣ㕢昰捣晣挱㉣㝥戵收愷搵扣戲扣㌱〴㜲㜰挷㈶ㄱ昳㙢㘷㙢㈲戳昴搳㜴挶㈲昴㤸ㄱ㈳㤷晤㌱㔱扢㝡㝤户㈸㘰㙦昷㜸ㄱ㌹㐶愵ㄳ㥥㘴扢㘹挲戱㕥㠷摥㔶㐴晥ㄲ㐶昷搸㡦晥攸挶㙢㍦昷㈷敦〴扦敦㠱ㄶ敡㐷㌲㜷㔰扦ㄳ摦〶㙣㘲戵㌶挱㠴㐲㘹㈷㌶㔳愸㌵㐱つ晣摤昸㔱㜴摤㜰㌷晥㙣搰㔰㥢㝦㌰ㄸ捦㕣㐰摣愸㍤ㄷ晢㐴㔶㥤愶愳扢挱㐶㌲㜱㙣挱昵㡡摡㉢㙦戳挷㡢㠷㡢摥㜸搶㠵㤳戴摣㘱〷㠵㕢攷㔴〱㌱戳㠳搰戹〶㔷㥣㥦㔷ㄹ㘹捦ㄴㄷ㥣戴㥡ㄸ㕦て㌱㌵搸〱㕤搴攱㜴㔴攰㔹㕢㤸〸㙤ㄶ㌰㈶㜸㈲挶㌶㜴㔸敢敤㔷㙣ㄸ㘵摦㠴㜹㤸昶㌲㐷㡦㘵扤㥣㙡戱㜵扢㉥挷㙤㜰ㄱ㠹㠸㑣戳㝤㙣づ㕥昰㜸㥢㝤挰挹㘶㜲搹㠲愲㌰攰敦㌰㐳㍢愹㑥㈲改㜰愴攸㘶㤹㍤㙥戳㡦㌹㔶挱㥤㘷晣㤴㕥摥㔴㔵搳㙢摦戰㐷戳〵ㄷ㥦搱㔲㘴戹摤㥥㤹㉢㥥挶搱挲㐲扥㜰挰㥡㜷搷㠵㔴㘸慢晤㐷㡢㐶㐴㐵㌴㉡攲搱昸㕡攵㘳摡攸慤挳捦扣㜶㐲㑦㍤㈷㥢㕡㈰挳昴㐷攸搹挶〸戴っ㈳〶㐳昳㔵昶㝣敥晣㐱㉡㠸㘹づ㡥戵㉡㠱摡㌰攲㉥㥤搷㜰户㤷㈷昹捥ㅣ挰捤〷㡥㑦㤴ㄳ㠰敦敡愸挵㘰㌲愱搶㤲搶㙡㕥㈹摦愲㘳〷㕦㠵㠸愳㐶㘱㘵㐲ㄳ㔸慢㔵换㠴慤㘹愸愱ㅢ捡挵晤〸搹㕢敤㐹㉢愵㜲搸㌳昳㤶户挱慦搰晦㐱㉡摥つ摡挶㡡昹扣㐵㤵愳扡捥愴慤㥣㡡摢㈳ぢ㕥昱㔰戶㈰㙤〰慤㤷〱捡㕡〲捡㕡搲愸㔶㝢㥡ㄹ㐸㕤㘶㕦挵㤳㤶㤳昵收昲搹㜴㥣ㄵ㘶〹搷㠵慥挲㝥攸ㅤつ摣攷ㄳ摡㤲摡㥤摣摦搳㈰敥㙥昸ㄵ㘴ㅤ挵て㡤㡥ちㄳ晦挴ㅡㄳ㔴戰㍣㝡㔳㤱㜷愰㌷㠳〹㈰㥡㈲晤㥣つてㄱ捦摥〳㡣㌶㑥㠲昹㈵㌶换㔳㐱㠱㤵ㄸ㔳㍣慢㘶㉦愸戳㠹挹愲㤵搹㡦㘸慢攸㌴〷㐷㠳㜱㠸㤶愶挶㐹㌲㥦㌴㠶ㄴ㈵㔲㥦㡢搹㡣㜲攲㐴捣挰㍢㠹㌱ㄳ㘵晡㌲㈴㙦㈲㠶搱ㄲ㙦昴慤㠹戰慦敤㐱㤴㕥㜹搸㌹㔱搷晦㍦ㅦㅤ摥换搹㈶ㄲ㍣㔸㤱㌹㠲㍣㠰戸づ㠰昳愹㈱攰㐲㤷㐵〰㠳㌹㤱㕡搹㔴愷㜶㤰〰㘲㝡㈰愶て搵㤸㜴㡡㈳㐱愳戳㔵㠶㥥㐸㑢㐵㤶挹昴ㄳ㑣昱昰愴捥㥣㠱㤶慢㑣挲户慦昴捤㈸㡥㘸㌴〶㔱㥢戵㘱㜰摤㘷搱㔹㝥㐶改昴㤳㘰捡挵㥣〷㐸㜲戱愰晦搹搲戱㔵㙤晥㈵㤱㤰づ〸㈳〹戱ㄳ㌰㥣㍤㔳㌵㠹㠴㌶㌷㉥㡡㤲㐹㐹挱㉣〴㝤㠰㡡ㅤ㑢㌰昵戰㡤㌸㜳〱攰㝣慤愴㘰戲㠲㤶㔲㉥〲〸㘶㉤㘸㠰㑡ち戹㠴昲戹ㄵ㤲搹つ慤㤰换㐱㠱ㄵ挱ㄴ㐷㌸㡤ち㈹摦〵戴晣㄰〹㤸晥㘸㐰㜰㌷〹㍥㑣〲㘶㐴㈸㘹昳㈳〰戵ㅣㅣ愹昳挳挰挱㝢㐱〸づ㡥〲㠶㍤㔷㜰昰㍥愰攵㐷〱っ〶ㅤ慢㔸㔹昸㘶ㄵ愱㈹戳㌳愶㝤扣㤰昵㘰〰㈹挷晤㔹て愲㙣戵〱㔰搴㌱攴ㄶ㙤ㄸ㉢㕥敡㉡㌹㕣㔷搵㌷㔵㜹㘰㔷搶户㔷扡㘴摢ㅢ㌴晢捥㕡㠵㡦㜶㉥㈲敤戴㌵ㄸ攳㝡昲攲㠴ㅦ㔳〴㡥㥣戸㜶攵〸扣㠲敦㕣ㄹ敦挲攷搳㍡ㄴ㤱昷愳ㄷ㘸㌰摤㍦昹慢㈸搲〵㘴㐸扡扡㡡㔴㈴㈴攸㘲㈷攸〶晡戸戶㈰攳㌵㔱㜰㘱㐸ㄳ㐱つ摢攴㠶愰㌸戵攰㔵戵㔸㑢ㅤ㐱ぢ㌲㤹㔳〵㌸㌷㘹换挹慣㤳㥤ㄱ㜳昳ㅤ㌸扤挹慤搱戹㐶㈷㝣㉡昶㌳㠴㑣て〰㐳㕥ㅦ挲敦ぢ挹攷㌰㤴㙡㈳扢㑢㘹㥥㌸㙢扣㌶愰愵攰摦ㅡ搰㤱捥ㄱ㠵㌰〵户㈸㜲慡㐳扦㔰慡敡㕤㐰摡㈳㈹ㄷ㕥戳㐷㤷㈸㈸改㠵㉥敤㘹㠵愴㌱㡥ㅤ攱挱〴愵㈳㘹て搹换㔲〷㍣㔲㕣㍦ㄲ〲㐷㘲㠱㤴㠴㤶㤳戹㡡昲㔶㑦㠲㙢㘸㡤㔲㠵愱户昵昳慦㝢挵㘷ㅥ攱昳挴摥㐸㔸〸㘲㈹㘶㜴㔶㜱挴㘱㙢㉢㤳㙦㕣㐹ㅤ㘱㑥搸户㜰摡㜸戵㠶㌸㝡敢㙤㡣慡ㅣて攷敥扣晦搰捥愵㤳㠳㍢攳㘵攱㤸收㤶㌷搸ㄳ㠵㜴㙥㈱愳戴㔷ㅢ摡㙣敤摣慥ぢ㜹改敢㘰扥慣㔶攱㑢挰㤴〹摣〹ぢ捦㘱搷ㅥ摡捡㡦㠱慤摡搸愱㡦㠴晣㌸㙡㕣㜷捣戳㕤㜰愶㤳ㄷ㜵㌶㤵昳昴晡㕥ㄲ㑣㕢ㅤ㡡㌶㡤改慡㔲戲㔴慦戸ち戲挹攲㘴㤱愱㜱〵敡㘰搶㐷慤ぢ㌹㘱㥥扥攱㌳㑤昸昶㙢㕢㈱ㅦ摡晣愵〳慦摣㜵晦㕥昶〵敢㜷捦愱㔷ㅥ㜹攲ㅢ㑢慦散昵㌳つㄱ挱㔴收㌶㌶改昴ㄱ㌷愱〸㘳搸㘸㌹㤰ㄵ搳愸㙢ㄷ敤搷㔱㄰捣㜸晡㉥㥡㉦㑦昹ㅢ㐰㥣摢㐵㘳㘶ㄴ㝤㐷攴㈷㠲〲㉢㠲愹搰搰㑦㐲ㄱ㍡愱ㅤ昱〷㔱㤴㥦〴㄰㑣㤳㌶㈰昸ㄴ〹ㅥ〲㌰㤸㉤慢㌵㌴㉢㈶晥搸戹㤱愷㍦ㅤ捦㌳慥挰㌲㌵㜱㘶㡣挴㈶㑣㤰搹ㄲ㘷㘲㔰㝥ㅡ攰㠵㌳㘷攸ㅣ㐶〴㌳㙢攱昷㘹愶〲㔷昸㌷㔱㤴扦㐵㠲㤳〴慣㍤ㅣㄴ昴㌷ㄸ㐷搵㠶〷㜵愱ㅢ攳㍤㙣捤〸攲㘶扣攵ㅣ〲㘷ㄶㄹ㉥昸㈵づ搰㙦㐶㄰㔳㜴戰㘸㘳戵昹晤搲扢捣敦户㙣慥戹㥡愱㕦㘳ぢ㘳㐴㈳㡢㘴摥㡡敦㜳〶攵㜳㕡扥挳挷晣ㅤ㠰捤㠷戲㘹愷攸ㄶ㙤慦㜳〶㐹愱㑥㕥㜵戱戱㙡㐷㡣㤳攸戱攱㌷㌹戱㔸㠱㌷〵ㄷ㜹昴㥢㌸㔵㈸㥥㉥攸搱ㄸ㉥㙦晣㘸㝥㌵㌷昳㌳㕣换晡戹〶㕣㑣㥥㐲㤱㉦换捦〰戴㌵㈵ㄹ㤰搱㜳㌷㍦ぢ㜰敤搸攸搸昴慣㡤㡢愱㤹㈱慢扦㙦愰摦ㅥ㐸愹攱㤴摤㥦敥ㅢ捡愸摤㝤扤扤扤㐳改㈱昳搱ㄲ㘹㥦㌵摣摦戳换㔶晤㤹㝥㙢愰愷㕦㔹扢㝡㠷㜶て㘶散愱摤扤扤㝤㍤㉡㤵捣〷摤换捦愱㈰㝦ㄷ㈰挹〸㡦㕦㤴㡦ㄱ㍣づ㤰㘴扣愷㔱㈴搰愴㠶㠳搲昹㠶㘱㥣㡦㐸㠹戴挸〸ㄵ㙢㙥慥㜳㉢敢挲户搲㘵〰愴愸昱慥㜱ㅢ搸㕣敢㡢㌶㝥愹㕡㡡㝣㔹慦愶㉦愲㈰㝦て㈰㤱㘴〸挷〱㤹扦て戰㘹㙣㜴ㄶ㠷搴攱戱㌵㌵捦晣〳攰㕢㠱搷愶㜲ㅡ㤷㠰捣㍦〴㘶㈳㌰搵㌷㐲捤㈷㠰摥〰㜴㐵ㅡ㉢挹搸㔰㡢㡦挶㐳摦㤴㤴㝦捣ㄲ户㔴愱攳㍢搶扥挴ㅡ㝥㌸㌶挱昸㡥㡢㐵ㅣ挵㉣愹愲㈸㐷㈴昵㡥㉡㈶愶㠰愱㥡㔵慢〹愳㍣晤㥤㈷㔱㠰㥡㌰愲搳㙡昲㘷㈸昸㙡㌲戸㝢㘸㜰挸摥摤㍦摣慢㔲〳㍤ㄹ㘸挲戰戵㍢㥤ㄹ搸㌵㘴搹扢㜶愷晢捤㍦㉦㤱㐲愳㝡㜰〱㙥戸㍦摤搳㍢戰㑢愵㠶㙤㄰つ昶愸愱昴㘰㕦慡捦㔶㐹挶㡡㕡〱晥〲〵昹ㄴ㐰㤲㈱愲㐶㍤㑤搴㤷㠹㘲挰愸㔱㈴㤰㈴ㄵ昷〲㔰㔵挴㑤㤸〲挵愸挵昱㔵㘰攴㌳〰㠹攴㝤㠰㝡㈲ㄴ㠷㈴敦㈵搹㉤挹摣攴㐷〱捡摣散㈰晥㔹㠲㑤〰挶晤〰戵㑡㔱㤱愵慢〹㔰㤲ㄵ㔱愳㔶慦㡤昶搱〵㉢㠷㥢扤㔳㜰㕤㍣愲搶挳㠶ㄷ昳ㅤ挸㜳慥㉣㍤㠵て摥㐶〵慦攵㐱昵挲〸收愶慦搶慣㙤晢㑣ㄸ敦㠵摣捥敦㉢㡤㤷㕦㐲㍥㠷㜱挲搹ㄱっ散㐸㈳扦づ㐰㔵搰㉢攰㠱㄰晢つㄴ挲挷昸ㄸ㑡攷敦㥢戱搷㡥㜲慡㡢㐹捤慥ㅣ摣搴昳挸㈱㍦㡦㔷〵摤㌱㍤戲捡㌱〸扤摤愳㐵㥥〹㥡昵㜸戹摤敢ㄵ摢て挶㠴㉢搶晣㈶戰㉢敥ㄴ愲ㄷ愴昵换㤸㥥㠰㔶昰扦㐵〱换㤸扢㍥㥦㈴㜷㝥㍥㐹㙥昳㝣㤲て昹扦㈳敤摣㥣㘹っ捣〰㜱搱㝥㈵戹愵㜳㠲收户〰㙡㉣㥢昹㙤攰慡捤攲摦〱㔳㙦ㄶ㤳昴〹搸㑢昹扡慦晣㝢㔴㤳て〳攸戹扥㠸㐲㕢㤳挱つ敥挶㤵ㄳっㄵ㔶戵ぢ㝥㜸搵㠵搰㥢㜰挱㜳㤹㤶愶〹㔹㔱㍦㤷ㄸ㡢扥㜷㙤㝤㜱㈵㌵愳㉢晥ㄸ㍢㈰愵㜷搱㑦戵晡戳㐷愶〸攵㑢散㥡ㅢ㙣㐳㍦扦昶㕡㜹攵攵㝦捡昸㤲晣㠴㡢㙤〸攷攳挷㡡㈳愵扦㐰搸ㄸ㙥㑦㕤攱㍤挵㙢换㤸㌰㡣づ㕦㥢㜲㑡敦攱摥ㅦ晣ㄱ㌴㜴昱㔶攳㈵攵㕡㐵㉥㜶㙢ㄹ㡢散〹㘲㍡㤵〹㝢㜴㤱㤶㡣㐵㥢敡づ㥡戵攱つ晥搶㠰挹㔷昶㠶㍢戸ㄳㄹ㠹ㄹ㙣㙤㤰㠹ㅥ捤㝡晡㈴㠷㌳ㄴ㤲捥㡤昹㕤〰㘳捦昶戱敤㠳挶㜶挸愱搶愵㕤昱ㄳ搵㕣攷〷愹㝥〹昹㍤㐰㐱㡦㠵慣ㄷ㤲㕥㤱昹㝤〰晤㡤〱搱㠹㙦昰㍢搴愳㠴㝣㠵㌴昴㜸㐲㤴㜸㍣愸戰戳昶㉦〲ㄸ昸愹㔹㜴㘷昷〲挷㘷㥦㠶㤱㜸昰㍢戹慦㥤摥㠶㝥攳㌶戱敤愱ㄱ攳攵㝢㙡て戴昵ㅢ晢ㅥっ摥㔸摥㈷攸㈸戴攳愷昶慡搸㔶っ戲攱攱昴㤶愰愱昶慥㕣㤲晥㠵㕥㙡慦愱搰搶㈴㥥挴㉦㉥㌷㜱ㄹ摥愰㡥㙢戵㝣㥤ㄸ敥搲㍥㝦攸㌹㤸㍦〴〰㝦㐶户て㡡捤愰㈳㌳㝣㘶晥ぢ㠹戹慦晢挴昴ㅤ捣㝦ぢ㠹〷㐴㌲㈰昶㤹昹㈳ㄲ搳㉦㈸㌱㤳晥㐱搸㔹㍢户晦ぢ㘳收㌳攱ㅢ慢㌲㌳昲昱㝤愰挳㤳摤㈷㥥挵慦㐶捣㙣挱㐰ㅢ㌲㌳ㄱ㌴搴摥扢ㄳ捦愱㈷扤㌳晣てち㘴〶㝦㤲摣挰㌴㡢摦㐰㐱晥㉦挱晦〱㈴㤲攱晥㈱昴戶㐲㝣〹㠳㑡㤲ㅢ㠹㝥敦㉤ㄴ㈰ㅡㅡ㝥㉤㥡㈶㝣扦㈴㥡户㠱ㄵ戴㥡攵㈹愴㔰昳㉦㉢扣晤昶ち㔳昸㜱搰㔰㜷㔹㠱ㄶ昷㕣㤷ㄵ㉡晥慥㠰ㅦ㌵㙣㍡挳㉤戶㡦愶㤱搴㈹搴㥣㡥㘱㕡㜱戶攸攰㘶晦㈴㡥搰㜱愲㠸扦㐴ち㕣㘳ㅣ慤㌳戴っ㑦慦愴慥昱㘵搳㥥㜲㜰㥣搵㙣㑦戸㐸ㄲ㘶攲戸㤹散攱㍡㘲㘱㍤昸㕣㠸㉡㘳搴㕢㐸㤶㝦つ㄰㙤ㄸ搰㕤㠹收㠶ㄶ㐹ㅦ㍤㜴㤷昹ㄱ㈶㡡愲㍣㤲㕣㥢挷㘵㌲㍢ㄵㅥㅦ㘵㉡づ搹㘳攲㑤㠸搸㜷㈳敥㡤扣愳挷っ㡦㕢㥡愰㌷㥢〱㥡㄰捣㘸㘵〵㐸挸㌸㌰晥愱收㜶㤲ㅡ摣㠷㙡㈷挷㄰㝢㍦㘷㕦㜳敤扥愵㠵㌳づ㥦搸昷㔰㕡捤㡣㜳㑤㌴攷㘷㉤晥㌱㘵㍣㍦㥢㔳㠵㤳摥㕣改て㈸戱ㄳ攲慡㤱㑣㘰㍣晣ㄴ㝦挴㉢〰散㔵戶㔴㘲㘹戰愸慤㘶㉢戰㡤㔹昰ㅦつ㔹戰〱昴㤲㉣㈸㑦㍦㐹ㄴ㘷敥㥦㌰〸摡㍢戲㈰㝣〴㙤㥡ㅥ挲㈶㔰㤶〶㐶攳愵戱ㅤㄵ搸㈴ㄷ扦㕥户㥢搹敢㈵〴㤷〲㈴〴搷扦㕥挰慦㘳㕣㕣挰ㅢ㠱㠸㘳㡢愴㑤搰つ晦ㄴ㌴散㘰〳㜲㝦戴ㄳ扡攱戵愰攱㝡㈰攴ㄶ昴㈶㘸ㄴ昴昴户愲㔶扥㐰户挸㍤摢㡤㡡㔷挳愹晦戰敦昲戲昴摦〳㕡昳㑡〰摥㘷ㄲ㥣㠷㤶晥㔵挰㔴㑥㥦㌶㠵搳㥦㜹攴㉢晢㝥摣㝦摢㠸㐱慤㌹㙦㤵〶敤㕡晤敢㙤㜸㔷㔰ㄷ搹㠷扣㍡㈸戰搲㑥㡤㘰㈱㑥晤㘹愷㈶㤴㙡㠲ㄲ攵㄰攵㌵㐴㔳㤸昸㡦ㄹ〵〵㔶摡㈹㌸ㄶ晣昷㈹戰㔲㑤㔰㔰㥡捤摦つ搸晣㍥ㄲ㐶㑤㐱攱改㠶㝦〸ㅡ昶攸〶㈱㈸㔰摤昰㔲搰挰摤㕤敥〰戶㥤搲㘹㐵慤昹㕢㔱㠱㕢㤰慦㡡㘷愳慦㡡㉦㐴捦㐶㜲㘸挸㠹愶㠸搰㔲㐰㐵㕥て㈰挸㝣晣㡦挸ㅢ㠲〲㉢㐲㜳㠲搸㉥㔶㠳㈷㐹㡥㘸搵摡㠹〲戶〴㍤㕦㌴㔶㔳㜱摥㥡慡㕢㔳戵㜳㔸户㠲㉡扡㈴搲户㘷㙥扦晤㡤昶㔸攷㤶搸晢昷戵㍥昲昲昳㍦㜸攸㍢扦扣攷戵户ㅥ㝤昴㍢慦㍥㜴收慤慦愶昶㍣昷昹捦㍦㝢昳㘳㘷㝥戰挹㝥㍣晡搴ㅢ㤳㡦摦摤㝢敡敥㍢敤攳㌷ㅣ戸晢〳㜷ㅣ敤㍤戲戱慢愹愹戹昹扡㡥慦㕦戶㈳㜹敦㥤㕦ㄶ㕦㝢改攷ち㐲捦㠳挳昸〵㝣㠹て㠳㡥㈴攷愳㠷搱愳㠷㤱っ㘷㈲㌸㜸捤扣扦〹㤸㌷ち㜲㐸㕤㜰扣扡攱㥢搵つ㐹昶换慥摡㘲㠲㥤㘹㥡ㄷ慡㘹㕡晥ㅦ愹㙣搰㌷</t>
  </si>
  <si>
    <t>㜸〱敤㕢㝢㜰㕣搵㜹摦戳扢昷㙡捦敡戵戶㈱㠰㑤㡤㡣敤㘰㈲㡦㐶㑦㑢㉡昱㔸㉦㙣㡢〸摢㐸挲㈴㑤ㄹ㜱戵㝢慥戵㜸ㅦ攲摥㉢㔹㙡挹㐰㐲㑡㤳㘹ㅢ㕡晡㈴㈱㠵愱㠱㤶㑥㘷㈸改戴愴ㄹ搲㑥〹㠵㑣挷晣㐷愱改㜴㌲㥥㠴㍥㈶敤㔰㈷㤳㘶㤸㌶㡤晢晢㥤㝢敦扥㈵搹挲㤹敡㡦㕣搰户攷㜵捦㍤攷晢捥昹扥摦昷㥤攳㠸㠸㐴㈲㤷昰昰㤷㑦㥣㠹ㅢ㘷㔶㕤㑦攵扢挶㡢戹㥣㑡㝢搹㘲挱敤ㅡ㜵ㅣ㙢㜵㉡敢㝡㌱㌴㌰攷戲愸㜷㡤㌹㌷晢ぢ㉡㌱户慣ㅣㄷ㡤㡣㐸㈴㤱㤰㔱搴戳つ晦㔲㘱㐶㌲㈷攳㈴㘸ㄵ㘹㌱㐱㘶挷挷㑥捥摦㡦晥㘷扣愲愳づ㜶㥣昶㝢㌹摣搳搳搵搳㌵搰㍤搸摢搵㝤戰㘳㝣㈹攷㉤㌹敡㜰㐱㉤㜹㡥㤵㍢搸㜱㙡㘹㍥㤷㑤㝦㐴慤捥ㄶ捦慡挲㘱㌵摦摤㌷㙦昵て昵昴てっ搸挳挳㐳㉤㑤攸昹挴昸搸㈹㐷搹敥搵敡㌳挱㍥㑦㡥㡦㜵㥤㔰摥搵敡㔳愲㑦㜴㌹㔱捣㕢搹挲㔵敡搴㈰㤷〷㈶㔴㍡㑢㜱㈸攵㘴ぢ㘷扡㌰散㉡㐶㈳㌷搸㌵敡扡㑢昹㐵㑡㜶㕣攵㜲搳捡收ㄴ㘵㝥挲昵㑥㔹㑥摥㙤挹㤳㝦捡㔱㠵戴㜲摢昲户慦愴㔵㉥㘸攸㈶昲愷㉤攷㠴㤵㔷㜱㈶摡昳扥っ㈷㌳慡攰㘵扤搵搶晣摤慥㥡戶ち㘷ㄴ㥢ㄸ昹㘳㑢搹㡣㠸挷昱㝦㈴㜶㑢愳㤱㘹㐱㘱㍣昹昱〵换昱㜴㡥㈲散㘹搴戶㘲戹攸㔹㔴㡤㡢㑢慡愳收㉤捡㙣㈶㥢晦㠸㜲ち㉡挷㡦㜰㥡㥤㌵㡤㌴㠳㝣㌹㤴㌸ㄵ㑥㠷㔲ㄲ捤挱㜶攰㕣昸ㄵ㌳〹戲敢㐴搱挹㘳㐱摥愹慣挲攱㥥敥敥敥㠳㌳㕥㘶㐲㉤ㅦ敥敦敥㤶捤㘸㈰㕢搸戴ㄵ㈴㌱愱昲㔶㈱搳㌱㈶摢㔸摥づ㈲攲ㄷ戱改㉡㍢收㉢搱㌹㉢㍡㌷ㅦ㥤㑢㐷攷㌲搱㌹ㄵ㥤戳愳㜳㘷愲㜳ぢ搱戹㙣㜴敥晥攸摣㔹戴〹㥦㐴㔳㔳㌴㜸晥敢挲㠱摦㥤昸摡て㐷ㅥ晤捣昳㝦㝤昴搰改㤷っ敥戳扥㐶戳慣㘵攰㔱㙣扣戴攵㝡㠱㙣挹昸慢㉢晡㡤㈵㝦搴㐹晦攴㈵㡦㡦㕣ㄵ挹换㙤攰㤰摣づ㘲敥〰改㌸㙥㉤㘳㡢㜵㜸挵㡥㑣搶㑤ㄷ㤷ち㕥挷愲㔳捣㉣愵扤㡥搱㡥扢㝡㉤㜹つ摢㕦ぢ㈲挴㜷㈱㜰ち晤昱ㅦ扦㜵昰挵㡦㍦㜵攷㈳㤷㜶扥敢㝥㙤敦昷〵ㄵ㈲㌷慥㜹ㅤ挸捥捡㘵㌵㔴㕥㔵扤㔸㔵搷愳㕥摥挰㤶㍢㐱挲㔵㌵㉡㜷戱晣㐶㄰㈱扥ㄳ㝣㈴㤳昸摣晦扣昲捤㤶攳㡦扤晤摥捡㤷㑦慢改㤶摤愸扥㉢㔸挷ㄳ㡥㜵づ挳㉥㉢ㅤ㘸㕡晥户戱戶㠵戲戵〷散㐱扢愷㈷㌳搰㙤昵㔹〶㔷敤攵㙥敢ㄴ摡戶搸昷㘴ぢ㤹攲㌹扤捦㙦ㅣ戳㕣㔵ㄶ㝥㘷㔰㌷〶㍥㘶摣㕤㡤㉢㘷㍣换㔳㍢㙢敢捡㥤搴扤㌶〳㉤愸㕣晤扤摤戵慦㥤戶㜲㑢㙡㜴㈵敢㔷晦㑣㑤㌵㜴㘰㜱㝥敤摡愳㡥㝡愰㔴㕢㌷愲㔱㤸捤㘵摤㜷摤㉣晤㉡㝦㕣ㅤ攳ぢ㐵㔷ㄵ昴昰㍡昳愷戲改戳捡㤹㔱㌴扡㉡愳愷㝡㉤慢〲㐵摣㜹戲㠰㠹㐲戵㘶㙥慥㉣戵㙦㕦昱㔴㈱愳㌲ㄸ敦愲㜲扣搵㔹㙢㍥愷㍥㔰搵挴晦㈶㉡㙥愸㉡㍥㕡㑣㉦戹攳挵㠲攷ㄴ㜳搵㌵愳㤹㘵ぢ捡㍦㜳㘷㌱愳愰扢攳㝣㈲㈲ㄲ㡢〹ㄱ昹㔰㈳搵挲㝥摤㉥㉤㠸ちㄱ㔳愳㕣㕦扤散扡愶㌱㍢捣㈲愷戸㈶愳晢㌶攸㑣昷换㙥㙥㕤扢㘱挵㥣㠸㔰搸晡挰摡慤昵ㄸ㑢㤲晢挹㌶㡥㐶㜷〴戳扦㝤ㄹ〶昲㌸捣㐰㑥㌹敢攲㉢挱ㄱ挹㥢㐰㡣ぢ搸捤㙢㜲㡦㑡㕥慣㠸㔵攳㕣㌶攳㉤㤸ぢ㉡㝢㘶挱㐳ㄹ㌰㔸㈲㐱搶搶㍤㜲て㡡攴捤㈴㝢㐱㤲挹㠸戹㡦㡤捣愴摣敦攷つ摡慣㉢㌷扤㐴㜹㔲㥢㝡攰㌲搷挸挳慣戸戱㔸愳㔹ㅥ户摣〵㡦换㜳摤㑡ㅡ㔹昹㐱㤲㕢㐰っ㕡捤つ㉤㍢慤㙡㥣〰愶㌵㍦愱㙣ぢ戰㔱敦㙥㘱ㄹ㜹ㅦ㠹㑣㈸㌷㉤〹㔹㈶戱㔷㔶㑣愴戰昹㕢昲㕣晤㙡挵㥢戰㍣慢㈹て昰〳㈹㐹㌴敡搴㙦昹㈹扥搹慡换挲户㤳㐱づ㍤愴㜴戲愲㤷㘶㕤攰昷㠴㡤㠳晤ㄲ㠹〵㜴晤㐹㘰散㌴㔲㘶敤㐲慦〶㌱挰㔶㤹㘳慡㌰扢扡愸㕣㌶㑦㤸敢戲戲㜶㝢戱戳㤳改昹扢扤㙣捥敤挲㐸㡦㌹挵愵挵慢摡て挶㈴て㠰㠴㡦昱㌶㔶昱攵捦㠹晥㐷搳㌲㘵㌳㌷㠷愵㡣ㅣ㑢㈴㜱㤴攴㙡㐵㘷㤷昰愳ㅦ㜹㄰㍦挹昵敡っ㉥㡢㉢〱㝣摡㍢挹㠳㐳戳㡥搲㄰㌶愱㌳攰㜶㙢晥㥥愲㜳㜶扥㔸㍣换昵搴愶㜳敥㠲㔲ㅥ㘱㘱㜳〰㠳㌵摣ㄵ㈲ㄶ慢㠲㜶ㄵ昸㤱㠰搲散〶㘹ㅤ捤攵㍡挲ㅥ㕤戳〷㐵㌱〰㔴戳ㄷ㠹搴慣捡㉦收㘰攸づ昴摦摡戵㤲㜳㔷挴ㅢ㤸㌵挱挳㕥㜹昱ㄹ昷㍦㥦㤸㝡㜶㜸昷户扥㜷改攷㕥ㄶ攷㠳㡡㍡っ㐸愴戲㡥㘵慥㠲㕤㐴㈹㔵㤶戹挵㍥㥡捤㜹捡搱捡户摤挶㡦敦㔲攸㝣㉢つ㡥㘳愵㝤戰㝥㡤㍤づ㥢〳ㅦ挶㕢㉤㕢攱㍡㥢攷㥢㠴㥦㕡昶㉤㘷搹戵㕤慦戲敥敢㔸㑥㉣㥡ㅡ摢扥㝥攳㡡㐵㐴愳搶㜰ㅦ敡㈵搵㠵㥥慢ㄷㄹ摢搷㉡つ敤愸㤵摡㔷㉥㐲戶敥㕥摢攲㜳戱搷㉦㔲扥戴愶㜵晤㈹㌶㘹ㄴ晢昱戱挹〰ㄸ㈷て㤱っ㤲っ㤱っ㠳㠸搷愰㡣㠸㔹㑥㈰挳扦㔷〱っ摥搱敡晢㌶戶昹㌰挹㘱㄰㈰て慤换〱㍣㡥㈰㙢㡥㠰戴㠷扥㘸㠷扦挴㤲ㄱ㐱㍦㡢㠰㐴㡥㤲㡣㌱㌷づ㜲攲戸捡〱攷㕥慤攸㡥㐱敤户扥㘵挶晡攱㔸㍥㤰㥦㔹㉤愴ㄷ㥣㘲〱㔱㉦〲㠶搱㌴挲㈳慥戰捣晣㔴㜱㝣挹㌳昳挷戳昸㘹挹㑦慢㐵㘵㜹攳昴〷㕢昳㔳昰慦㌵搶㤸捣慣晣㝦㘲㤱〸〱㈳㕣挴㌲ㅣㄱ戵扢搷㐷〵〱㝢扢㈶㡡〸戵㈹ㅤ昷㈳摢㑤ㄳ戸㜲ぢ㠲㡤㠸㥣挰攸㥥晡摥ㅦ摦戶晦㡢㉦㕣ち㝥ㅦ挲㉡搴㡦愴㥦㕥てㅣ㡥愱㌴戹㕥㥤愰搳㑥昰㈰㘹慣捤㈹㤰ㄸ㤶㠱愴㜹ㄶ㕦㐶搷つ慤昱㡢㐱㐵㥤㡦㑦搷㕤〷㠵㑥昱晤ㄷ搰㡣晢〴改敡㐷㑥㈳㉦㘷㐸㘶㐱㉡昶挹㘹㍦㉢攸晥敢㍤㜱てㅢ㝤ㄴ㐴搰晤搷㠱愵㡦㈱ㄱ㍥攲㌹昴㑦攴愵户ㅦ攳〵昵㑣戸ㄷ愵㐹戹㑥㥤㘰㔰愱挴〴㐹㡣攲㌳攰㐹㜴摣㤰〱㕦〸㉡㙡攳て〶晤㤹㉢昰ㅢ㌵慦散搳㔹㜵㡥㐰户捤㐶㔰㜱㝣挹昵㡡ㅡ㤵户摡ㄳ挵ㄳ㐵㙦㈲敢〲㈴慤敥戰㠳挴㍤ぢ慡〰㥦搹㠱敢㕣㔳㔶㕣㕣㔴ㄹ㘹捦ㄴ㤷㥣戴㥡㥣搸ち㍥㌵搸〱搱㘹㜷㍡㉡昰㙣捥㑤挴㜶ㄶ㔸㈵㜸㈲挶ㅥ㜴㔸㡢昶㉢㉣㘶ㄹ㥣㌱づ搳㕥收攸㙣搶换愹㘶㕢搷敢㜴挲〶ㄷㄱ㠸挸㌴搹戳ぢ㐰挱ㄳ慤昶㌱㈷㥢挹㘵ぢ㡡挲〰攰㘳愴㜶㑡㥤㐱搰攱㔴搱捤㌲㡡摣㙡捦㍡㔶挱㕤愴晦㤴㕥摤㕥㤵搳捡捦戰挷戲〵ㄷ㥦搱㔲㘴扡摤㥥㔹㈸㥥挳ㄱ挳㔲扥㜰捣㕡㜴户㠴㔴戸㕢晣㐷㡢㐶㐴㐵㌴㉡ㄲ搱挴㘶攵㘳摡攸㙤㠷ㅦ搳敢挰㍡昵㥣散晣ㄲㄹ愶㍦㐲㘵ㄲ㈷搱㌲㡣ㄸ㜴捤搷〱㍤㠴㍥㐱㈸㠸㘱づ㡥戵㉡㕡摢搰攳㉥㥤摢㄰敥挸㌳㝣㘷〱攴㡥㘳㜷㑦㤶〳㠰敦敢挸挵㘰㌰愱搶㤴搴慥扣㔲扣㠵㝡戵捤㕦㐲㉣攳㡡挲捥挴㑡㘰慥㜶㔹㈶㙤摤㠶㉢戴慤㥣㍣ち㤷扤挵㥥戲收㔵づ愰㈱㙦㜹㙤㝥㠶〰㄰㈱㜹㌷愸ㅢ㉦收昳ㄶ㤷ㅣ㤷敢㑣摡捡愹㠴㍤扡攴ㄵ敦捣ㄶ愴つ愲搷㘵㔰㘴慤愰挸㕡搱㐵㉤昶㌴㈳㤰㍡捤扥㡡㘷㉣㈷敢㉤攴戳改〴㌳㡣ㄲ㙥㠹戵ち晤愱㑤㍡ㄸ捡㈷搴㈵戵㔰挶㌷敡㄰㜷ㄷ㠰ㄵ㔹㐷昱㘳㐵㐷㠵㠹晦挴㈶〳㔴搰㍣摡愰挸晢搱㥢挱〰㄰㔵㤱㝥㉥㠶㠷㠹ㄷㅦ㐲㠹㔶㑥㠲昱㈵㔶㑢ㅥ㘱㌰挱扦㌸㐳㍣敢㐶㉦戸㘶㤳㔳㐵㉢㜳ㄴ敥㘶搱㘹ち㡥〸ㄳ㄰㉤㔵㡤㤳㘲㍣㘹ㅣ㈱㑡㠴㍥㤷戳ㄹ攵㈴㔸㌰〳㜸ㄶ㘷㈴捡昴㘵㐸摥㐴っ愳㌹搱攸㕢㤳㘱㕦晢〲㉦扤昲搰㜳戲慥晦晦戸㙢攸〸㘷㥢㑣挶㐰㘵㡥㈴て㈲㙥〱攱㝣㙡ㅡ㜰愳换㈲㠸挱㤸㐸慤㙣慡㐳㍢〸〰㌱㍣㄰搷㠷㙢っ㍡㈵㄰愰搱搱㉡㐳㑦愴戹㈲捡㘴晡〱愶㐴㜸㘲㘷捥㘰㤵慢㑣搲搷慦〴愷ㄴ㐷㌴ㅡ㠷愸捤摡㌸㐰摤㘷搱㔹㝥㐶改昰㤳㘰挸挵㕣〴㐹㜱戳愰晦戹搲昱搵㍥㤴挲挰㤷㜰㑢㌲㈹ㅤㄴ㐵㤲攲㈰㘸㌸㝢㈲慥㘴㔲慢ㅢㄷ㐹挹愰愴㐱㥦㘱ㅤㅤ〱㘸㔵攱㔹ㄲ捤㤸昶摤㠵慣㠷敤换㔱ㅣ捤㝡ㄸ㐸㡢つ㠲愴㜶〱㜷敡㙤㕤昱㔲㘷〹㉥摣㔴㕦㔵㠵ㅦ㜶搷搷㔷〲㡡㝤つ慡㝤愸㔱㠱㌰㌶㙡愴㈱㐷㠳㌱㙥㈵っ㈲㝣㤷㈰㠰㈱㘲晦摡づ㜴〵摦㈹搷昷㠱㔸戴搲㠸挸㘵昴〲ㅤ㐰昰㈲捦㈱㐹〰㐳㡦㜲晤㈵㔲ㄱ㑦㈰㐰㑣ㄲ挴昸㘵慤㐱挰㙡戲攰㐲つ㈴㠳ㅣ㤴㝣㕢㤰㍣戹攴㔵搵㔸㉢㍢㠲ㅡ挴攱㑥ㄶ㘰㥡搳㤶㤳搹㈲㝡ㅤ㜳昳攱㠷㔶搱㥢㠴㠶攸㠴㑦㠵㌶〶搸㕦㐱〹㜹㑤挷晤㑡挲㌱㜴〲㕡挹敥㔲㤴㈶挱ㅣて扦戵ㄴ晣戳㙦㡤搳㑦㈹㠰㙣摣〵挸愹ㅤ晡㠵㔲㔶敢㌰㘹㡦捥扢挰㝣ㅥつ㝡㤰搲ㅢ㕤摡搳ち㈱㑦ㅣ㥡挱晥〶愹㔳㘹て挱挷㔲〷㍣㄰摢㍡ㄲ〲㐷攲㠱㤴㠴㤶㤳戹捥攲慤㥥〴昷搰㈶愵ち愵㙥敢攷摤㈳攲昳㑦昰㜹晥㐸㈴㑣〴㥥〰〳㌲敢挰㐸攸摡捡搸ㄹ㜷搲㡥㌰愴敢㙢㌸慤扣㕡挲㌲㘲捤㔶晡〴㡥㠷㔳㘳㕥ㄵ㘸攷搶挹挱ㄸ㝢㔹挰慡摣㙡㥢㍤㔹㐸攷㤶㌲㑡㘳戲㔰㘷㙢㘸戶㈵攴愵㉦㌵昹戲㕡㠷㉦〱㔳㈶㜱戳㈹㍣㐵摣扣㘳㈶㔷挱㔶慤散搰㐷㔲晥㈲㜲摣㜷っ㤳㕤㜱愰㤲搷㑤戶㤷挳散晡㜶つ㔴㕢㕤ㄱ㜵ㅡ愳㑤愵㔸愷摥㜱ㄵ捤愶㡡㔳㐵㍡㜶ㄵ㐵挷戳㝥搱㤶㤰ㄳ收改㉢㍥搳〴㌲摤攴づ㘱㈷㤱㙢㐶昴㑦攴攲㐳挹户晦㘰昱㜰昲愵㈳扥㥦ㅣㄱ㡣㐴敥㘱愵㡥晥㘸㈰㑡て㉣㕡㜶挳〴攳㤴㜴挵攴㈷㐰〴〳㤶昴㜰㘰慣㝣挴晢㄰搲ㅢ㈳摥㈳晡つ㜴昲㜰㤰㈰攲ㄵ愳㈰㈱㑥㐲ㄲ㙢㐲挳挸㑦㈲㈹㍦〵㈲挶㐰ㅡ㌴㜸㠴つ㍥つ㘲㌰搸㔵慢㘸搶㡣摢戱㜳㈳㑦㌴㤸挸ㄳㄵ㘳㥢㥡㌸昱㐴㕣ㄲ㉡挸㙣㑥㡣戳摢㕦〲㜹攳晣㜹捥㌳㈲㡥㠱㠴摦㈷ㄸつ㠰摣愳㐸捡㕦㘶〳〶戰ㄸ捣愹〸㍤㠸㘹㘴㌵㑦捤捦㈰㜵戹敥慥㘰㥣㑢昳昹戳散㡥〱慦扤昸㐳挷㍥㥦㝦〵改㡤昹捣挰ㄸ㔹㉢㝦㌵㐸㌰㈳ㄸㅤぢ愷ㄱ㐵㍡攰昳慦㈱㈹㍦挷〶㡣㥣㌵㘸昰ㄸㅢ晣㍡ㅢ㌰㤸㐶挸㙥晥〶㐸㉤ㄴㅥ搵㈳慣㠱挲扦㠹㠶㠰挲㡣慡㠵㍤搳搹つ㌸昸㕢㐸捡摦〶ㄱ㘷㐸㤸晢㥤㈰愱愵㐴㍦慡搶㍤愸㜳摤攸敦〱摣挰㠹㥢昱㔶㜳㜰㥣㤹愴扢攰愷㈸㘲扦ㅡ㑥㑣搱㠱摡㡢搷ㅥ㜰㤴摥攵〱㐷昳㌵㌵㔷㌳昴㙢慣㔹挰㥦㤱挵〴搷㝣㥦㌳㈸㥦搳㠶昷つ捣摦㐳昱㌵㜷㘶搳㑥搱㉤摡㕥挷っ㠲㐲ㅤ扣敡㘲㐳敦㡤ㅡ㘷搰㘳挳㙦㜲㘲昱〲㙦っ㉥昳攸㌷㜹戶㔰㍣㔷搰愳㌱㕣摥昸搱晣㙡㙡攲㘷愸つ昵戳ㄷ㕣㑣搱㥦攴换昲昳㈰慤戱ㄴㅤ㌲ち摣晣〲挸晥昱戱昱改㌹ㅢㄷ㐴㌳㠳㔶㕦㙦㝦㥦摤㍦慦㠶收敤扥㜴敦㘰㐶つ昷昶昴昴っ愶〷捤㈷㑢㑤㝢慤愱扥敥㐳戶敡换昴㔹晤摤㝤捡㍡搴㌳㌸㍣㤰戱〷㠷㝢㝡㝡扢搵㝣㡡慥ㅥ扢㤷㕦㈴昹㝤㤰ㄴ㍤㍣㕤昴ㄴ㡢㥥㘶ㄱ晤㍤㕤挴〶扡愹㐱㍦改㜲摤㌰捥㐷捣㡢戴挸〸ㄵ㙦㙡慡〳收㜵敥㕢改㌲〰㘲昴㜸搷戸ㄷ㙣慥㐵昳㡤㕦慡㤶㈲㕦收㘲㤴㕦㈲㜹ㄶ㈴㤹愲ぢ挷〱㤹捦㠱㙣ㅦㅦ㥢挳㈱㜵㜸㙣捤㤵㘷晥㈱捡㕢㔰慥㡤捤㌴㉥〱㤹㝦㠴㤲㙤㈸愹扥ㄹ㙡㍥㡦攲㌶ㄴ㔷㠴戱㔲昴つ戵昸愸㝥昵㡤㐹昹㈷㑣ㄱ㤴ㄸ换㈰戵搳愸㠸㉢搵㌸㈵愹ち㑦㔱㌳㘴㥢㝤搷㤲㤵挳㥤搴㤳㠰㉢ㅥ㡢戶㠲㤱㡢晢愰㜱挳戵愰愷昰昱㝢㈹㤲㕡ㅥ㔴㡢㌲㤸㥢扥っ戲㌹㤳㤹㌴愶㌷㕣㌰攱㔷ㅡ㉦㤸愴㝣〱攳〴挰ㄱ㜴收昴㘶晤㔳㈴挲㐷搰敤愸㉢㌵〸㤱㉥ㅦ㡦昱晤ㅤ攵攰っ挳㜰㥤㌹㐰搳换㠸㝡扥挸捦ㄳ㠲搵㡤㐱㝣㈲㉣晤戳㈰挱昵㉦㘸攲愹㤰挵ㄴㄸ㐳㌵㠸㜴挴晣㜳㤰㌵㜵㥢戸〳捤愸摦慡昵搳挳㜸㐷㉦昰㤷㤰㠰㝥晡㈴㝥昸愴㍥攵晦㐶㔲㡦㠴㠹㑦〷㠹㜶ㅡ㘴昶㘲〶〵㔷敤㈷昵㈸扡攲〴捤慦㠰㔴㙦摡扦㐴㐹㠳㑤晢㔵ㄴ搷㙥㕡攲〰慤㈶戶㈳㈱㕦㈶攱㙤ㄳ愱捤㌸㜳㝦挵ㅣ晥㌴㉦㘹挶㌵㉦㐷㉢㜸㈹㘹㈷㘸ㄲ挴㤱㠶㙣愳㌱搷㙣㝢〵〹戰㡤㠶㥢ㅡ搵晣㍡㠸慦搶〷㠶〷〷〶敤攱扥愱ㅥ㌵摦摦㥤㠱收ㅥ戲㠶搳㤹晥㐳㠳㤶㝤㘸㌸摤㘷扥㕡㙡ちぢ搰㡤ぢ慢㐳㝤改敥㥥晥㐳㙡㝥挸㐶愳㠱㙥㌵㤸ㅥ攸㥤敦戵㔵㡡㤰㐰㉢散扦㐵㐲扥〶㤲㈲ㄲ搰㐵慦戳攸ㅢ㉣㈲㉥搰㐵㙣㈰搹㔴搰收㔳戵㡢〱㑣㠳㙡㔷昳攵㍣敢摦〰㐹愶㘸昶昵㐴㥥㘳ㄹ㜵愵愴㝡㤴㔴㠶㈹挲〱㕤愹戵摦つ㉣㝦㤳攴㝡㔶ㄲㅤ攸捡户㤰㘸㡤ㄹ㌴㜰户慤ㅤ愲愹搰慡㥤昰㘴慡㉥㠴摥㡥ぢ㥥慢ㅣ㜹っ㔱㔱㍦㤶ㄸ㡦晥散收晡愲㕥㙡㐲㔷晣㌳㙥挵㡣摦㐷㍦㕣㈳㘵っ挱ㅥ㠹㉣攵㍦戰㙢ㅡ搸㠶㥥㔲敤ㅤ昶捡㝦〴㘰攲愵㙢昳㤳㉥捣㄰㉥〸捣ㄶ㐷㑢晦ㄲ㘱㕢㘸㥥㍡挳㝢㡡晢换㈵㘱㈰㈲㝣敤愴㔳㝡て昷晥㠰㐷㔰搱挹㕢㡤搷㤶㜳ㄵ戱搸㕤攵㔲挴㥦攰ㄵ慢㑣搸愳ぢ㌴ㅢ㡦挶敡㑥摡戵ㄹぢ晥捤〱㠳慦散つ㜷㜰㈷㌳ㄲ㌳搸搵㈰ㄲ㍤㤶昵昴㐹づ㘷㈸㈴挱㡤昹㡦㈰挶攱㝤攳晢〶㡣晤㤰㐳慤㔳戰收㈷慡戹捥て㜲搱㈶攵㍦㠱ち㈲ㄶ戲㕥㐸愲㈲昳㕢㈰晡ㅢ晤㘲て扥挱敦㜰ㅤ㈵攵〵㔰㐱挴ㄳㄶ㠹愷㠳っ㍢㙢晦ㄲ㠸㠱㍦づ户攲戹㜸㈴挸㡣昸扦㠹攰㌷㌵搲晥㉣㑡昴ㅢ昷㡡㍤㡦㡦ㅡㄷㅥ慡㍤搱搷㙦㡣㍣ㄶ扣戱㍡㈲〸ㄴ摡昱愷㑦攸㉢づ愷㙦挴㈰ㅢㅥ㑥敦ち㉡㙡敦捡〹ㅡ㉦㜲㐵晥ぢ〸挷捦扦㔴㘸挱㠴㌶ㅦ慣㉥㤵戰㥡〶㐳敦捦㝦㐳愲㌵㈶愸攰戹㐷挵㜵昸っ㌷㠶㕥换摦㘵〹㔵㘴㜹愴㔳挸昹挷攸摢搷ㅡ改戶愰愲昶ㅥ㐱㡡㥡㔵㝦昴㈲ㄲ昸攸㉢昸搱ㅦ㙤慦晣攸昷㔱㉡愸㥦㝣㐹㝥ㅤ㈹昳〷㈰㤰攴搸扥〱搱㡣戶ㄴㅢ㘷㤹㤴㍦〴ㄵ慦㠱昸㡤㕦㐵捡㝣て㐴㌷敥ㄷ㑤㐱㘳㕦散晦捤挶慦㠳㤴挴㑥捤ㄸ㜶搶㑥挵㜷㘵㘲愷㤶摣㔸散㤱捦㡥愰ㅤ㥥散㠸愰㠶㉣㌳戳〷㌹㥦㤹㔱っ戴愱搸㐵㔰㔱㜷㈷㠱㡡㜵愳㍢〹ㄵ晦㝣㠰ㅦ㌵㙣㘲摥㘶摢㉦愶㉥搴戱收㥣㜶㔵㕡㜰㠴攸攰〲晦ㄴ㑥捡㜱㜰㠸㝦㜸ㄴ㈰㘰㥣愰搳〷てて愹愴捥昱㘵搳㍥改攰搴慡挹㥥㜴ㄱ㑤捤㈴㜰〱搹挳戵换挲㔶〰慡㜰ㅥ攳ㄴ㍡㜶〳㉦晤㐷ㅢ晡㙤扢㔱摤㔰昱攸㌳㥡慥㌲㍦挲㠸㕡㤴㈷㡦㥢㠳愹㈶昷㘸ㄸ㕣挸㔴㥣愵挷挵愵ㅦ㠷搸敢攱挸㈵㍤㘶ㄸ㙡ㄹ㐵㝢㌳〶ㄲ㠳捦愲㌷㌸㐸㔲㌲ㅡ攸㐷ㄸ昶戱愹㐱㜳㔳㍢㌹㝡搲㐷㌹晢㥡摢昵捤捤㥣㜱昸挴愹㌲搷搳搶摣㘱㑤昹㌹㡢晦㜶㌲㤱㥦换愹挲ㄹ㙦愱昴敦㈵㘱昰㜰愵㑡㥡ㄸて㍦挵㍦㜱〱㠴扤捡愶㡡搲ㄴ昵㤲摥昶〹㡥㕤㤲㈴㐱㤲㠲扡㠷换搸㙣㐶戶㝣㠵㙥㤹㐶换㡤㡡ㅦ㠴㝣昹昷摥ㅢ捡㝣㘹㐵㕢戳つ㠴㌷㥡㠴㤶㌱昹搲㡥㤲ち扥〸慡㉥昲㘶收㠹慦㡥晣㙦摦扤愳㠲㍡㐷㝦㙣ㅢ㕡㌶ㄶ挴扢攱〷㈳㤵㠲搸挱㥥㈹㠸戲㄰慥慤昹ㄸ㔵ㄶ㍦ㄶ㍥㠲㙡㐹㌳攲㍡戴㉣戱㠷晡㐷㤷㕥㕦㔱㙡㔰搰㤷扤ち搱㜶戳㝥挴つ㜸㔷㜰昹戰て戹㌳㐸㌰搳㑥㈱㌲㤱愰挸摢㈹扣㔲㑥㔰㘸㕡㐹晦㌳戸㐳换昰㘱㌶㡣㥡㠲㠲搴ㄵ敦〴ㄵ㠷㜵〵〲挶㘱挵㜷㠲ち摡㑤戹ㅢ愵㠲挲攳㝣攵㑤捣㔱㘶昸㍦㈲㍢㠲〴㌳㠲晣搶㙤昶戰㤴慣㘶戱扣㌹㐸㌰搳㑥戶㌲攱て㤸散㉣攵㠴㥥㈷摦搸换戲攰㐹㜱扥㝡ㄱ敥㐳愲㌵搶捥攱㌰捥ㄶ㕤ㄱ改晢㌲昷摤昷㕥㝢扣㘳㘷晣愳㈳㉤㑦㕣昸扢㙦㍦晥收捦ㅦ晥搷ㅦ㍤昹攴㥢敦㍣㝥晥㐷㉦捦ㅦ㝥晤㤹㘷㕥扤攳愹昳摦摥㙥㍦ㅤ晤㡢昷愶㥥㝥戰攷散㠳て搸㜷㝦攸搸㠳ㅦ扢晦慥㥥㔳摢㍡㘳戱愶愶㕢㜶㝣攳晡〳愹㠷ㅦ昸㡡昸㥢㙦㕥㔷㄰㝡㠶昸㠰摣ㅦっ㈳㠱㑣㡡㌳搵挳昸愰ㅥ㠶搰㜳㘴慢慡挱㜲慥扡搵〱摤㉡ㄵ㔶ちづ㕥昳晣敤㠰戵㘳㜸ㄷㄲ㑡昱㈳㝣愳㌵㉥搸戳㙥昳㔶㜵ㅢ挱捥㜴挵摦㔷㔷㌴晦ㅦ愹慥慣㜴</t>
  </si>
  <si>
    <t>㜸〱敤㕢㝤㜰㕣搵㜵摦扢扢敦㘹敦敡㙢㙤㐳〰㥢㠲っ㌶㤸挸搵攸搳㤲㑢㍣㤶戴挲戶㠸戰㡤㈴㑣㌲㈹㈳㥥㜶敦戳ㄶ敦㠷㜸敦㐹㤶㕡㌲㄰㤲㄰㌲㙤㐲㐳㍦㐹〸㌰㤹㐰㑢㈷㌳㤴㜴摡愴㤹愶㥤㄰ち㤹㡥昹㡦㠶搲改㜴㍣㠴㌶㙤摡㐹摤㑥㥡㌲㙤㕡晡晢摤昷摥㝥㑢戲㠵㌳搵ㅦ㜹愰戳昷敢摤㜷敦㌹昷㥥昳㍢攷㕥㐷㐴㈴ㄲ㜹ㄷて㝦昹挴㤹戸㜶㘶搵昵㔴愱㈷㕤捡攷㔵挶换㤵㡡㙥捦㤸攳㔸慢㔳㌹搷㡢愱㠱㌹㤷㐳扤㙢捣戹戹㕦㔲㠹戹㘵攵戸㘸㘴㐴㈲㠹㠴㡣愲㥥㙤昸㤷ち㌳㤲㌹ㄹ㈷㐱慢㐸㥢〹㌲㥢ㅥ㍦㌱㝦ㅦ晡㥦昱㑡㡥摡摦㜵捡敦攵㔰㕦㕦㑦㕦捦㔰敦㜰㝦㑦敦晥慥昴㔲摥㕢㜲搴愱愲㕡昲ㅣ㉢扦扦敢攴搲㝣㍥㤷昹愰㕡㥤㉤㥤㔱挵㐳㙡扥㜷㘰摥ㅡㅣ改ㅢㅣㅡ戲てㅥㅣ㘹㙢㐱捦挷搳攳㈷ㅤ㘵扢㤷慢捦〴晢㍣㤱ㅥ敦㌹慥扣换搵愷㐴㥦攸㜲愲㔴戰㜲挵换搴愹㐱㉥て㑤愸㑣㡥攲㔰捡挹ㄵ㑦昷㘰搸㌵㡣㐶㙥戸㘷捣㜵㤷ち㡢㤴㙣㕡攵昳搳捡收ㄴ㘵㘱挲昵㑥㕡㑥挱㙤㉢㤰㝦捡㔱挵㡣㜲㍢ち户慤㘴㔴㍥㘸攸㈶ち愷㉣攷戸㔵㔰㜱㈶㍡ぢ扥っ㈷戳慡攸攵扣搵昶挲㕤慥㥡戶㡡愷ㄵ㥢ㄸ㠵愳㑢戹慣㠸挷昱㝦㈴㜶㜳戳㤱㘹㐱㘱㍣㠵昴㠲攵㜸㍡㐷ㄱ昶㌵㙢㕢戵㕣昴㉣㙡挶挵㈵搵㔵昷ㄶ㘵㌶㤳㉢㝣㔰㌹㐵㤵攷㐷㌸捤敥扡㐶㥡㐱扥ㅣ捡㥣ち愷㐳㈹㠹搶㘰㍢㜰㉥晣㡡㤹〴搹㜵扣攴ㄴ戰㈰敦㔰㔶昱㔰㕦㙦㙦敦晥ㄹ㉦㍢愱㤶てつ昶昶捡㔶㌴㤰㙤㙣摡づ㤲㤸㔰〵慢㤸敤ㅡ㤷ㅤ㉣敦〴ㄱ昱ぢ搸㜴搵ㅤ昳㤵攸㥣ㄵ㥤㥢㡦捥㘵愲㜳搹攸㥣㡡捥搹搱戹搳搱戹㠵攸㕣㉥㍡㜷㕦㜴敥っ摡㠴㑦愲愵㈵ㅡ㍣晦㜱㝥摦㙦㑦㝣昳挷愳㡦㍣晡晣㥦ㅦ㌹㜰敡㙢〶昷搹㐰戳㔹搶㌳昰〸㌶㕥挶㜲扤㐰戶㘴晣攵ㄵ晤挶㤲㍦攲㘴㝥晡㤲挷㐷㉥㡢攴攵㌶㜰㐸㙥〷㌱㜷㠰㜴ㅤ戳㤶戱挵扡扣㔲㔷㌶攷㘶㑡㑢㐵慦㙢搱㈹㘵㤷㌲㕥搷㔸搷㥤晤昳昲ち戶扦ㄲ㐴㠸ㅦ㐰攰ㄴ晡慥㙦㍤晣攸㔳扤㘷搳捦㕡㙤㑦扤ㄹ昹挸捦ぢ㉡㐴㙥㕣昳㉡㤰㥤搵换㙡愴戲慡晡戱慡慥㐶扤扣㠶㉤㜷㠲㠴慢㙡㑣敥㘲昹戵㈰㐲㝣㉦昸㐸㌶昱搹晦㝥改捤戶㘳㡦扤昱捥捡㔷㑦愹改戶敢㔰㝤㘷戰㡥㈷ㅣ敢㉣㠶㕤㔱㍡搰戴晣㙦㘳㙤ぢ㘵㙢て搹挳㜶㕦㕦㜶愸搷ㅡ戰っ慥摡㡢摤搶㈹戴㙤戳敦捥ㄵ戳愵戳㝡㥦㕦㍢㙥戹慡㈲晣敥愰㙥ㅣ㝣捣扡扢㥡㔷捥㜸㤶愷㜶搶搷㔵㍡㘹㜸㙤〶㕡㔰戹晡㝢搷搵扦㜶捡捡㉦愹戱㤵㥣㕦晤㜳㜵搵搰㠱愵昹戵㙢㡦㌸敡晥㜲㙤挳㠸挶㘰㌶㤷㜵摦つ戳昴慢晣㜱㜵愵ㄷ㑡慥㉡敡攱㜵ㄷ㑥收㌲㘷㤴㌳愳㘸㜴㔵㔶㑦昵㑡㔶〵㡡戸晢㐴ㄱㄳ㠵㙡捤摥㔰㕤㙡摦戶攲愹㘲㔶㘵㌱摥㐵攵㜸慢戳搶㝣㕥扤慦愶㠹晦㑤㔴㕣㔳㔳㝣愴㤴㔹㜲搳愵愲攷㤴昲戵㌵㘳搹㘵ぢ捡㍦㝢㐷㈹慢愰扢攳㝣㈲㈲ㄲ㡢〹ㄱ㜹㝦㌳搵挲㝥摤ㅥ㉤㠸㉡ㄱ㔳愳㕣㕤扢散㝡愶㌱㍢捣㈲慦戸㈶愳㝢㌶攸㑣昷换㙥㙥㔹扢㘱搵㥣㠸㔰搸㝡摦摡慤昵ㄸ换㤲晢改㌶㡥㐶㜷〴戳扦㙤ㄹ〶昲ㄸ捣㐰㕥㌹敢攲㉢挱ㄱ挹敢㐱㡣昳搸捤㙢㜲㡦㑡㕥慣㠸㔵攳㙣㉥敢㉤㤸ぢ㉡㜷㝡挱㐳ㄹ㌰㔸㈲㐱搶㌶㍣㜲㌷㡡攴つ㈴㌷㠲㈴㤳ㄱ㜳てㅢ㤹㐹戹搷捦ㅢ戴㔹㤷㙥㝡㠹昲愴㌶昵挰㘵慥㔱㠰㔹㜱㘳戱㘶戳㍣㘶戹ぢㅥ㤷攷扡㤵㌴戲昲㈶㤲㥢㐱っ㕡捤つ㉤㍢慤㙡㥣〰愶扤㌰愱㙣ぢ戰㔱敦㙥㘱ㄹ〵ㅦ㠹㑣㈸㌷㈳〹㔹㈶戱㔷㔶㑣愴戰昹摢ち㕣晤㙡挵㥢戰㍣慢愵〰昰〳㈹㐹㌴敡搶㙦昹㈹扥搹慥换挲户㤳㐱づ㍤愴㜴戲慡㤷㔶㕤攰昷㠴㡤㠳晤ㄲ㠹〵㜴晤㐹㘰散㌴㔲㘶晤㐲慦〵㌱挰㔶搹愳慡㌸扢扡愸㕣㌶㑦㤸敢戲戲㝥㝢戱戳ㄳ㤹昹扢扣㕣摥敤挱㐸㡦㍡愵愵挵换摡て挶㈴昷㠱㠴㡦昱〶㔶昱挵捦㠹晥㐷换㌲㘵㌳㌷㠷愵㡣ㅣ㑢㈴㜱㤴攴㙡㐵㘷敦攲㐷㍦㜲㍦㝥㤲敢搵ㄹ㕣ㄶ㤷〲昸戴㜷㔲〰㠷㘶ㅤ愵㈱㙣㐲㘷挰敤昶挲摤㈵攷捣㝣愹㜴㠶敢愹㐳攷摣〵愵㍣挲挲搶〰〶㙢戸㉢㐴㉣㔶〳敤慡昰㈳〱愵搹ぢ搲㍥㤶捦㜷㠵㍤扡㘶ㅦ㡡㘲〰愸㘶㍦ㄲ愹㔹㔵㔸捣挳搰敤ㅢ扣愵㘷㈵敦慥㠸搷㌰㙢㠲㠷捦愸㝦晤攴昷㍢㡦㡦扦㜸搳㝦㥡㥦扢㘱晦㑢攲㕣㔰搱㠰〱㠹㔴搶戱捣㌵戰㡢㈸愵挶㌲户搹㐷㜲㜹㑦㌹㕡昹㜶摡昸昱㕤ち㥤㙦愷挱㜱慣㡣て搶慦戰搳戰㌹昰㘱扣搵㡡ㄵ㙥戰㜹扥㐹昸㤹㘵摦㜲㤶㕤摢昵ㅡ敢扥㡥攵挴愲愹戳敤敢㌷慥㕡㐴㌴㙡㑤昷愱㕥㔲㍤攸戹㜶㤱戱㝤扤搲搰㡥㕡戹㝤昵㈲㘴敢摥戵㉤㍥ㄷ㝢攳㈲攵㑢㙢㕡搷㥦㘱㤳㘶戱ㅦㅦ㥢っ㠱㜱昲〰挹㌰挹〸挹㐱㄰昱ち㤴ㄱ㌱换㌶愸散㘹ㄴ扣っ㘰昰戶㔶摦户戲捤〷㐸づ㠱〰㜹㘸㕤づ攰㜱ㄸ㔹㜳ㄴ愴㌳昴㐵扢晣㈵㤶㡣〸晡㔹〴㈴㜲㡣㘴㥣戹㌴挸昱㘳㉡て㥣㝢戹愲㍢〶戵摦晡㤶ㄹ敢㠷㘳㜹㕦㘱㘶戵㤸㔹㜰㑡㐵㐴扤〸ㄸ挶㌲〸㡦戸挲㌲ぢ㔳愵昴㤲㘷ㄶ㡥攵昰搳㔶㤸㔶㡢捡昲搲昴〷摢ぢ㔳昰慦㌵搶㤸捣慥晣㝦㘲㤱〸〱㈳㕣挴ちㅣㄱ昵扢搷㐷〵〱㝢㝢㈶㑡〸戵㈹ㅤ昷㈳摢㑤ㄳ戸㜲ぢ㠲㡤㠸㥣挰攸㥥晥户摦扦㜵敦ㄷ㕦㜸㌷昸㝤㄰慢㔰㍦㤲㝥㝡㈳㜰㌸㡡搲攴㝡㜵㠲㑥㍢挱㠳愴戱㌶愷㐰㘲㔸〶㤲收㔹㝣ㄵ㕤㌷戵挶㉦〶ㄵつ㍥㍥㕤㜷ㅤㄴ㍡挹昷㕦㐰㌳敥ㄳ愴㙢ㅦ挹㕤㈳㘷㐸㘶㐱慡昶挹㈹㍦㉢攸晥敢㍤㜱㌷ㅢ㝤〸㐴搰晤搷㠱愵て㈳ㄱ㍥攲㌹昴㑦攴愵户ㅦ攳〵㡤㑣戸〷愵㐹戹㑥㥤㘰㔰愱捣〴㐹㡣攲㌳攰㐹㜴摣㤴〱㕦〸㉡敡攳て〶晤㤹㑢昰ㅢ㌵慦散㔳㌹㜵㤶㐰户挳㐶㔰㌱扤攴㝡㈵㡤捡摢敤㠹搲昱㤲㌷㤱㜳〱㤲㔶㜷搸㐱攲敥〵㔵㠴捦散挰㜵慥㉢㉢㉤㉥慡慣戴㘷㑡㑢㑥㐶㑤㑥㙣〵㥦ㅡ散㠰攸戴㍢ㅤㄵ㜸㌶攷㈶㘲㍢ぢ慣ㄲ㍣ㄱ㘳㌷㍡慣㐷晢㔵ㄶ戳〲捥ㄸ㠷改慣㜰㜴㌶攷攵㔵慢慤敢㜵㍡㘱㠳㡢〸㐴㘴㕢散搹〵愰攰㠹㜶晢愸㤳换收㜳㐵㐵㘱〰昰㌱㔲㍢愵㑥㈳攸㜰戲攴收ㄸ㐵㙥户㘷ㅤ慢攸㉥搲㝦捡慣㙥慦挹㘹攵㘷搸攳戹愲㡢捦㘸㈹㌲摤㘹捦㉣㤴捥攲㠸㘱愹㔰㍣㙡㉤扡㕢㐲㉡摣㉤晥愳㐵㈳愲㈲ㅡㄵ㠹㘸㘲戳昲㌱㙤昴戶挳㡦改㜵㘱㥤㝡㑥㙥㝥㠹っ搳ㅦ愱㌲㠹㤳㘸ㄹ㐶っ扡收敢㠰ㅥ㐲㥦㈰ㄴ挴㌰〷挷㕡ㄳ慤㙤敡㜱㤷捦㙤〸㜷攴㘹扥戳〰㜲晢搱扢㈶㉢〱挰昷㜴攴㘲㌰㤸㔰㙦㑡敡㔷㕥㌹摥㐲扤摡攱㉦㈱㤶㜱㐵㘱㘷㘲㈵㌰㔷扦㉣㤳戶㙥挳ㄵ摡㔱㐹ㅥ㠱换摥㘶㑦㔹昳㉡て搰㔰戰扣づ㍦㐳〰㠸㤰扣ㅢ搴愵㑢㠵㠲挵㈵挷攵㍡㤳戱昲㉡㘱㡦㉤㜹愵㍢㜲㐵㘹㠳攸㜵ㄹㄴ㔹㉢㈸戲㔶㜴㔱㥢㍤捤〸愴㑥戳慦搲㘹换挹㜹ぢ㠵㕣㈶挱っ愳㠴㕢㘲慤㐲㝦㘸㤳づ㠶昲〹㜵㐹㍤㤴昱㡤㍡挴摤〳㘰㐵搶㔱晣㔸搱㔱㘱攲㍦戱挹〰ㄵ㌴㡦㌶㈸昲㍥昴㘶㌰〰㐴㔵愴㥦ぢ攱㘱攲㠵〷㔱愲㤵㤳㘰㝣㠹搵㤲㐷ㄸ㑣昰㉦捥㄰捦扡搱ぢ慥搹攴㔴挹捡ㅥ㠱扢㔹㜲㕡㠲㈳挲〴㐴㑢㔵攳愴ㄸ㑦㑡㈳㐴㠹搰攷㜲㉥慢㥣〴ぢ㘶〰捦攲㡣㐴㤹扥っ挹㥢㠸㘱戴㈶㥡㝤㙢㌲散㙢㑦攰愵㔷ㅦ㝡㑥㌶昴晦㉦㜷㡥ㅣ收㙣㤳挹ㄸ愸捣㤳ㄴ㐰挴捤㈰㥣㑦㕤〳㙥㜴㔹〲㌱ㄸㄳ愹㤷㑤㙤㘸〷〱㈰㠶〷攲晡㜰㡤㐱愷〴〲㌴㍡㕡㘵攸㠹戴㔶㐵㤹㑣㍦挰㤴〸㑦散捣ㄹ慣㜲㤵㑤晡晡㤵攰㤴攲㠸㐶攳㄰戵㔹ㅦ〷㘸昸㉣㍡㉢捣㈸ㅤ㝥ㄲっ戹㤸㡢㈰㈹㙥ㄶ昴㍦㔷㍥扥摡㠳㔲ㄸ昸㌲㙥㐹㈶愵㠳愲㐸㔲散〷つ㘷㑦㍣㥤㑣㙡㜵攳㈲㈹㍤㄰㠳㍥挳㍡㍡〲搰慡捡戳㈴㥡㌱敤扢㡡㌹て摢㤷愳㌸㤲昳㌰㤰㌶ㅢ〴㐹敤〲敥搴摢扡敡愵敥㌲㕣戸扥戱慡〶㍦㕣搷㔸㕦つ㈸昶㌴愹昶愱㐶ㄵ挲搸愸㤱㠶ㅣ㑤挶戸㤵㌰㠸昰㕤㠲〰㠶㠸扤㙢㍢搰㔵㝣愷㕣摦〳㘲搱㑡㈳㈲㤷搱ぢ㜴〰挱㡢㍣㡢㈴〱っ㍤捡昵㤷㐸㔵㍣㠱〰㌱㐹㄰攳㤷戵〷〱慢挹愲ぢ㌵㤰っ㜲㔰昲ㅤ㐱昲挴㤲㔷㔳㘳慤散〸㙡㄰㠷㍢㔱㠴㘹捥㔸㑥㜶㡢攸㜵捣捤㠷ㅦ㕡㐵㙦ㄲㅡ愲ㄳ㍥㔵摡ㄸ㘰㝦〵㈵攴㌵ㅤ昷㑢〹挷搰〹㘸㈷扢换㔱㥡〴㜳㍣晣搶㔲昰捦扥㌵㑥㍦愹〰戲㜱ㄷ㈰慦㜶攸ㄷ捡㔹慤挳愴㍤㌶敦〲昳㜹㌴攸㐱㑡㙦㜴㘹㑦㉢㠴㍣㜱㘸〶晢ㅢ愴㑥㘶㍣〴ㅦ换ㅤ昰㐰㙣敢㐸〸ㅣ㠹〷㔲ㄲ㕡㑥收㍡㡢户㜶ㄲ摣㐳㥢㤴㉡㤴扡慤㥦ㅦㅥㄶ㥦㝦㠲捦昳㠷㈳㘱㈲昰〴ㄸ㤰㔹〷㐶㐲搷㔶挷捥戸㤳㜶㠴㈱㕤㕦挳㘹攵搵ㄶ㤶ㄱ㙢戶搳㈷㜰㍣㥣ㅡ昳慡㐰㈷户㑥ㅥ挶搸换〱㔶攵㔷㍢散挹㘲㈶扦㤴㔵ㅡ㤳㠵㍡㕢㐳戳㉤㈱㉦㝤愹挹㤷搵㍡㝣〹㤸㌲㠹㥢㑤攱㈹攲收ㅤ㌳戹ち戶㙡㘵㠷㍥㤲昲㤷㤱攳扥㘳㤸散㤲〳㤵扣㙥戲扤ㄲ㘶搷户㙢愰摡ㅡ㡡愸搳ㄸ㙤㉡挷㍡昵㡥慢㙡㌶㔵㥡㉡搱戱慢㉡㍡㤶昳㡢戶㠴㥣㌰㑦㕦昱㤹㈶㤰改㈶㜷〸㍢㠹㕣㌱慡㝦㈲ㄷㅥ晣愷㥢晡ㄲ㕦戹昶慤挳扥㥦ㅣㄱ㡣㐴敥㘶愵㡥晥㘸㈰㑡て㉣㕡㜱挳〴攳㤴㜴挵攴㐷㐱〴〳㤶昴㜰㘰慣㝣挴晢㈰搲ㅢ㈳摥挳晡つ㜴昲㔰㤰㈰攲ㄵ㘳㈰㈱㑥㐲ㄲ㙢㐲挳挸㡦㈱㈹ㅦ〶ㄱ攳㈰㑤ㅡ㝣㥣つ㍥〱㘲㌰搸㔵慦㘸搶㡣摢戱㜳愳㐰㌴㤸㈸㄰ㄵ㘳㥢㥡㌸昱㐴㕣ㄲ㉡挸㙣㑤愴搹敤㈷㐱㕥㍢㜷㡥昳㡣㠸愳㈰攱昷愹愶〲㈰昷〸㤲昲㔳㙣挰〰ㄶ㠳㌹㔵愱〷㌱㡤慣收愹昹㈸㔲ㄷ敢敥ち挶戹㌴㥦㍦捤敥ㄸ昰扡ㄱ㝦攸搸攷昳慦㈰扤㌱㥦ㄹㄸ㈳㙢攵慦〶〹㘶〴愳㘳攱㌴愲㐸〷㝣晥っ㤲昲戳㙣挰挸㔹㤳〶㡦戱挱慦戱〱㠳㘹㠴散收攷㐰敡愱昰㤸ㅥ㘱ㅤㄴ晥㜵㌴〴ㄴ㘶㔴㉤散戹ちち晦〶㡡攵㙦㠲㠸搳㈴捣晤㔶㤰搰㔲愲ㅦ㔵敦ㅥ㌴戸㙥昴昷〰㙥攰挴捤㜸慢㜹㌸捥㑣搲㕤昰㔳ㄴ戱㕦つ㈷愶攴㐰敤挵敢て㌸捡敦昲㠰愳昵㡡扡慢ㄹ晡㌵搶㉣攰捦挸㘱㠲㙢扥捦ㄹ㔴捥㘹挳晢〶收敦愰昸㡡㍢㜲ㄹ愷攴㤶㙣慦㙢〶㐱愱㉥㕥㜵戱愱昷挶㡣搳攸戱改㌷㌹戱㜸㤱㌷〶㤷㜹昴㥢㍣㔳㉣㥤㉤敡搱ㄸ㉥㙦晣㘸㝥戵戴昰㌳搴㠶晡戹ㄱ㕣㑣搱㥦攴换昲昳㈰敤戱ㄴㅤ㌲ち摣晣〲挸摥昴㜸㝡㝡捥挶〵搱散戰㌵搰㍦㌸㘰て捥慢㤱㜹㝢㈰搳㍦㥣㔵〷晢晢晡晡㠶㌳挳收㤳攵愶晤搶挸㐰敦〱㕢つ㘴〷慣挱摥〱㘵ㅤ攸ㅢ㍥㌸㤴戵㠷て昶昵昵昷慡昹ㄴ㕤㍤㜶㉦扦㐸昲ㄴ㐸㡡ㅥ㥥㉥㝡㥡㐵捦戰㠸晥㥥㉥㘲〳摤搴愰㥦㜴戱㙥ㄸ攷㈳收㐵㐶㘴㠵㡡户戴㌴〰昳〶昷慤㝣ㄹ〰㌱㝡扣㙢摣〳㌶搷愳昹收㉦搵㑡㤱㉦㜳㌱捡㉦㤳㍣ぢ㤲㑣搱㠵攳㠰捣攷㐰戶愷挷攷㜰㐸ㅤㅥ㕢㜳攵㤹扦㡢昲㌶㤴㙢㘳㌳㡤㑢㐰收敦愱㘴ㅢ㑡㙡㙦㠶㥡捦愳戸〳挵㔵㘱慣ㄴ㝤㐳㉤㍥慡㕦㝤㘳㔲㝥㠵㈹㠲ㄲ㘳ㄹ愴㝥ㅡ㔵㜱愵㍡愷㈴㔵攵㈹㙡㠶㙣戳敦㕣戲昲戸㤳㝡〲㜰挵㘳搱㔶㌰㜲㜱ㅦ㌴㙥戸ㄶ昴ㄴ㍥㜲て㐵㔲捦㠳㕡㔱〶㜳搳㤷㐱㌶㘷㌲㤳挶昴㠶ぢ㈶晣㑡昳〵㤳㤴㉦㘰㥣〰㌸㠲捥㥣摥慣㝦㠰㐴昸〸扡ㅤつ愵〶㈱搲挵攳㌱扥扦愳ㄲ㥣㘱ㄸ慥㍢て㘸㝡ㄱ㔱捦ㄷ昹㜹㐲戰㠶㌱㠸㡦㠶愵㝦ㄸ㈴戸晥〵㑤㍣ㄵ戲㤸〲㘳愸〶㤱㡥㤸㝦〴戲愶㙥ㄳ户愳ㄹ昵㕢慤㝥㝡〸敦攸〵晥㌵㈴愰㥦㍥㠶ㅦ㍥愹㠷晤摦㐸敡攳㘱攲ㄳ㐱愲㤳〶㤹扤㤸㐱挱㘵晢㐹㍤㠲慥㌸㐱昳敢㈰㜵㝢搱晣ㄳ㤴搵㙥攴㙦愰愴㜱㈳愷㠸〳戴㥡攰ㅤㄳ㝤ㅢ㔶㝥ㄳ㈹愱捤㌸㡢晥㡣㌹晣㘹㕥搲㡣㙢㕥㡥㔵昱㔲搲㑥搰㈴㠸挳㑤搹㐶㘳慥搹昶ㄲㄲ㘰ㅢつ㌷㌵慡昹㙤㄰㕦慤てㅤㅣㅥㅡ戶てづ㡣昴愹昹挱摥㉣㌴昷㠸㜵㌰㤳ㅤ㍣㌰㙣搹〷づ㘶〶捣㤷换㑤㘱〱㝡㜱㘱㜵㘴㈰搳摢㌷㜸㐰捤㡦搸㘸㌴搴慢㠶㌳㐳晤昳晤戶㑡ㄱㄲ㘸㠵晤ㄷ㐸挸㔷㐰㔲㐴〲扡攸㔵ㄶ㝤㠷㐵挴〵扡㠸つ㈴㥢ち摡㝣慡㜶㌱㠴㘹㔰敤㙡扥㥣㘳晤㙢㈰挹ㄴ捤扥㥥挸㜳㉣愳慥㤴㔴㡦㤲捡㌰㐵㌸愰㉢戵昶扢㠶攵慦㤳㕣捤㑡愲〳㕤昹㕤㈴摡㘳〶つ摣慤㙢㠷㘸慡戴㙡㌷㍣㤹㥡ぢ愱户攱㠲攷㉡㐷ㅥ㐳㔴搴㡦㈵挶愳扦戰戹扥愸㤷㕡搰ㄵ晦㡣㕢㌰攳昷搰て搷㐸〵㐳戰㐷㈲㑢昹搷散㥡〶戶愹愷㔴㝦㠷扤晡ㅦ〱㤸㜸改捡挲愴ぢ㌳㠴ぢ〲戳愵戱昲扦㐴搸ㄶ㥡愷敥昰㥥攲摥㑡㐹ㄸ㠸〸㕦㍢攱㤴摦挳扤㍦攰ㄱ㔴㜴昳㔶攳㤵㤵㕣㔵㉣㜶㔷愵ㄴ昱㈷㜸挵㉡ㅢ昶攸〲捤挶愳戱㠶㤳㜶㙤挶㠲㝦㜳挰攰㉢㝢挳ㅤ摣挹慣挴っ㜶㌵㠹㐴㡦攷㍣㝤㤲挳ㄹち㐹㜰㘳晥つ㠸㜱㘸㑦㝡捦㤰戱ㄷ㜲愸㜷ち搶晣㐴㉤搷昹㐱㉥摡愴晣㕢㔰㐱挴㐲搶ぢ㐹㔴㘴晥ㅤ㠸晥挶愰搸㡤㙦昰㍢㕣㐷㐹㜹ㅥ㔴㄰昱㠴㐵攲㤹㈰挳捥㍡扦っ㘲攰㡦挳慤㝡㉥ㅣづ㌲愳晥㙦㈲昸㑤㡤㜶㍥㡢ㄲ晤挶㍤㘲昷攳㘳挶昹〷敢㑦昴昵ㅢ愳㡦〵㙦慣㡥ち〲㠵㑥晣改ㄳ晡慡挳改㙢㌱挸愶㠷搳扢㠲㡡晡扢㜲㠲挶㡢㕣㤱晦〰挲昱昳㉦ㄵ㕡㌰愱捤〷慢换㈵慣愶挱搰晢昳ㅦ㤱㘸㡦〹㉡㜸敥㔱㜱ㄵ㍥挳㡤愱搷昲て㔸㐲敤㔸ㄹ改ㄴ㜲晥㌱晡昶戵㐶扡㉤愸愸扦㐷㤰愲㘶搵ㅦ扤㠰〴㍥晡ㄲ㝥昴㐷㍢慢㍦晡敦㈸ㄵ搴㑦扥㈴扦㡤㤴昹㈳㄰㐸㜲㝣捦㤰㘸㐵㕢㡡㡤戳㑣捡ㅦ㠳㡡㔷㐰晣挶㉦㈳㘵扥〳愲ㅢて㡡㤶愰戱㉦昶晦㘲攳㔷㐱捡㘲愷㘶っ㍢敢愴攲扢㌴戱㔳㑢㙥㉣昶挸愷㐷搱づ㑦㙥㔴㔰㐳㔶㤸搹㠷㥣捦捣㈸〶摡㔴散㈲愸㘸戸㤳㐰挵扡搱㥤㠴慡㝦㍥挰㡦ㅡ㌶㌱㙦慢敤ㄷ㔳ㄷ敡㔸㜳㕥扢㉡㙤㌸㐲㜴㜰㠱㝦ち㈷攵㌸㌸挴㍦㍣ち㄰㌰㑥搰改㠳㠷㠷㔴㔲攷昸戲㘹㥦㜰㜰㙡搵㘲㑦扡㠸愶㘶ㄳ戸㠰散攱摡㘵㜱㉢〰㔵㌸㡦㜱ちㅤ扢㠱㤷晥愳㑤晤戶敢㔰摤㔴昱攸㌳㥡㥥ち㍦挲㠸㕡㤴㈷㡦㥢㠳愹㈶昷㘸ㄸ㕣挸㔶㥤愵挷挵扢晦ㅢ㘲慦㠷㈲敦敡㌱挳㔰换㈸摡㥢㌱㤰ㄸ㝣ㄶ扤挱㐱㤲㤲搱㐰㍦挲戰㠷㑤つ㥡㥢晡挹搱㤳㍥挲搹搷摤慥㙦㙤攵㡣挳㈷㑥㤵戹㥥戶收づ㙢㈹捣㔹晣户㤳㠹挲㕣㕥ㄵ㑦㝢ぢ攵㝦㉦〹㠳㠷㉢㔵搲挴㜸昸㈹晥㠹昳㈰散㔵戶㔴㤵愶愸㤷昴戶㑦㜰散㤲㈴〹㤲ㄴ搴㍤㕣挶㘶㉢戲㤵㉢㜴换㌴㕡㙥㔴晣㈸攴换㍦昷㕦㔳攱㑢㍢摡㥡ㅤ㈰扣搱㈴戴㡣挹㤷㑥㤴㔴昱㐵㔰㜵㤱㌷㌳㑦㝣㘳昴㝦〶敥ㄹㄳ搴㌹晡㘳扣摦搷㕣㄰㍦っ㍦ㄸ愹ㄶ挴づ昶㑣㐱㔴㠴㜰㘵摤挷愸戲昸戱昰ㄱ㔴㑢㥡ㄱ㔷愱㘵㤹㍤搴㍦扡昴敡慡㔲㠳㠲扥攸㔵㠸戶㥢昵㈳慥挱扢㠲换㠷㝤挸㥤㐱㠲㤹㑥ち㤱㠹〴㐵摥㐹攱㤵㜳㠲㐲搳㑡晡敦挱ㅤ㕡㠶て戰㘱搴ㄴㄴ愴慥㜸㍢愸㌸愴㉢㄰㌰づ㉢扥ㄷ㔴搰㙥捡敢㔰㉡㈸㍣捥㔷㕥捦ㅣ㘵㠶晦㈳戲㉢㐸㌰㈳挸㙦摤㘶㌷㑢挹㙡ㄶ换ㅢ㠲〴㌳㥤㘴㉢ㄳ晥㠰挹捥㜲㑥攸㜹昲㡤ㅢ㔹ㄶ㍣㈹捥㔷㉦挲㍤㐸戴挷㍡㌹ㅣ挶搹愲㉢㈲㜳㙦昶摥㝢摦改㡣㜷敤㡣㝦㘸戴敤㠹昳㝦昹搶攳慦晦攲愱敦晦攴挹㈷㕦㝦晢昱㜳㍦昹搳昹㐳慦㝥改㑢㉦摦晥昴戹户戶摢捦㐴晦昸㥤愹㘷ㅥ攸㍢昳挰晤昶㕤敦㍦晡挰㠷敦扢戳敦攴戶敥㔸慣愵攵收ㅤ摦戹㝡㕦敡愱晢扦㉥扥昵收㔵㐵愱㘷㠸て挸扤挱㌰戸っ㔲㥣愹ㅥ挶㑤㝡ㄸ㐲捦㤱慤㙡〶换戹敡㔶晢㜴慢㔴㔸㈹㌸㜸捤昳㌷〲搶㡥攳㕤㐸㈸挵㡦昰㡤昶戸㘰捦扡捤㜷㙢摢〸㜶愶㉢晥慡戶愲昵晦〰攴㥦㥡㤱</t>
  </si>
  <si>
    <t>㜸〱敤㕣㔹㙣㈴㐷ㄹ㥥㙡捦㡣愷挷昶摡㔹㙦㡥㑤㐲㘲ㄲ㐲㐲扣㌸敢㑤㤶㈴挰戲昸挸ㅥ挱扢㜶搶摥つ㔱㐰戳敤㤹敡㜵㘷愷扢㥤敥ㅥ敦㍡㐴㑡〴攱ㄲ㤷ㄴづㄱ〸㠷㈲㠴挴ぢ挷㑢戸昲挲㈱㠱㔰㤰㜸㠰〷㈴㈴〲㐲昰㐰㠴㔶攲㈵て㐸昰㝤搵摤㌳摤㌳㥥戶㌳㐹挰㐱慥捤晣慥慥慢慢敡㍦敢晦慢㤳ㄳ戹㕣敥摦㐸晣换㤴㘷收摡挵㜵㍦㤰昶挴㡣㕢慦换㙡㘰戹㡥㍦㌱攵㜹挶晡㥣攵〷㝤㘸㔰慣㔸愸昷ぢㄵ摦㝡㐴㤶㉡㙢搲昳搱愸㤰换㤵㑡扡㠶㝡づ挲摦㐸晣愰戳搷㘰ㅥ㘰㘹㘶㝡㝥昹㈱㡣扡ㄸ戸㥥摣㌷㜶㈶散㝢㘸㜲㜲㘲㜲攲攰晥㍢て㑣散摦㌷㌶搳愸〷つ㑦ㅥ㜲㘴㈳昰㡣晡扥戱㠵挶㜲摤慡扥㐷慥㉦戹攷愵㜳㐸㉥敦扦㝤搹戸攳慥挹㍢づㅥ㌴敦扥晢慥㐱扣㍡㜷㜲㘶㝡挱㤳愶晦㉡㡤㔹攰㤴敦㤸㤵㔵㡢㙢㤳搲戳㥣㜳ㄳ㌳搳昸㉦㌱㝦㍣摤㌹戱戸㈲㘵挰㔷㑢㑦㍡㔵改敢攸㌸㘰㑦昹㝥挳㕥攵收改昶ㄱ㉣戵㙡昸㐱挱㥥㤱昵扡㙥挷愳㤶散㜹散㕤摤㔸ㅦ戴ㄷ愵攳㕢㠱戵㘶〵敢㐵㝢〹〳搵㠶散搳扥㍣㘵㌸攷攴㐹挳㤶〵晢㘸挳慡攵挳㤴敢扢㌹ㅥ㈲㌹㌱戵晣㠹㈹摦㥥㔹㌱㍣㌵㈳㥦ㅢ㤳搱昶㠸㔷㑤户扤戱晢戸㥣扡㝡〳挷扣愹㝢㍢搴㥣㌱扣㘶换昱敥㉤愳挵愷㘷㜰㕢昷昶㠹㍤㑡昷㜹㑢昷㍥㙡㉢搳慤挵㐰㐴摦㙡㐷戱ㄸ扤㐸搰㑦㔰㈲㈰〲昵㌲挱〰挱㈰㠰挸晦ㄳ㕣㤲散挸㉡慤㘲㘸㤵㘵慤㔲搵㉡㌵慤㈲戵㡡愹㔵捥㘹㤵ㄵ慤㘲㘹㤵㠷戴捡㜹戴㠹㔳愹扦㕦㡢搲捦敥晥昸晣戳昷㝤攳攴搷慥摦晤㘲昱㡦㜳㍦ㅤ摣㠵㐶昷㐵㤳㥡昵㡣ぢ㈰戵ㄶㄵ㠳㈳昸㙦㜳慥〰㔳㤸〷捤㍢捤挹挹摡挱晤挶敤㐶㠱换捡㐰㝥㡡㔰㐶搰㜶搰扣摦㜲㙡敥〵㠵扢㙢愷つ㕦戶㌶㙥㍣慡㥢㜶ㅢ㑥捤扦㘶攳捡挵挰〸攴搵敤㜵慤㐱㍡扡㉤㠲慤愴慦摥㜷㕤㝢户㌳㐶扤㈱愷㉥㕡㘱昵ㅢ摡慡敤〵捦㕤敥㕥㝢挴㤳て㌷㙢㍢㘶㌴〵愱戶愶挶敥㔸㘵㔸ㄵ捥㙢㙣㘶挵昵愵愳愶㌷㙥㉦㔸搵昳搲㕢㤴ㄴ㠹戲愶㤶㝡㌹慢㈲慥ㅦ㥦㜷戰㔰㜰㙢敤㠶㘴愹㜹捦挵〰捣㉣㙢㤸敦慡昴㠲昵㈵㘳戹㉥慦㐸㌵〹摦㠹㡡扤愹攲㈳㙥戵攱捦戸㑥攰戹昵㜴捤㔴㙤捤㠰愴愹㥤㜰㙢㌲㥦捦㈹愱〰㠱摢搷㈷㐴敥搶敥扣愰㄰㤱㐰㌱ㄹ昹慡㌴搹㑤㥣挲敡戰㡡扡㈴㑤㙡㙦摡㘴㌰捥㔷挹㤸っづ㑣慣㠹晡㠳㉦扤㘵㤳㘱㥢㤸㝢㙤ㅢ㙢摡㘸戴晡㝢搶愴ㄳㅣ㌳㥣㕡㕤㝡㤹摡㑦㜰㐶晡㌰㐰攱ㄲ〴㐲搷摤愳慡ㄳㄷ挵㝡攱㠲㔵ぢ㔶㡡㉢搲㍡户ㄲ愰っㅡ戲㔴攲搶㜶㈴晤㌲ㄴ改扢〹㐶〱捡攵㕣㜱てㅢㄵ换㐸戹〲愵㔳〶㉦愷〴㌹晢愵㜸㜹搰㍣㘲搵〳ㄹち攵㘱ㄳㄸ〹戵㥡㐲摦㄰㐹搴㌳慡愱挲搸㘳捥㠰㑡つ换〹搶㕢㝣摢挱㈵㈱ㄱ敤挸㠲㙤㈷ぢ㈸ち搲昲㈰㠳搷㐰㌴㙤搲㈰扢㜱㠲㠸挸〶ㄹ㥡ㅤ㈳愷㠹㡣敤㌳㘴〴摡㈷㠹㤰慤昷㜷㤷ㄱ㈴昶㑥㈲㘵愷慥晣戸㈳捤㌶戲攵㐳㘹㜶㌹㌶㑥扦㠲攰㑡㠲慢〸昶〲㠸扦㐲挲㔱捡㈱㥦㑥晡㌵㜸搶慦㈵㜸〳〰攴㤳㑥㤹ㄳ㠹㉡摡㔰㕢戱㈳搹㙥〸㜶戲㌲㡡㐳㔱㐴换戸㘹㘷づ搹ち搱㤱搵戹㍤㜴㙤㕥改搸㌷㜷愷捤攴㜲㐸㤱ㄹ㑤㤳㙢摤愴㘹㜲㈳搸戴㐷扤㜵㍤扡敡㘳〴㙦〴㈸敢㌷㄰㐲戹搰攰摤㥡㐵㑦㤳昲㜵㘱ㄶ㠵挶㔰㡦ち㍥㈲㘴ㅥ〱㌲㠴㕣挷昱㘵挷㠶愶㌹㌸㙥扥敥㙤攸㝤摤昹㍢㐲㝡㥢摥摣搱㍢昴ㄷ扤㑣㉢晡㐶戰㤷昸㐳㔷ㅤ㜳ㄳ慡昵㌷ㄳ摣っ搰愶㘳㜸晡㝥戹㥥〲㘵ㄶ摢〹捣敤愶搷㐵㔹戹㑢敢慢㔲㘹愰㐱㜳挹昰捥挹〰ㅥ㡣攳戳戰㠵㕤捦㤳㜵ㅣ㙡㙢慡㠰攷㤷㉢搳㠵晥ㄱ捦戵㔹扥㘳㈳晢慦ぢ挵㤰捦㙢㝤戹㌶ㅢ㌹挳搶㑣昸㥣ㄲ㤴㐳ㅤ㝣㝢㜷㈱㤱攸㤴㈶㉦昶换㍥㕦敥㐸㤲ㅥ㈴挹㕢戰慤晡慤〰㤰ㄲ攲㜷㕤㈵捡㍥㌶㝢慢㙡㤶戶㔸改攱换㌸㥤戴昹㄰㍢攴挸㐰攸戰㥤㠶晦挰ㅦ戲ㄷ㉤扢㈹㉣〶散〵改㔵攱㕢戰敡戲ㅣ扡㘵㈹㙡㜶㘴挵敢㐴㔶昴昵㜵㥣愷㌳晣㙢㡡㑥摡愴㐴㈶户㘷㔶㘶㥣挵㕢㐴㐵㌷㈴㠵㑡㠶㙢愸㈹㠱㐸㜹㙣扢㈳㘲㝡㄰㌱户㘱攳昴晤〴㤳〴〷〰ち扦㠶愴搹敡挶㌳ㅣ搶扦㐶㤷㜶愵㤲㉢ㄱつ捡㐵昸㝣㔷㘱㜵㤰慦㜹ㅢ挱㥤〰㙤收てㅤ㤰ㄹ㠴愸㔰㥥㈰㐴ㄵ挶㌰捦㔸昲〲㘹㘰㤷㠹挰搲㑣挳て㕣㥢㤱愵㈱㜳搶㍤改〶戳㤶扦㡡㐸搴愸ㄹ㘵敥㕦㤱づ愸换㠳敤搳㔶收慥慥捡㥡㙥㉥扡つ㠸戶攳戳摢攱㘰㡥敤㠰㉤愹捥收㥡㐰敡敤㝣㡣㈱〴㜶㕡昹㕢改㡤摤㤲昷㥢㠷扥攱搶㡥㉥㔹㐱㕤づ㤸㈱搳㌱㕦㌲戱㡢㠸ㅣ搴晡捤愵ㄵ㑦捡搹㈱昳愸㘷搵敡㤶㈳㠹っ搸㤸っ搶捤挹㜳㠸ㄲ㉣戸㡣〱扡捥㤰戹攴ㄹ㡥扦㙡㌰愰戸扥㍢昵愴挲㈲〵㜳摡㜲㝣扣㐶㘱㤱昹㘱㜳㜱挵扤㠰㠸㙤挳㜶㡥ㅡ慢晥戶挰ち㠹㍥㑣ち㌵㐲ㄳ㥡㈶㑡㕡愹㔷晣昰㐰㥥换㤱昷昲〴ち㔷戹〲㝤收ㄹ摡㥢㜶㝤ㄴ愳愱㥤捥㌹つ㈲㝡搴㉣散换㤴挲攴㔴晤㙥昶㜹㍢挰扤㐷㑦ㅦ㙦㐵收㕥㔱捣扡㐰㉦㝦㠶㡣㔷㘴搱っ㠴搰㐷户㉢㈴ㄵ㤶㤱㜲挰㠱挰㌸㥦摡挹慦㙣慡㌶愴扥㕤慤散ㄱ㐴㤲〶捤㌹㘳㔹搶ㄱ㡦戶㡤㘰㔷昸㐰㌳搶㌶敡㝥㔴㌷攳摡戶㐱搲㈲㔹㉥㔶つ㔲昰㔴㈳㜰㑦㔸㡥㙥〲㈸晡㡢㡡㡣㡢㈸㌲㉥慡愲㐱昳ㄴ㐳㠳㉡捦戱摣㜳㠶㘷〵㉢戶㔵㉤昱㠱攱扢㙤㐱㤳㘰㜲㑡摥㌸挵㌲㘳慣捤㥡㍦つ㤳捤㥦〰扡㈷㈰㐷戹㜵㐴㍦㈸㔷ㄳ㐵晣ㄳ㍤㍡㤶㈰㘰㤴愷㔴㝦㈷㐶㉢愸摢ㄱ㄰㌹㉡㕤㡡敦㘰㕣㝡っ㈵愱㄰㈲搶㌳㐸〴㕥挱㠴㤰愷㡢扢㘸㥥㜶慣〰搸㈳挶㡥㔸挱慣て㤴〳㈰慢㡥户㔷㉢慣㈶㍡㡤㌷戵挲昵㥤㔵㈹㌵㜱㕤㘷㝤㔲㙦扣㘹㠳敡㔰愳㈴ㄴ挹㘶㡤㤴㘶搹㘰㡥摢㐹搵〸愵戸㘳㙤㈳戲摣愶慤㝤愷ㄴ㜹〵㡡㐹搱㑣㑥㝦㤷㈲ㄴ〴㝡㈳ㅤ㐵㥦㝤㌶㜹㈴㈲㌶戴〱捡搴㔳㘱搹㔰ㄴㄲ㍣㡥㙢㈷㌵㔹㡥㥥挰摦扢愲散㝣㈳㐸搵ㄸㄷ㐷愳㥡愹㝡㝤摥㠱㤵㔰㌵扣摡㌶㘱㘹慣㉤搴㌰㡡㍢㝢搵晥攱昶㈶ㄸ㌱㘲㐳㠶㐵㌲晣挰㘰㐳㌰㔷㈲愲㑡敢㙣㠸㕢摤㉣㉥昱改㠴㌴ㅣ㠵㠱挵愰㌶㉢搷㤴ㄹ搶戲攴㐷㔵㠷收㘹㔱挹㔱摤㥣㕡昶愱搲〳捡昱㈸愷ㄸ㕣㌷㑦搱㉤㠵㑢っ㄰扢㔱㙥愱ㅡ㈰戴摢ㅣ㠰㈷㠳敤㠳ㅤ散㐸ㄸ㍡愱㜵㐶〹㕡捣㈰摣昴㈲挸㍢㍤㘲ㄴ㠲搴㔴改ㅦ㠷挵㤷㥥㘲晡搶攱㕣㥣㠹㤸㠸攱慥っ敢〱挸㑤㐶㈶挹㐵愳㜱挰㍣㤴㙣㑡㘸つ挶㘵㌴㌱㠶㘸昲㜹〱㙥昱㌰㤶㌵㑣戶愹攳㥥㕢㘰㐱㥢搶搷㜷㤹挷㥤㙡扤㔱㤳㑡ㄵ挷戲㕡㘹攴㙤㠱㉦㜵〵㌰攴愶㡣㝤㠹㌶攵㌸㡥㔲㕣㌲㤱搴扢摤慤ㅦ㐶㜷㈵攴㌰㐶愸晡ㄸ㠰捣㜰换愹㠰㔸挷㍤〵摡㠷扢㕢ㄷㄸ搴攵㌹㠸戴㡥㈲捡戲㌹摣挷㙢㐶㤱ㄵ户㈵㥡捤戹㜳㉥㙤昶㐴搱㌱㉢㉣摡ㄶ㌸挲㍡㐳㠱㔷㉣挲ㄸ改㤱㍢㌸㐸敥㔲ㄴ摤扤昴㤸㝡捣㕤〲㉡ㄴ〶〴㘳扣㍣〵攵戰慢㘰㈴ㅡ摣㕡换敡ㄶ㡣晥搲昲搶愷〰〴挳挰㌴㘸搱㌲㌴㜰㘶㤰摦摣挰戹ㅥ慤㌲㈲愴挹㘰㉡㘳㤴愳㜰搸〳㘹攰㈶ㅥ愴㤷㕣㈸愱㘰㡦扡ㄸㄶ摦㑤ㅣ户㜱〴㜲扤㉢摡ちㄷ㡣〰搷㕦㥣扤㙤挵㔳戵ㅡ捤㕤昸攷戶〵㔶㜱㜵㈳㌴㐷昷戴㕤捡㔲㙢愲㝤㜷㘳㕢㐵㜴㔹昰挰散挴㌱㈳愸慥㉣〶敢攱挵慤㕥㐹愲昰ㅣ晣ㄱㅢ扥㥤㌶㜳摥攱㐵搴㌵敥㝤昹扣攳㕥㜰搴扣ち㍥㙦晤㠱㐲㜰㠵戲㥦㤳㉣攷晥㡤㝦㉡㘹戹挲㡦㌱攲㔶愶捤〱㕡づㄲ㡥愳㔲㈸つ挶㤰捦愰ㄳ搸敥捤㕢〳愴㤳㍤㙤㜴愲〴挱づ愱㌸攷㕥㌵㐲ㄱ㍦〲㕡㐹㉣攱㤱ㅣ㝢晥㑤戰扥昸㈱㑡㠸㜰㍣㐷㘲愴昰㐶攴㌲㔰愷〴㜹㜴挵㠳ㄷ㐲晥㝦戰ㄴ㜳昳㠶散昴㕦㘰㘶昱㠳㜶ㄴ㕤㐷ㄴ㝤扦〳㐵㠲搷㐰ㄴ晦摥㡢㑣㥣ちっ捦扥慣㐰㌸搷戴㜳〰㝤捤㉦晣晥てて愰㜳ㄱ㜱㈸ㅢつ愱戶㥢昰摣㌴ㄱ晡㍡㑣〴〶敦㤵㠹㜰〲ㄹ挱㈸㝥㘸㈲㐴㍥㤰㜹ㄴ㙣㙥㈲㌰戶㤷㘱〸㈶㐲慤〹户〶㑦㘰㔷搸昴㡦ㅤ挳挵㕢改㈳㥥て愵攵捦挰㈳㜵㘵㘷昱㠲攱ㄹ昶㕥㔵㝥搴㤳㔰㘶摥ㄲ㙥㜲慢㉥散㜱昵㠶㌵慡搳〶扥㡡搸换扥攳㑦搹摡晤㜵㘰㉡㑣愱晢㕥㤴㐴昱ㄵ㜸㑡〴捦つ戹て散昹昶搱㍦㍤昲挴㘱摥㔶㡢㘸戵㜰㉢昲扤㠴散㘹㑦㈰愸㥢戸㈸㜲㌹㍦捣㌹㠱㑦㤴慣搵扡㥣㌶㍣㘵〵昹扡ㅤ㘷㐳挲㑢㄰㘶㐸㝣摢挱挴挴扤㠷搰挴㥣㘸㜳㜷慡て㥢㤴㡢㜰㈲㌱㜱攵搳㡢挳㠶愲慢㈲敢搱摡㉣㝣ㄷ慡攸㘵㑥㈴㙤㈵昲搴挹㈴挴㜷摡㜵摤㐱敡扡昰㈰挳戰㝦㉣愵㄰㝦㈰㠵㈴て㌲扣㄰愰愴搴㈹㘴ち户〱㘴㐴搶摡㐳扣昴〷散〸〱搹扣昴搷攳㐷㉣搸㐵㘰㌱昶挵昷㝡愲愵㉤ㅡ慢㈶㠶㙡㤵㑤戳㠸㡣㍡扣戰㘰㌲㉥㑤㔹㍡〷㔰扡㘵㜷ㄴ㕦㌲㘴㠷㠱户㤰戱ぢ㌶㝤㙤㘵晢ㅥ愷㠱㥢ㅦ搰㌳㐵愵㌰㥣摤㉣挶㠱㔴挵攸挲愶攵戰㠸㜰㌸捣㌶㍢つ㐴㔵搰㔹捥㕥㥣㑡ㄱ晣攳㤷㐲慣ㅦ㙦つ㝤㜹㝢つ㜵㥣搳㡦〵昲〷晢敢扡っ挶挶㕢挹㌱㤰戰㕢㙡㔵ち慦㠷㥦㐶ㄷ㉥㍡㈷昴㔶㔶㍤㡢㠳昸ㄳ㜳㔶㥦搶愱晦ㄹ扤㔶㥣㜵㠶扤ㄹ挶㑥改晦昷愲㘰㔳晤㉦ㄸ㝢㔳㠸㝣㈰捡昰愱挰昸挹愶㈱ㅢ敥〸㍣摢〸摥愸㠳戱慥戲っ㜹㠷戹㐵㝣扣ㅡ㔶㉢〹づ扦㔷扥晤㙡㐴戳㉦㙤摢㠱慥〲㤰戱愱挲㌷㈱㠲扡昶㑦换慤昸㜴㕢㝣㄰ㅤ昷㥣戰慡㥥敢扢㘶㌰戶㠸愰敦ㄸ扦㍤㌳㘱昳㑣㠹㙦戴ぢ戵ㅢ戱ㄳ㠳敦㐷㥦㤳昳㄰搸㈷㘵昰㙡挵㈲ㄹ㔹搸㕡㈴㠳摦㈱㡤㈴挲㑢搴づ晥㘵收㝤つ愳㡥㑦㔷攷攱敢っ㔸戴㉤㤴㕤攸㜱㙥扦愱挱慤挳ㅤ慤昷挰ㅦ㈴敢ㄳ〸㡥愹㈵㍣昸㝥敥㙢晢ㅥ愴摢㐶㙢昳搹戲㌷㥦㕢戹昰っ㜰扡戵户愴㐹㠶敦攴ㄷ挹㘵扤㐲㠸㑢晢㠷昱㜷敢づ㕡㡥㌶ち㍡㡦㍥攸愶㈳㙣扣づ昷搹ㄶ愲摦㘷搱㔵㑣ㄱ攰愷ㅢ㔱㠶て㠲㕥㍥戲愲昸㉡㤶㐵〶㐰㍥㔷慣〲㜴愷敡愷㌷愲敡㤱㔸㈰ぢ㥥㌱㐸㡥㘵昱㘵㌴攴㜶㠵换〶㑢㜰搹㐲㥤㈵㤰搷攳ㅥ挸攷〴捦ㄲ㙡㈲㕦㐴㠷收㐴㉣㤴㜶㥦挸ㄷ㌶㥡㠸愰ㄵ愰ㄶ㥡ㅣ㝦㈴搶㈲㝡ㅤ搵扡㑤攰㄰戸〰挳ㄴ㡢㤴㌵挵㌰戴昰㐳㘲〶改㌷搱摦ㄷづ晦晡㜹愶ㄷてぢ㈵〸㔱㤵㥥㍣〵愱㥡晣㘷㤲㤳昷㔰摡㝤昲㥦摡㘸昲㈳㤴㤱㥣㠹ㅥ〰っ昵㠹ち晥愸挵㌴㤰攱㍥昲㈷捥ㄲ攰㤷㥡挵㠸㠱ㄲ搵昷〲㌲攸换つ㔷慤㉥㈲ㄳ昷㉤㜰晤ㄹㅦ昷㈸晢㠸ㄷ㈱改换㈹㠶捥搸㘲愸ㄵ㑢㜶攴㠵摤ㄶ戲〱㑢攲搷戲㕤㐵㝡戱挷〸扦昸㘸㡣㤸㘳挷攲㉦愷戴㈸收〴挲〸㉤㔲搲て㌷㔲㝣㈴㙥晣扤㘷㕢㉥㔳㔴㈰㠱㝡挲挶愴㌳搵昸挳㜱攳〳昸㉡㑢戵挹昱〶〱搳ぢ㜱㘳搲愳㙡晣㐴摣昸敦〷昶㌶ㅢ挷㜴ㄸ㡥㕣㈰㤱㘴搸扡捡晡㑦㝣愱㍤㡣收〵㤳晡㜳挰っ㡢㈹㌹㔵攸戸慥㌴攸㈰㉥㠳㜸昸㐶㝡づ㜷㥢㜰〵〴㐲㌶晣㕦㈵ㅣ挷㥤愷㔹㈳㌰昰〹昴ㅡ㠲捤㥥慥㥥搸戹㘸捥㝢㈸攸㌷㡦晢㌸㔳搵戶ㄵ㠹挰ㅣ挸㠷晢扢㠹㔳㍥挳㜴㙣敤㐷ㅣ㈴搳㜸㠷愴㌷攵愱〲㉢㜹昱挱ㄸ戳戹挷㕢㌴愳㍦〶攴㐰㍡〲㌲愳㍦づㄸ〶㘲㜸㕢㌹㌷㐲晥㔷捣晤㐱㔶㝣㠸攰〹㠰戲㈰戳㤳づ㡡ㅦ〶ㄸ㡥晦㐷ㄵ㘳㙢捡㕦愲㠹㐷攲㤷㈵挹㐸晦㈸㍢㝣っ愰て敥㕢ㄱㄱ㘱㔹晦㌸㑡㤲㉦愵攰㔰㉦晤〴㉢㍥㐹昰㈹㠰㜲㠱㤳摤昲慥㜱㑤㍤㙡慥㑦愳慢㜸㥣〰㍦晤㌳㔱㠶て〵敥挳㍢扡摢捡㍣ち挷ㅦ昶㈳搴㤹晡㠲晦ㅥ㝣㤱扦捥㐵昷攱㝦㐸㔲㔰㠶㝤㕥㝢㝢㙦㘳㤱〹㘸㤳慢摦㉡㌶晢ㄵ㡣挳㜵戵㈲㈸ㅣ㤱㑡愵愴ㄵ〵昱捤〵ぢㄷ㙦攰㕢づ愹ち㈱㐸〳慡挲㠹㉡づ愳㐰晦㉣㥢ㄲ挷挴㤳晥㌹㍥ㄱ戵㙡ㄳ㍦ㅦ㘵昸㈰㠸㔷搵晤愱愸㝢晣㐲攲㕡㔵㔸㙤㉦㈴晥㔵挵㑡昲㠵㑦㜱㌰㠵㉣㘴搲㕡㠹㐸㔳㌴昴㘵㘴㠶晡㠶㌹户晢昱搳㉥㡡敡搹摡搹戳㉦つ攷挷慥捥扦昷摤㠳㑦扤昰慢㍦㍦昹摢昷ㅤ晡摢扦㥥㝥晡户㝦㜹昲昹㝦㍤户㝣攸ㄷ捦㍣昳昳㝢扦昶晣㥦㜷㥢㕦搷㥥㝤㘹敥敢㡦㑥㥥㝦昴㘱昳昴慤㐷ㅦ㝤攰愱晢㈶ㄷ㉥ㅢ敦敢敢敦扦㜹昴㤷㔷摤㌲昲昸挳㍦㄰㍦昹晤㤵㡥㔰换挵ぢ搲搳攰戲搵㌴扥㠲っ愶挱ㄹ扦愶搳攰㜲搵㐶㉤㐷ㅢ㌵㡤㠲ㄲ㝣ㅡ㥣㠰慡㌰搲ㄵ〳晦〱㠸ㄴ戲户</t>
  </si>
  <si>
    <t>P2_Q3b (300.00)</t>
  </si>
  <si>
    <t>P2_Q3b (400.00)</t>
  </si>
  <si>
    <t>P2_Q3b (500.00)</t>
  </si>
  <si>
    <t>P2_Q3b (600.00)</t>
  </si>
  <si>
    <t>P2_Q3b (700.00)</t>
  </si>
  <si>
    <t>P2_Q3b (800.00)</t>
  </si>
  <si>
    <t>P2_Q3b (900.00)</t>
  </si>
  <si>
    <t>P2_Q3b (1,000.00)</t>
  </si>
  <si>
    <t>P2_Q3b (1,100.00)</t>
  </si>
  <si>
    <t>P2_Q3b (1,200.00)</t>
  </si>
  <si>
    <t>P2_Q3b (1,300.00)</t>
  </si>
  <si>
    <t>P2_Q3b (1,400.00)</t>
  </si>
  <si>
    <t>P2_Q3b (1,500.00)</t>
  </si>
  <si>
    <t>Revenue A after refund issued</t>
  </si>
  <si>
    <t>Total Revenue after refund issued</t>
  </si>
  <si>
    <t>price difference?</t>
  </si>
  <si>
    <t>refund amount</t>
  </si>
  <si>
    <t>Revenue of A after refund issued</t>
  </si>
  <si>
    <t>㜸〱敤㕣㕢㙣ㅣ㔷ㄹ摥㌳摥㕤敦慣敤搸㡤搳㑢㑡㘹摤㤶㔲愸㠳ㅢ愷つ愵㐰〸扥㌴㤷攲挴㙥散愴㈰㐰㥢昱敥ㄹ㝢㥡㥤ㄹ㜷㘶搶㠹㑢愵㔶搰㜲ㄱ㤴㑡攵㈲㑡换㐵ㄵ㐲㐲㐸㕣㕥戸扦㈰㈱㐰愸㐸㈰挱〳ㄲて〵㈱㜸〰愱㐸扣昰㠰〴摦㜷㘶㘶㜷㘶搷㍢㜶户㉤戸挸㈷摤摦㘷捥㙤捥㌹晦昵晣晦㤹收㐴㉥㤷晢㌷ㄲ晦㌲攵㤹戹㙥㜱挳て愴㍤㌱攳搶敢戲ㅡ㔸慥攳㑦㑣㜹㥥戱㌱㘷昹㐱ㅦㅡㄴ㉢ㄶ敡晤㐲挵户ㅥ㤲愵捡扡昴㝣㌴㉡攴㜲愵㤲慥愱㥥㠳昰㌷ㄲ㍦攸散㌵㤸〷㔸㥡㤹㥥㕦㝥〰愳㉥〶慥㈷て㡣㥤ぢ晢ㅥ㤹㥣㥣㤸㥣㌸㝣昰慥㐳ㄳ〷て㡣捤㌴敡㐱挳㤳㐷ㅣ搹〸㍣愳㝥㘰㙣愱戱㕣户慡敦㤲ㅢ㑢敥〵改ㅣ㤱换〷敦㔸㌶敥㝣换攴㥤㠷て㥢㜷摦晤㤶㐱扣㍡㜷㝡㘶㝡挱㤳愶晦㌲㡤㔹攰㤴敦㥣㤵㔵㡢㙢㤳搲戳㥣㤵㠹㤹㘹晣㤷㤸㍦㥥敥㥡㔸㕣㤵㌲攰慢愵㈷㥤慡昴㜵㜴ㅣ戰愷㝣扦㘱慦㜱昳㜴晢ㄸ㤶㕡㌵晣愰㘰捦挸㝡㕤户攳㔱㑢昶㍣昶慥㙥㙣っ摡㡢搲昱慤挰㕡户㠲㡤愲扤㠴㠱㙡㐳昶㔹㕦㥥㌱㥣ㄵ㜹摡戰㘵挱㍥摥戰㙡昹㌰攵晡㙥㡤㠷㐸㑥㑣㉤㝦㘲捡户㘷㔶つ㑦捤挸攷挶㘴戴㍤收㔵搳㙤㙦敥㍥㉥愷慥摥挰㌱㙦改摥づ㌵攷っ慦搹㜲扣㝢换㘸昱改ㄹ摣摥扤㝤㘲㡦搲㝤摥搸扤㡦摡捡㜴㙢㌱㄰搱户摡㔱㉣㐶㉦ㄲ昴ㄳ㤴〸㠸㐰扤㑣㌰㐰㌰〸㈰昲晦〰㤷㈴㍢戲㑡慢ㄸ㕡㘵㔹慢㔴戵㑡㑤慢㐸慤㘲㙡㤵ㄵ慤戲慡㔵㉣慤昲㠰㔶戹㠰㌶㜱㉡昵昷㙢㔱扡收搷㤳㉢㍦晢搲搷攷㥥晥㐴慥昶搳㠱㘲㘳㜰てㅡ摤ㄷ㑤㙡搶㌳㉥㠲搴㕡㔴っ㡥攰扦慤戹〲㑣㘱ㅥ㌶敦㌲㈷㈷㙢㠷てㅡ㜷ㄸ〵㉥㉢〳昹㈹㐲ㄹ㐱摢㐱昳㝥换愹戹ㄷㄵ敥慥㥢㌶㝣搹摡戸昱愸㙥摡㙤㌸㌵晦㌵㥢㔷㉥〶㐶㈰慦㙤慦㙢つ搲搱㙤ㄱ㙣㈵㝤昵扥敢摢扢㥤㌳敡つ㌹㜵挹ち慢㕦摢㔶㙤㉦㜸敥㜲昷摡㘳㥥㝣戰㔹摢㌱愳㈹〸戵㜵㌵㜶挷㉡挳慡㜰㕥㘳㌳慢慥㉦ㅤ㌵扤㜱㝢挱慡㕥㤰摥愲愴㐸㤴㌵戵搴㉢㔹ㄵ㜱晤昸扣㠳㠵㠲㕢㙢㌷㈵㑢捤㝢㉥〵㘰㘶㔹挳㝣搷愴ㄷ㙣㉣ㄹ换㜵㜹㔵慡㐹昸㑥㔴散㑦ㄵㅦ㜳慢つ㝦挶㜵〲捦慤愷㙢愶㙡敢〶㈴㑤敤㤴㕢㤳昹㝣㑥〹〵〸摣扥㍥㈱㜲户㜵攷〵㠵㠸〴㡡挹挸搷愴挹㙥攲っ㔶㠷㔵搴㈵㘹㔲㝢摤ㄶ㠳㜱扥㑡挶㘴㜰㘰㘲㑤搴ㅦ㝣改ㅢ戶ㄸ戶㠹戹㔷戶戱愶㡤㐶慢扦㘷㕤㍡挱〹挳愹搵愵㤷愹晤〴㘷愴て〳ㄴ㉥㐳㈰㜴摤㍤慡㍡㜱㐹㙣ㄴ㉥㕡戵㘰戵戸㉡慤㤵搵〰㘵搰㤰愵ㄲ户戶㈳改㔷愰㐸摦㑢㌰ち㔰㉥攷㡡晢搸愸㔸㐶捡ㄵ㈸㥤㌲㜸㌹㈵挸搹㉦挵换㠳收㌱慢ㅥ挸㔰㈸て㥢挰㐸愸搵ㄴ晡㠶㐸愲㥥㔱つㄵ挶㍥㜳〶㔴㙡㔸㑥戰搱攲摢づ㉥〹㠹㘸㔷ㄶ散㌸㔹㐰㔱㤰㤶〷ㄹ扣〶愲㘹㤳〶搹㡤ㄳ㐴㐴㌶挸搰散ㄸ㌹㑤㘴㙣㥦㈱㈳搰㍥㐹㠴㙣㝤戰扢㡣㈰戱㜷ㄲ㈹㍢㜵攵挷㕤㘹戶㤹㉤ㅦ㑡戳㉢戱㜱晡㔵〴㔷ㄳ㕣㐳戰ㅦ㐰晣ㄹㄲ㡥㔲づ昹㜴搲㕦㠳㘷晤㍡㠲搷〲㐰㍥改㤴㌹㤱愸愲つ戵ㅤ㍢㤲敤㠶㘰㈷㉢愳㌸ㄴ㐵戴㡣㥢㜶收㤰慤㄰ㅤ㔹㥤㍢㐳搷收㤵㡥㝤㝤㜷摡㑣㉥㠷ㄴ㤹搱㌴戹搶㉤㥡㈶㌷㠲㑤㝢搴㕢㌷愰慢㍥㐶㜰㈳㐰㔹扦㠹㄰捡㠵〶敦昶㉣㝡㥡㤴慦ち戳㈸㌴㠶㝡㔴昰ㄱ㈱昳〸㤰㈱攴㍡㡥㉦扢㌶㌴捤挱㜱昳㔵㙦㐳ㅦ攸捥摦ㄱ搲摢昴收慥摥愱扦攸㐵㕡搱㌷㠳扤挴敦扢敡㤸㕢㔰慤扦㥥攰㔶㠰㌶ㅤ挳搳昷㡢昵ㄴ㈸戳搸㑥㘰㙥㉦扤㉥捡捡㕤摡㔸㤳㑡〳つ㥡㑢㠶户㈲〳㜸㌰㑥捥挲ㄶ㜶㍤㑦搶㜱愸慤愹〲㥥㕦慥㑥ㄷ晡挷㍣搷㘶昹慥㡤散扦㉡ㄴ㐳㍥慦昵攵摡㙣攴っ㕢㌳攱㜳㑡㔰づ㜵昰ㅤ摤㠵㐴愲㔳㥡扣搸㉦晢㝣戹㉢㐹㝡㤰㈴㙦挴戶敡户〱㐰㑡㠸摦㜶㤵㈸〷搸散㑤慡㔹摡㘲愵㠷㉦攳㜴搲收㐳散㤰㈳〳愱挳㜶ㅡ晥〳㝦挸㕥戴散愶戰ㄸ戰ㄷ愴㔷㠵㙦挱慡换㜲攸㤶愵愸搹㤵ㄵ慦ㄲ㔹搱搷搷㜱㥥捥昰慦㈹㍡㘹㤳ㄲ㤹摣㥥㔹㤹㜱ㄶ㙦ㄱㄵ摤㤰ㄴ㉡ㄹ慥愱愶〴㈲攵戱敤慥㠸改㐱挴摣㡥㡤搳てㄲ㑣ㄲㅣ〲㈸晣ㄲ㤲㘶扢ㅢ捦㜰㔸晦㍡㕤摡㤵㑡慥㐴㌴㈸ㄷ攱昳㕤㠵搵㘱扥收捤〴㜷〱戴㤹㍦㜴㐰㘶㄰愲㐲㜹㠲㄰㔵ㄸ挳㍣㘷挹㡢愴㠱㍤㈶〲㑢㌳つ㍦㜰㙤㐶㤶㠶捣㔹昷戴ㅢ捣㕡晥ㅡ㈲㔱愳㘶㤴戹㝦㔵㍡愰㉥て戶㑦㕢㤹扢戶㈶㙢扡戹攸㌶㈰摡㑥捥敥㠴㠳㌹戶〳戶愴㍡㥢㙢〲愹户昳㌱㠶㄰搸㘹攵㙦愵㌷㜶㕢摥㙦ㅥ晡㠶㕢㍢扡㘴〵㜵㌹㘰㠶㑣挷㝣挹挴㉥㈲㜲㔰敢㌷㤷㔶㍤㈹㘷㠷捣攳㥥㔵慢㕢㡥㈴㌲㘰㘳㌲㔸㌷㈷㔷㄰㈵㔸㜰ㄹ〳㜴㥤㈱㜳挹㌳ㅣ㝦捤㘰㐰㜱㘳㙦敡㐹㠵㐵ち收戴攵昸㜸㡤挲㈲昳挳收攲慡㝢ㄱㄱ摢㠶敤ㅣ㌷搶晣ㅤ㠱ㄵㄲ㝤㤸ㄴ㙡㠴㈶㌴㑤㤴戴㔲慦昸攱㠱㍣㤷㈳敦攵〹ㄴ慥㜲〵晡捣㌳戴㌷敤晡㈸㐶㐳㍢㥤㜳ㅡ㐴昴愸㔹搸㤷㈹㠵挹愹晡摤散昳㔶㠰㝢㡦㥦㍤搹㡡捣扤愴㤸㜵㠱㕥晥っㄹ慦挸愲ㄹ〸愱㡦㙥㑦㐸㉡㉣㈳攵㠰〳㠱㜱㍥戵㤳㕦搹㔴㙤㐸㝤㝢㕡搹㘳㠸㈴つ㥡㜳挶戲慣㈳ㅥ㙤ㅢ挱㥥昰㠱㘶慣㙤搴晤愸㙥挶戵㙤㠳愴㐵戲㕣慣ㅡ愴攰愹㐶攰㥥戲ㅣ摤〴㔰昴ㄷㄵㄹ㤷㔰㘴㕣㔲㐵㠳收ㄹ㠶〶㔵㥥㘳戹㉢㠶㘷〵慢戶㔵㉤昱㠱攱扢ㅤ㐱㤳㘰㜲㑡摥㌸挵㌲㘳慣捤㥡㍦ぢ㤳捤㥦〰扡㈷㈰㐷戹㜵㐴㍦㈸㔷ㄳ㐵晣ㄳ㍤㍡㤶㈰㘰㤴愷㔴㝦㍢㐶㉢愸摢ㄱ㄰㌹㉡㕤㡥敦㘰㕣㝥〴㈵愱㄰㈲搶㌳㐸〴㕥挱㠴㤰愷㡢扢㘸㥥㜵慣〰搸㈳挶㡥㔹挱慣て㤴〳㈰慢㡥户搷㉡慣㈶㍡㡤㌷戵挲つ㥤㔵㈹㌵㜱㝤㘷㝤㔲㙦扣㙥㤳敡㔰愳㈴ㄴ挹㔶㡤㤴㘶搹㘴㡥㍢㐹搵〸愵戸㘳㙤㈳戲摣愶慤㝤愷ㄴ㜹〹㡡㐹搱㑣㑥㝦㠷㈲ㄴ〴㝡㈳ㅤ㐵㥦㝤㌶㜹㈴㈲㌶戴〱捡搴㔳㘱搹㔰ㄴㄲ㍣㠹㙢㈷㌵㔹㡥㥥挰摦㝢愲散㝣㈳㐸搵ㄸ㤷㐶愳㥡愹㝡㝤摥㠱㤵㔰㌵扣摡づ㘱㘹慣㉤搴㌰㡡㍢㝢搵晥攱昶㈶ㄸ㌱㘲㐳㠶㐵㌲晣挰㘰㐳㌰㔷㈲愲㑡敢㙣㠸㕢摤㉣㉥昱改㤴㌴ㅣ㠵㠱挵愰㌶㉢搷㤵ㄹ搶戲攴㐷㔵㠷收㘹㔱挹㔱摤㥣㕡昶愱搲〳捡昱㈸愷ㄸ㕣㌷捦搰㉤㠵㑢っ㄰扢㔱㙥愱ㅡ㈰戴摢ㅣ㠰㈷㠳㥤㠳ㅤ散㐸ㄸ㍡愱㜵㐶〹㕡捣㈰摣昴㈲挸㍢㍤㘲ㄴ㠲搴㔴改敦㐷挵攷㥦㘶晡摡搱㕣㥣㠹㤸㠸攱慥っ敢〱挸㑤㐶㈶挹㐵愳㜱挰㍣㤴㙣㑡㘸つ挶㘵㌴㌱㠶㘸昲㜹〱㙥昱㌰㤶㌵㑣戶愹攳㥥㕢㘰㐱㥢搶㌷昶㤸㈷㥤㙡扤㔱㤳㑡ㄵ挷戲㕡㘹攴ㅤ㠱㉦㜵〵㌰攴愶㡣㝤㠹㌶攵㈴㡥㔲㕣㌲㤱搴扢摤慤ㅦ㐵㜷㈵攴㌰㐶愸晡ㄸ㠰捣㜰换愹㠰㔸挷㍤〵摡㠷㝢㕢ㄷㄸ搴攵㌹㠸戴㡥㈲捡戲㌹摣挷㙢㐶㤱ㄵ户㈵㥡捤戹㜳㉥㙤昶㐴搱〹㉢㉣摡ㄱ㌸挲㍡㐳㠱㔷㉣挲ㄸ改㤱㍢㌸㐸敥㜲ㄴ摤扤晣㠸㝡捣㕤〶㉡ㄴ〶〴㘳扣㍣〵攵戰慢㘰㈴ㅡ摣㕡换敡ㄶ㡣晥搲昲搶愷〰〴挳挰㌴㘸搱㌲㌴㜰㘶㤰摦摡挰戹〱慤㌲㈲愴挹㘰㉡㘳㤴愳㜰搸〳㘹攰㈶ㅥ愴㤷㕣㈸愱㘰㥦扡ㄸㄶ摦㑤ㅣ户㜱〴㜲扤慢摡ちㄷ㡣〰搷㕦㥣晤㙤挵㔳戵ㅡ捤㕤昸攷㜶〴㔶㜱㜵㈳㌴㐷昷戵㕤捡㔲㙢愲㝤㜷㜳㕢㐵㜴㔹昰搰散挴〹㈳愸慥㉥〶ㅢ攱挵慤㕥㐹愲昰㈳昸㈳㌶㝤㍢㙤收扣挳㡢愸敢摣晢昲〵挷扤攸愸㜹ㄵ㝣摥晡〳㠵攰ち㘵㍦㈷㔹捥晤ㅢ晦㔴搲㜲㠵ㅦ㘲挴敤㑣㥢〳戴ㅣ㈴ㅣ㐷愵㔰ㅡ㡣㈱㥦㐱㈷戰摤㥢户〶㐸㈷晢摡攸㐴〹㠲㕤㐲㜱㔶㕥㌶㐲ㄱ㍦〰㕡㐹㉣攱㤱ㅣ㝢晥㔵戰扥昸㍥㑡㠸㜰㍣㐷㘲愴㜰㈳㜲ㄹ愸㔳㠲㍣扡攲挱ぢ㈱晦㍦㔸㡡戹㜹㔳㜶晡㉦㌰戳昸㕥㍢㡡慥㈷㡡扥摢㠱㈲挱㙢㈰㡡㝦敦㐵㈶㑥〵㠶㘷㕦㔴㈰㥣㙢摡㍤㠰扥攲ㄷ㝥晦㠷〷搰戹㠸㌸㤴㡤㠶㔰摢㉤㜸㙥㥡〸㝤ㅤ㈶〲㠳昷捡㐴㌸㠵㡣㘰ㄴ㍦㌴ㄱ㈲ㅦ挸㍣ち戶㌶ㄱㄸ摢换㌰〴ㄳ愱搶㠴㕢㠳㈷戰慢㙣晡挷㑥攰攲慤昴ㄱ捦㠷搲昲㘷攰㤱扡扡戳㜸挱昰っ㝢扦㉡㍦敥㐹㈸㌳㙦〹㌷戹㔵ㄷ昶戸㜶搳ㅡ搵㘹ㄳ㕦㐵散㘵摦昵愷㙣敦晥㍡㌰ㄵ愶搰㝤㉦㑡愲昸ㄲ㍣㈵㠲攷㠶摣〷昶㝤攳昸ㅦㅥ㝡散㈸㙦慢㐵戴㕡戸つ昹㕥㐲昶戴㈷㄰搴㑤㕣ㄴ戹㤲ㅦ收㥣挲㈷㑡搶㕡㕤㑥ㅢ㥥戲㠲㝣摤㡥戳㈱攱㈵〸㌳㈴扥㥤㘰㘲攲摥㐳㘸㘲㑥戴戹㍢搵㠷㑤捡㐵㌸㤱㤸戸昲改挵㘱㐳搱㔵㤱昵㘸㙤ㄶ扥〵㔵昴㈲㈷㤲戶ㄲ㜹敡㘴ㄲ攲㥢敤扡敥㌰㜵㕤㜸㤰㘱搸㍦㤶㔲㠸㍦㤰㐲㤲〷ㄹ㕥〸㔰㔲敡っ㌲㠵摢〱㌲㈲㙢敤㈱㕥晡〳㜶㠵㠰㙣㕥晡敢昱㈳ㄶ散㈲戰ㄸ晢攲㝢㍤搱搲ㄶ㡤㔵ㄳ㐳戵捡愶㔹㐴㐶ㅤ㕥㔸㌰ㄹ㤷愶㉣㥤㐳㈸摤戶㍢㡡㉦ㄹ戲挳挰㕢挸搸〵㥢扥戶戲㝤㡦搳挰捤て攸㤹愲㔲ㄸ捥㕥ㄶ攳㐰慡㘲㜴㘱搳㜲㔸㐴㌸ㅣ㘶㥢㥤〶愲㉡攸㉣㘷㍦㑥愵〸晥昱㑢㈱搶㡦户㠶扥戲扤㠶㍡捥改挷〲昹㠳晤㜵㝤〶㘳攳慤攴ㄸ㐸搸㙤戵㉡㠵搷挳捦愲ぢㄷ㥤ㄳ㝡㉢慢㥥挵㘱晣㠹㌹慢㑦敢搰晦㡣㕥㉢捥㍡挷摥っ㘳愷昴晦扢㔱戰愵晥ㄷ㡣扤㈹㐴扥㈷捡昰愱挰昸挹㤶㈱ㅢ敥〸㍣摢〸摥愸㠳戱慥戲っ㜹㠷戹㐵㝣扣ㅡ㔶㉢〹づ扦㔷扥晤㙡㐴戳㉦㙤摢㠱慥〲㤰戱愱挲㔷㈱㠲扡昶㑦换慤昸㜴㕢㝣㉦㍡敥㍢㘵㔵㍤搷㜷捤㘰㙣ㄱ㐱摦㌱㝥㝢㘶挲收㤹ㄲ㕦㘹ㄷ㙡㌷㘳㈷〶摦㡦㍥愷攷㈱戰㑦换攰攵㡡㐵㌲戲戰扤㐸〶扦㐳ㅡ㐹㠴㤷愸ㅤ晣㉢捣晢ㅡ㐶ㅤ㥦慥捥挳搷ㄹ戰㘸㐷㈸扢搰攳摣㝥㐳㠳㕢㠷㍢㕡敦㠲㍦㐸搶㈷㄰ㅣ㔳㑢㜸敦晢戹慦敤㝢㤰㙥ㅢ慤捤㘷换摥㝣㙥攵挲㜳挰改昶摥㤲㈶ㄹ扥㤳㕦㈴㤷昵ち㈱㉥敤ㅦ挵摦敤㍢㘸㌹摡㈸攸㍣晡愰㥢㡥戰昱㍡摣㘷摢㠸㝥㥦㐷㔷㌱㐵㠰㥦㙥㐴ㄹ㍥〸㝡昹挸㡡攲㡢㔸ㄶㄹ〰昹㕣戱ち搰㥤慡㥦摤㡣慡㐷㘲㠱㉣㜸挶㈰㌹㤶挵㌳㘸挸敤ち㤷つ㤶攰戲㠵㍡㑢㈰慦挷㍤㤰捦〹㥥㈵搴㐴㍥㠷づ捤㠹㔸㈸敤㍥㤱捦㙥㌶ㄱ㐱㉢㐰㉤㌴㌹晥㐸慣㐵昴㍡慡㜵㥢挰㈱㜰〱㠶㈹ㄶ㈹㙢㡡㘱㘸攱晢挴っ搲慦愲扦㉦ㅣ晤攵昳㑣㝦㍢㉡㤴㈰㐴㔵㝡昲ㄴ㠴㙡昲㑦㈶㈷敦愱戴晢攴㥦搸㙣昲㈳㤴㤱㥣㠹ㅥ〰っ昵㠹ち晥愸挵㌴㤰攱㍥昲㈷捥ㄳ攰㤷㥡挵㠸㠱ㄲ搵昷㈲㌲攸换つ㔷慤㉥㈱ㄳ昷㉤㜰晤ㄹㅦ昷㈸晢㠸ㄷ㈱改换㈹㠶捥搸㘲愸ㄵ㑢㜶攴㠵摤ㄱ戲〱㑢攲搷戲㕤㐵㝡戱挷〸扦昸㐸㡣㤸ㄳ㈷攲㉦愷戴㈸收〴挲〸㉤㔲搲て㌷㔲㝣㌸㙥晣敤敦戴㕣愶愸㐰〲昵㠴㡤㐹㘷慡昱攳㜱攳㐳昸㉡㑢戵挹昱〶〱搳ぢ㜱㘳搲愳㙡晣㔸摣昸慦㠷昶㌷ㅢ挷㜴ㄸ㡥㕣㈰㤱㘴搸扡捡晡㑦㝣愱㍤㡣收〵㤳晡㜳挰っ㡢㈹㌹㔵攸戸慥㌴攸㈰㉥㠳㜸昸㐶㝡づ㜷㥢㜰〵〴㐲㌶晣㕦㈵㥣挴㥤愷㔹㈳㌰昰〹昴㍡㠲捤㥥慥㥥搸戹㘸捥㝢㈸攸㌷㑦晡㌸㔳搵㜶ㄴ㠹挰ㅣ挸㠷晢扢㠵㔳㍥挳㜴㙣敤㐷ㅣ㈴搳㜸㠷愴㌷攵愱〲㉢㜹昱挱ㄸ戳戹㐷㕢㌴愳㍦〲攴㐰㍡〲㌲愳㍦ちㄸ〶㘲㜸㕢㌹㌷㐲晥㔷捣晤㐱㔶㝣㠸攰㌱㠰戲㈰戳㤳づ㡡㡦〳っ挷晦愳㡡戱㜵攵㉦搱挴㐳昱换㤲㘴愴㝦㠴ㅤ㍥ち搰〷昷慤㠸㠸戰慣㝦っ㈵挹㤷㔲㜰愸㤷㝥㥣ㄵ㥦㈰㜸〲愰㕣攰㘴户扤㙢㕣㔳㡦㥡敢㤳攸㉡ㅥ㈵挰㑦㝦㌲捡昰愱挰㝤㜸㕢㜷㕢㤹㐷攱昸挳㝥㠴㍡㔳㕦昰摦㠳㉦昲㌷戸攸㍥晣て㐹ち捡戰捦㙢㙦敤㙤㉣㌲〱㙤㜲昵㕢挳㘶扦㠴㜱戸慥㔶〴㠵㈳㔲愹㤴戴愲㈰扥戹㘰攱攲つ㝣换ㄱ㔵㈱〴㘹㐰㔵㌸㔱挵㔱ㄴ攸㥦㘲㔳攲㤸㜸搲㍦捤㈷愲㔶㙤攲㘷愲っㅦ〴昱慡扡㍦㄰㜵㡦㕦㐸㕣慢ち慢敤㠵挴扦慡㔸㑤扥昰㘹づ愶㤰㠵㑣㕡㉢ㄱ㘹㡡㠶㥥㐱㘶愸㙦㤸㜳扢ㅦ㍦敤㤲愸㥥慦㥤㍦晦捦攱晣搸戵昹㜷扦㜳昰改ㄷ㝥昱挷愷㝥昳扥㈳㝦昹搷戳捦晥收㑦㑦㍤晦慦ㅦ㉤ㅦ昹搹㜳捦晤攴摥㉦㍤晦挷扤收㤷戵敦晣㜳敥换て㑦㕥㜸昸㐱昳散㙤挷ㅦ㝥捦〳昷㑤㉥㕣㌱摥搷搷摦㝦敢攸捦慦㜹挳挸愳て㝥㑦晣昸㜷㔷㍢㐲㉤ㄷ㉦㐸㑦㠳换㔶搳昸〲㌲㤸〶㘷晣㡡㑥㠳换㔵ㅢ戵ㅣ㙤搴㌴ち㑡昰㘹㜰〲慡挲㐸㔷っ晣〷攸㔰戱敥</t>
  </si>
  <si>
    <t>㜸〱敤㕢㝢㙣ㅣ挷㜹扦㌹摥㉥㙦㡥慦㤳㘸昹ㅤ㥢㙥㈴㐴㌲ㅤ㤶㤴㐸㤹戲换㕡㝣㐸㌲㘳㑡愴㐴摡㙥敡ㅡ愷攵摤㉣㜹搶摤㉤扤扢㈷㤱愹ㅢ㍢㐱㥡挶㑤昳㐷㥣〴愹摢㌴㌱㥣㌴㡥〳戴㐹晢㠷㥢ㄶ㉤摣戴〱摣㠷㡤愲㠰㠳挶㙤㔱ㄸ㠶㤱晣攱㈴戵㔱ㄸ挸ㅦ㈹摣摦㙦㜶昷ㅥ换搳㐹愲㤹㤶〵㌲〴扦㥤搷捥捥㝣摦㌷摦㙢收ㄲ㈲㤱㐸扣㠳挴㈷㔳㡡㤹ㅢㄷ㌷㍣㕦㤵㠷愶㥤㔲㐹攵晤愲㔳昱㠶㈶㕤搷摡㤸㉢㝡㝥〷㍡㤸戹㈲摡㍤㈳攷ㄵ㍦愴搲戹昳捡昵搰挹㐸㈴搲㘹㤹㐴㍢晢昰㍦ㅢㄵ㈴㑢㌲㐵㠰㕥㠹㙥ㄳ㘰㘹㝡㙡㝥昹㈱㡣扦攸㍢慥扡㙤攰扥㘰㤴㠹㤱㤱愱㤱愱戱攱摢てづつ摦㌶㌰㕤㉤昹㔵㔷㑤㔴㔴搵㜷慤搲㙤〳ぢ搵攵㔲㌱㝦㡦摡㔸㜲捥愹捡㠴㕡ㅥ㍥戴㙣㡤㡥㡦㡣㡥㡤搹㐷㡥㡣㜷㜷㘲攴㔳搳㔳ぢ慥戲扤敤ㅡ㌳捤㌱攷愷愷㠶㑥㈹㝦扢挶㤴ㄸㄳ㐳捥㌸㘵慢㔸搹愶㐱つ㘲㜹㘴㐶攵㡢㈴㠷㔲㙥戱戲㌲㠴㘹㌷㈱ㅡ愵摢㠷搰攷㍥换㥤㔶愵搲ㄹ㘵㜳㜹扤攵㝢㍤㌵㕤昵㝣愷㝣捡㉡慢敥㌲ㄱ愸㕣㔵挹㉢慦户㝣㙣㍤慦㑡㘱㙦㉦㕤挶慢散㤴㘲愶慦ㅣ㄰㜱戶愰㉡㝥搱摦攸攱㐰㘷慣捡㡡㘲ㄷ愳㝣愲㕡㉣㈴㔲㈹㤱㑡㈵㍡挴扥㔶㜳搳愴ち㘷愴昳㈴攱㘵慤愲㘹㕡㘴愹昷挶挶㈷捤收搷晣㝢㤴㕢㔱愵昰ㄳ㕣敤㘰慣㥦挶㔱㐰㡡ㅡ戲愲〵㤱㔰愲㉢摣ㄱ㕣つ㍦㈴㘴〶㔰㜶〱㤸摤〴ぢ〷㜳愷て㉤换ㅥ搶昶〲㠸搴㕢搸㔵㡤慦戱㙦㌲㘷㈵㜳换挹㕣㍥㤹㉢㈴㜳㉡㤹戳㤳戹㤵㘴㙥㌵㤹㉢㈶㜳て㈵㜳攷搰㈷㑡改捥捥㘴㤸攴㤷晦攴昷〷㥤慦㥥晡㑣收挳ㅦ㍤摢昹戲㙤㜰㈳ㅤ㙡戵㠶㠶つ愵改㝣ㅣ㍢㉢㙦㜹㝥㐸㍢㘲㜶㝢㐹ㅢ㔲昶㝤慤㈶ㄳ㄰昶戸㥢㥦㕥戵㕣晦㕤㤲㜶㈰昶〵㤲㜶戱㔸づ㐹㡢㡦㙣ぢ㕤㘵ㄶㄸ㤲扢〰捣摤〴ぢ㠷㌴㔹晢㔹㝢ㄵ㠰㄰㙦㠰慣㈴敤攳捦摣㌸㜲挷攱ㅦㅤ㝢攲敤㘳扦晣㠹敦㝤戳挳愰㕣ㅢ㡢㑤戲攵摥㥢昴扣㙡㜹㡤㔲㌵愴ち㘷㉥换㌳㥥扦㘰戹㘵㙦㝢改㠳㝤愷户㕥ㅢ〲㑤㝡攵㥦㍤㠱昰㤱㙤㈱㤰㜹㌵㤰㜵晤㈹挷㉤㐳ㄹ㥣㔴㔶㘵㘲㝣㜸昸戶㐵扦㌰愳捥㑦ㅣㅣㅥ㤶搷㄰㤹搷〲㤸搷〱昴捣愸戲㔵㈹っ㑣づ晣捤㥦つ㑣捡敢搹㜸〳㠰㄰慦㠷㜴晣晥扥㕦㝦㕢㝤户敢攴敦敥㜹晢㑦㕦昹摣挹户つ㙥散换㤳㔳ㄴ〴〳搳慢㡥愷㉡㥡戹〷换ぢ挵晣㌹攵㉥㉡㙡㑤㔵㔸昴㉤㕦敤㘱㔳㈸㐸〷攷㉢挰㌴㐴㘳攱ㄷㅡ㙢敤㘳敢扥慡ㄴ㔴㘱挱㜵搶㤴敢㙦㉣㔹换㈵㜵㜵㔳㤷㐹愸攱昳ちつ搷㌵㔵ㅦ㜷昲㔵㙦摡愹昸慥㔳㙡㙥㤹㉣㥣户㈰扣ぢ㈷㥤㠲㑡㜴㜴〸㤱㐸昶㠷㐲散搸㜹㠸敡扢㠱㤶㤲㜲摢慡㝡㐱㜹㘱㘶㤰ㄲ〶挵搷㤵ぢ㘵敡㝦愹㜵〰㌴戶㘷㤴㈱㡦扣㡥㡥㔶ㅦ扤摢昲㔶㝤慥扢㙤㈳㔱㉥摦㐳㜰ㄳ㠰㐱㜱㝢㌹㌲㥦慣㈰㉣戱㉣昲愲㈰㔴㘷ㄹ㍡攱攴㡡㙢㘸㔵㘷㤴㘷㤴㤷㤷搴㘵戳㈰挲扡㠹㕣愹ちつ㐸戴慡㜵㝦挶昲慤捥㌲戶㈶㤰搶㡢ㄷ搱㙦㌰ㅣ愰㍢㉡㙡㤵ㄹㄵ㌸㕣㌶㉡㐴愳昶搴㉢㌰㜸㝦㔴㙡昸㐶㙤散攰㔳㔲㝦㠷〳〷㌹㡥摡愳敢愲㈱㌳㘱〹攳㘵㜵戶㘱戰㉥㕤ㄱ㡣㠴戵搳慥㠳㘱搷〱㘱愰ㅦ〱㌴㤹摡愳て昳〴愲戸㜳搳㘶㕢挲散㡤㐹㍥慤㜹昳换昷晡挵㤲㌷㠴挹㥣㜰㥤敡ㅡ挷昹摦晥摥㜶捤㥢㜳搷改慦摤愳晡戹昶昹收㘷攲㠳㐱㌹昱敡昳ㄹ愹㙤㠲〱昶㠳㤸㜹㠷㑦㈶㜹ぢ㐰㈶㘸㤵〳挸㙦㙥搴㙦㕥愴捤愰㘱㜱㈵愶㡢㌶戵换昳昹攵㈵㔷㘹㜳㉣慤ぢㅢ㙢慡愷㝣扦攳㥥㕢㜶㥣㜳攴戰㕥㕤昲㔶㤵昲㘹攰㜴㠵㈶ㅤ昳㐲㠸㡥㡥㈶㌳愶挱ㄲ愲㘹㘴敥〷攸㤹㉣㤵〶愲ㄱ㍤昳〰敢挱㄰愰扢㜹㉢昲搹㈵㔵㕥㉢㐱ㄸ敥ㅦ㍤㌰戴㕥昲搶挵㜷㐳改㝢攰挲㠹ㄷ晥敤㠶〷愶㥦晦攲摦晥㙡扦昱挹捦㡡㤷挳㠶戸挹搳晤㝥㡣㜳㍡晣昶㡣㙢㕤㠰㘹㕢户㥡攱㉡昰敦搲敥〲扣〵㝢捣扥摤ㅥㄹ㈹㡣つ㕢㠷㉣㠳晡扥㡤㙥㙣㌲㕥㘸〰㜴摢昷ㄷ㉢〵攷〲愵戰搷㙤ㅦ㉦㤶㝣攵敡㐲㥦㡤㐷㘰㜹敢㜲て挵扡㙢攵〳挳攷㉡㝢ㅡ㤲ㅤ愶扥扦㔱㔷戶㌷㑥㔹㌰扡㙢挶搱㘰㌸昶㤴㔳慤ㄴ扣ㅢ㕡㌷㙡愵㜲㝤扣慤㍥挸愶搷ㄶ攱〶㈸㑦㑦改愶昸㙢㕡搲㑤慥ㄷ㠳收昷挴㥡攱〳㌸换ㄷ㙦㍤敥慡㠷㙢慤㥢㘶ㄴ㈸㉣戶㙦㕡㘵搰ㄴ捣敢晦㠵晥㑣改〴㉦〶㈹㈱〲㙤扡㍦㈶昰戴愹愷戱㍣〴愶㘹㘰ㄲ敡搰昶㥤ㅢ㤸㠸㥤㕢敥昰摡挸挸㌴㌰ㄹ晢ㅦ㘸㍢㤳㐶㈶㘴敦攱戶扤㕢㌰㈹㕦扡戶㜹攳つ㥤㠱㝤〳㍢愶愴戸㉢㤳㜱搹摦㠰㡡㍡㕦㕥㘲愶㕣㕦㘸㈵㌱挸挰摥㙤㤰愶㠷慤昱摥捦戶㜳㜲㡢㜶㤳ㅣ挲ㅡ攴㉦ㄲっㄳ㡣㄰ㅣ〴㌰㕥㠲㡣扢㈸㐶改摡㠹㜵戱㘱㕣㈸ㄶ晣㔵㜳㔵ㄵ㔷㔶㝤搴㈱戴㤲㑥ㄳ摤捦㠵晦摦㠱㙤昵㍡愳㌵㜲㤴㘰㡣攰㌰〰㡣㌵慤㍦捣㡣ㅣ㐷搱㍣〲搰ㄷ昹㠱〳〱㘳㘶ㄲ㠲㍥づ㙤㍡㜹〷挱㥤〰摤扦〴㜰敡㙥㔵㠲つ扡㕤愱ㄳ㠳㥥搳㈵㕤㌷扡㕡㔷㤷ㄷ㌷㉡昹㔵搷愹㈰愴㐴㥢㙢㌲㡦搰㠳㈷㉣戳㍣攷㑣㔷㝤戳㝣㜷ㄱ㡦敥昲ㄹ戵愶㉣㝦ㅡ㌲搲敦㈹捦挱户搵㐲㙣戶戰㝥攵收摣㌶摡㔸㈴ㅢ扣ち摡㔸㈱㡣戳㙦㘰ち㠵攸ㅤ㥡㜱㄰挷㔲㍡愸㐶戴㥢㈶愸扢㑤ㄶ搶戶㡤挳㈵挹〹㠰㉦扤昵昵㍢昷晤挱㌷摥〹㥦㡦㠲㝦㜵㤲㈴摣㘶㘳攵㈸㙡㌳敤摡〴㌵㈹㡤ㄹ㐹攳挱㍣〶搰〱愱㈹㘹㉢㠸㍦挷搰㜴戰㌷㤹〶摦ちㅢ㌶㜹摥㜴昹摡攸昰㈶晦㤶晡扥㐹㠷㙦搲㑥挱づ昹戹づ摥㘱㍥㉣㌴㙦㤳晥扤昵攲㝡㑣㙢㠷㤸〶扥愸扣晤戹〶㙢ㄵ攴搷㥥扦㥣攵㝥㝣づ摢㡥ㅡぢ昹收㈴敦㐱㔹捥ㄱ㥣〴㘸搰㍢昳㐱㔱㌰っ愳㜵捣〲㍢㥤〶㌰ㄸ㠱㘹慦て戰㕤晢搰㈹挵㠰㔸て㝣㜳摢挲ㄱ㠰㤶昱挲晡扦ㄴ昱攰扦㐶昹摥㝥ㄱ㤸㝢ㅡ㡢㌰攳戶㔹㜳搴ㄲ㘱昲挲〹㔵㔹㠲㐳收戱晢戶㐹敥敤搲㈴㤸㤳㍣〳㄰㈵攳㡦㈸㤸㘳㍢敦攲㙢愲㜵搲㜹㥥搱㤴㕣づ昶ぢ㑡摡㕥㘱㌴㐶づ〰㘰戰ㅡ㕢挹晢㔰㤱㤱㙤摡〴〳㜷㜵慤昱〰㑡ㅤ㘰㤶㐰㙢㝣ㄹ㐳戵搴ㅡ㑦㠷つ昱㌸㕦㡡㔱愴戶㈱つ㥡㤵㤹㌹挷㉡ㅣ㠷ㄳ攷戸㥤攱昹㔴㝡摡㈹慦㈱ㅡ攴㘶ㄹ戲㥡㐶㜸つ㙥搲昹㘲㐱戹㘹㔶㉣挲㝣㐹㌱搸㘵㙡㥥昵㌰挹㡥㠴㘱㜴愵㕢㝤㙢㌶ㅡ㙢㙦㘸㘰㌷㥥戸捤㙥ㅡ晦㠷愷挷敦挲愴戰搵昴㜱㕡づ㔹㜹ㄶ㐰㌰ㄸ挶昵挴㍡㔸愸㤲换散㜰㑢㐳〷敥捡㑣㠶昶㥦捣ㄳㄴ〰っㅡ慢㜱㡢愵挱㡥㙦㜶㘹㐸〴搳扥户㔲昴扤㉥㝢戲敡㍢挷㡢㍥㌸扥摢〶㐰㔶晢㉡搷挷愵昰愰㝤㕦㔱㕤㈰慦摦扣戹愹改昰改愶捤敤㌳捥㈹挷㥦㈹㝡㠸㈲㙣散㙤搱ㅣ戴摣扦慡㉡昰㡦㕤挴㕥㉦搵挹㔹㕢㔳㠵ㄶ㜳㕣㜴慡㙥㕥捤捥散㠴戰慤㐸㘸慢㌲㠱〸っ㈴㑦摢挳戳㍡摥挹戵㐹㐴㙤挴搶愲扤㝡㕦㈶愴㡤㔱戰㔹〵ㄸ㐵慥㈰换〸㌰㕤㤹昶㉣搲攰挸㔲散㘷㙣㤰㌵愸敢〹㈳㈵戳ㄵて㍢㈵ㄳ㤶㑥ㄶ㉢扤㘱㜶扥敡㌷戵㔸敢晤㘱ぢ㐲㑢昳ㄵ㤰㍥㙦戹㠵㥤㐰ㄵ㉣っ㈹㈰㠹㌰昱户㌵㐴〷挳㈴ㄲ㙦㐶㐷敦㙦㍥ち昱户㡡㙡攲㥡ㅥ攳㤵挴〱愸㌱㝢㠸敥㕡㜸㈰捤ㄲて㐸㌴ㄵ㠲〳㤲㕥摤㐳㠱挱㜱㔴㕢㔲晤捤㐵㉤慦愴㍤戹散㌹愵慡慦㝡㙢㌹扤搱愵㝤㐶㈱㠴㠷㐳㠸敥㕡㙥㈱敦㈳敡㔵ㅢ㡦愱愹㥤㐳㈱㘰㈴ㄵ㔲㐹㘸㍡㤹㙤㤸户㜹ㄱ摣㐳㕢愴㉡ㄴ㥣慤搳㡦敦ㄲ扦昷㈴搳戳㜷㈵愲っ㑦㔲㐰㕣㐶〲攲㑡戴㔹搶㌶〶㙤戸㤳晡愳㔸㘲㈰攱戴昰敡㡥敡ㄸ㉦改戱戵摣㐳㔰㤴㘷㡡㝤摣㍡㈵攸㉢扦㤸户㑡愵㡤㕥㝢戶㤲㉦㔵ぢ㙡捥㕡㔶愵㐸㘶昳っ㙤㘷搰㑢㕦㍡〹㘸搵〶㉦㈱㔲㘶㜱昳㈴ちㄱ㙤㔹捣㈵㘴ㄱ㘸搵挲づ㘳㘴攴㌹㤴㐸ㅡ挶㘷慥㌸㐲挶ㄳ挳摤昵昸慥扥晣〰搱戶愹㡡㌲㡤〱㡢㕡㤰㑤敦戸㠶㙥㜳捥㥣㠳〳挴㐲㐳搵摤挵愰㙡挷散㉢㑤㈶㥣ㅢ㙤㔵挱〰㔷㐸㙦㠶㜶ㅦ㠴㕥㔰㠶㕤ㄳ㙣づ〶戳㉥㉢愰㐸㑦扥㡦ㄲ㉣戸戵戲㔴昴㑢慡换搶戶㠱捥愷戹㈵㠸捤㑥㝢㘹ㄵ攷ㅦ㌳㍤昶〹户㔸㈸ㄵ㉢㡡㐶〸〲昲っ扣捦愹ㄵㅣ扤㉥㌸㕥㤱〷昲㍤昶㤲㙢㔵㍣㥡㜷㤵晣挶敥愶㤲㈶㤶㘱㑦ㄵ㉢搸㐰挱㌷㤹敦戳ㄷ㔷㥤ぢ戰摢慡攵捡〹㙢捤摢ㄱ㠴愲㤹ㅤ愴㘰㔷㈵㐵㌲㈹搲挹昴㔶㜵㤵づ收搰㈰㐸㜰㠳㈴〹㐲㜲㌱散搸㘶捦挶挲扡㥣㔷搳晤㠶㤶㐷挱戵慢㘶㤴挳戲捣㜷㉡〰ㅦ㌸㜱敦㙣晤挸攷㕤摤ㄲ㌳ㄸ㈸㙤愳づ㌴㙢搴攲换㝢搰戹㌷㘰ㄷ搶㤱㝢愴愶㍡㑢㜱ㄶ捣搸扡て戹ㄱㅡ㤴摤㤹㍤㡥戳攴㙥㙣㝥㠸㕦㠴㘲㈱㜷㝢㠳〲㕤㈹摣㘴挰㐹㤲㙥㠳㍢㔰戶挸㕥㘴捤㐵挸㙥㤵搶昶㌵愴㠹戴〱㌴て㠶㔵搶㍡慡慣㜵㕤〵㤵捣㌳㈳㥤攷㔸捥㡡攵ㄶ晤搵㜲㌱㥦㘶㠱攷㍡㍢㠲㉦挱㐲㠱㐹ぢ㡣㈲㘹收㠴戱ㅡ昷愵㠳㔰㈹挸㍤㠴㈸づ㔱㐷昲㠳㝢㤳㕡㡦㡢㉤〶攴挱扥㕡攰换㌵㡣㘶昰㘶〲㐴㍦㈰㔲㠳ㄱ㠶ㅡ㉤㠸〴㠳攷㙣㤶て㠷ㄹㄶ〴愳攵㉤㍣㉤㤷ㅤ攱敢㈵〴㈳改㉤㍡㌰㠴㉦慢〰挶〴㐰㥣昵㉥ㅡㅢ愶㥦㠷ぢち〸㠷愷换昴㉣愱挷㑤㕣㑣㐰散ㅢ㝢挳散㑡㌳㜶㉣捦〳扣昴攲㡢ㅣ㌸㈱㡥〲㐴摦攷昹㙦㈶愳㜷搱〵㘴攵㍡㠰挱愰捥ㄵ〴捦㜴晣愶收扡㘹ぢ戲㝥㑤戰挷㙥㜴捣晡敤搰㐳㙢昰挳㘲㜵摡㜲挱收搹㐱㕥ㄶ搰〱戴㐵慣戸㘵戵㐶㕥㈲攳攰㘸攵ㅥっ㐸㌵㤶㌰㌷〰晡㠳换㑡〳挰㡤敦ㄶ㤷慢搴㌳㙣搴愲㌴㔵ㄷ愵㠲㤱㌴㝤㡡昳㈱㘴〴㐳㙡㤴㔲㘰搲㠰㙢ㅦ㐱晥搲㕣换搰㥢收摡摦〸㌳㥡㙢ㄹ㝦㡢㤸㠲㡣ㅦ〶㄰㍥㡣慣愴〶ㄶ㡣捤戵攸昰ㄸ㍢㝣〴挰㌸〳㄰摦愶捤㠱ㅦ昸晥ㄲ㥤㔲扣㔰㤰攲㙤㤵㌴㡥晦昵㡤ㅡ㐳换愵慥㠶敢㈹㘶㜰㌳㈵㡤㜷㤰㉢㝢收㈲〴㥥㉡㘴〲捥㈲扢㜳㘷㈶㤳㈹散㝡㌳ㅥ摡摦昴㔹づ戱愸㜴挰㑤愴㌱〵昳愳〰㝢ㄸ㤷挰昸戹收ㅢ㘰〳㘸㙡っ㍢挱扦晤ㄸ慡ㄲㄹ挱昸㔳㠴〲㕥㌳ち㌷捥㙦㈲㉢㍦づ㤰捤〱㌰㘵捦敡〷㌲㔶㤴㘱㡣㠵㈹换㠰ち㕦㌶㝦ぢ㘰搷昴㔴慥昹㜲慣昹〹㔴昷攴㠲㘵〶搲摡㝣ㅣ㔵㔹昴慣㔹㌲㐴愰昹摢愸敤挲摣㜹㠷㠲ち挷晣㈴㉡扡搱㑤扦㜵〶㤷て捣摦㐱㑤㉦㙡ㅡ㜴㙣㤶戱ㅣ㝥㕦㝥ち㈰㤳ㄶ㈲㥤㈶〳攸㡢慡晡捡慡㘱愳搸敥㝡㕢㜳㈴㈱摢㄰摥攱㌴扣㕤昶改慡㔵挲㍤摦㜹昸ㄸ㍥慢㜶㠲㘲㐹〵㥥摥㈵㌹㐵㉦攱㠱〷挹㈴㜱ㅣ㌴㜳㔵戸㌶ㅤ㤵摤㥡㈷㤸㌱搶挰㘷㤷昷ㄵ㤲愸㌹㑥㑡戹㥦㤱㥦㈶㠴㐰㔹挱㔳㤳昱〹㘴愲㈴㔶㤱摢㔴㙢搰慦㘹㘳㤰挵㥣㈸扥摦㕦て㍡搲㔰ㄸ㉣昱㤲㝦慢㘸㘵戳㕤昶ㄹ㝥㥥㝥搳愶㌹〸㥡㙣扡昶㜳㘱㐶慢㌱慡摤戸〸搹愴改㘹ㅥ㈰㍣〴㥤扦攸㙦㤴㘰㘷㌱慢㙦挱〵㤵搰㠱㐱㌳㈶敤戸㜰ㅣ㔳昱㤳㥤摡扢敦挷㔰㕤㔷挵㙥㉥攸搷搸㐲ㄹ㙣㍣〴ㄲ㕤昴㝤慥愰㑥ㄵ扥挳㘴㝥ㅥ攰慡㤳挵扣敢㜸㡥敤て㉣挲㕦ㄸ攰㕤ㄶ㙣慣攱㐹㘳ㄵ㈳戶晣㈶ㄷ㤶慡㘰㙢ㅢ攷ㄹ㄰捦㥣慢㌸ㄷ㉡㝡㌶㠶挷㝢愲ㅡ㕦㥤㥤晣っ晤㐹㥤摥ぢ㉣㘶㘹㝥昰㘵昹㈴㐰㑦㐷㤶愶〶㔳㤶收〶㔳㤶戶〵㔳㤶昶〵㔳ㅦ㉤〲㡥㐲㔱戰慤㈹㑢㍢㠲搴㤴㤴㐷㤲㔲㑥㔲づ㘵㘹㕡攸晡㕤慣晡㈲〱ㅤ㌴愱㜵ㄹ㑢㑦戱㠴㝦㜶ㄲ搴㘵㘴〷㤱〳扡㐸〴攴ㄳ收搳〰ㄷ挵慣㜸㄰摤㠸摤㘶散㔰捤㘹散㝣〵ㄹ㘰㠷㉡㡤ㅡ捥晣㐳㠰㝤搳㔳搳㘷㜲㈳㠷昲㠷挷昲昹㈳攳愳昶昲攸攱㤱摢挷㐷づㅥㅣ戵づづㅦ戶㐶昳敡昶挳㐷捣慦搶扡㡥て㡦搸㘳愳愳昶挱㐳㠵戱搱扣㌵㙥ㅤㅣ㍢㌲㍡愶㠶ぢ㔶㝥散搰㜸晥㐸㤶捡㤲挳换㘷〸扥〶㤰㝤っ㐰㔷㍤换慡慦戳敡㈳㔱ㄵ㍢攸慥挶挷㤰扢愴㜸ちㄵㄹ搷ㄳ摤㔵㑤㜵㜶㙥ち晣㌶㡢㉡攸㌸㉤搶㈸搴㜰㡤〰搰㔸〴㥡摡㑢㥥攸愵㘶ㅥ攷换㥡㠸㝦㡣㡣晣〶㐰㈶㑢晤挷〹㤹摦〴搸つ㜵㠳㈳㤷攸愶㥦摥㤷㌱㐶昸㜸搸㕦ㅦ换攸㡢搸昲㌹㔴改㝢搹攲㔳挸昵戲戴㥦攰〰挱慤〰攲ㄸ㈶摣昲昴㘶㈶㙣㠸㕦〷ㄴㄴ㡤㝡换晣ㄵ㌲㥣㌳晦戳㤱㝣ㄴ㕡㌸愱㐶搶㙡搸㑣㜱挴戵挸攷〱㝡㍡っ敥愸㍢㘳愷㔹つ㠱戸〶挵㍡〸戹搹㜴㐵晢ㄸ慥㕣㙦㤰散ㅤ㌸敢〹っ㥣㔴昲㡥慤㡤㐵昲㜵㘲㈸晥ㅢ㐷戱攲㜷㌱㑥㌳㐱㌹攲捤昸㤷摦〶㄰摣㤵㜵散ㅦ㘳扤挶晥㥤ㄷ挳晥ㅤ㘱㐳晣挶㐵昶㈹扣慢ㄱ昹〲㌲㍤ㅤ攲㉢㜸㄰㤹㘲ㅣ㙦㜰〵晡愳㝦㡦ㅡ攳ㄹ㠰㤶ㄱ戵昸㑦㔵ㅡ㝦捣㐳戹戵愷㍣敢挱捥挱㕤愴㈵㘷戲昶㠳愲㕤㤱晤㌳ㄸ摤㉡摦㔷慦㠹㐲搷搱㙢昳㙥敤㍤㕣㥤㠶搴㐵挳㈰敦愰敦愹㤷ㅡ慣搲ㅢ敡戵㌸愷㐰昴㔴ㄵ愲ㄱ㍤㤸攱愹㘴㠷㠸㍢㙥㥡㕢挲ㅦづ㜱昷㜲㌴㕣挵㥦㉤㐸慣攰㠶ㄶ㠷㝡㔳㐵㕦慢㔱慥㔰㐸ち㈹昳ㅦ〱㡣㠹扤㔳㝢挷㡣㔱愰敥戲㍦搱㑣㙡㝥㤰㝢㈰㈳㕦〲ㄴ㕦〳㈰敡㠵愴㜴㌳晦〹㐰㝦㘳㔴っ攳ㅢ晣づ㤹㌷㈳晦㤹㝤㥥〵㠸慡〴㈵ㄸぢㅣ慣㡦㠲挰挰㍦愷摢㤰摥扣㉢㉣ㅣつ㥥改昰㤹㍤摡㐷愹愱摦㜸㔰摣昲挴愴昱敡愳昱换㐳挱ㅢ㡦㠷㙦ㄴ㡦ち㡡㠷㍡㕢昲㔸㌷㘰换㐱㑣愲愵㔰戸㌵㙣㠸ㅦ改㘶㈹ぢ㌴㕢晥ぢ〷昹ㅥ挱㉢〰ㄹ㠳晢晤㔲㍥㙦挳㍤搹㍥㜴㌷㙣㑡户㉥㍢愸收ㄶ搵愷㔶㈵慤戲扢ㄱ㜹㜱昱㑢㡦㌹〴ㄳㄱ㙦挱敦㤰㐲㍢ㅦ㐱㐶㝡㉦搱㠹戰搴㈵扥㙣摡昳㉥㡥㠸㍢敤㔹て㠶㝥㈱㡤ㅦㄴ昸戸㌹㕣搹〹搶㌳㡣愸ㄴ戹〱っ愴㝦㈷搲搲㝥愱㘱搲㤲㌵㈹㈵扤愱㍡㍥愲搸㝣㤲〱㥢慤搹捥收扦攲㘳昵㍢㡢攷戹㜵扤愴搸〷扡㙢ぢ攰㡤㠳搷扤挳改㔲昱捡㝦挷㐳㔲㤸〹扤〶㜸攱昲㍦㔸㌵㄰㠱㠴㐱改ㄷ㕦ㄴ愳㈹挷昹㐶散愲㘵㔷ㄷ㔷扡昸攴㕦ㅣ晤敦㐳て㑥ちち㌸㜲㡦昹㉡㐰攴捡ㄷㅡ㕣昹㤴戸㌹㥡㔶攲戱㐴㝤㕡慦愱扦㈴㌳㙢㌵〵㤰㤱慦戳㙡㈰〲〹㐱昹挸愹㐵㈹挵㥤摢㑥㘸㜰㑢㜶㤶㜳ㄶ㝦㡡㥢㉥攷㑡慡戲攲慦搶㝥㝥摢愹敦㠸捡敦愳ㄳ搷挵㝦挱敤捤㔱攵て挲ㅡ㕤换敤愱挵昵戵㤸㍡挵㌵挳㐸改愴㈹戸㘵㜴挳㌵㘱挳㠴㙥㄰㠲摢㐸㌷㕣ㅤ㌶摣㠵ち昹〶㠰㐱晣㕦㌶㘳㔰㘶㙤搱摦昸㈱㕥ㄵ愴㉣挷㤰㍦ち㌳㉣〸攲㕡戳挱㡦㔹㈲㥡㜵㥦晦っ㌳㉣昴ㄱ㉤捣愴戵㕣㈳㍡敡㈵慥攳㝥晣㈷搷㐵晥㙣攱散搹㥦昴愵〶慥㑦晤捡搱敥㈷㕦晤㠷搷㥥㜸昹搷㈶㝥昰搳㉦㝣攱攵搷㥦㜸昱愷㝦戹㍣昱挲搳㑦㝦攷〳㕦㝡昱戵摤昶㔳挹攷㝥㌲昷搴㈳㈳攷ㅥ㜹搸扥昷搶ㄳ㡦㝣昰愱搳㈳ぢ扢〶㍢㍡㍡㍢摦搷晦㜷搷敥捦㍥昶昰户挴户㕦戹愶㈲昴摣昱㠱㥡㌹㠲㝣㈲换㌵㘸㜱昵ㄶ㌲搰愲㝡昶挸㌶昷攲㉡㜴慦晦ち㝡戱戳㈶㐵㜷㐸㡡㈹㔴挰换ㄷ㙣搷つ㕤捤つ㕤晦〳㌴搶㝥ㅢ</t>
  </si>
  <si>
    <t>㜸〱敤㕢㙢㙣ㅣ搷㜵摥扢摣ㄹ敥㉣㕦慢㤷㘳㕢戱㑣摢㔲攵㤸〲㐳㑡愲㐴搹㔵㈵㜲㘹㑡㡣ㅥ㤴㐴挹㡡攱ㄸ慢攱敥ㅤ㜱捣㥤ㅤ㝡㘶㐸㤱㠹㕤㍢㡥㥢㈰㘸搳㈴〶搲搴㐱㠲搸慡㔳㌴〵㡡㌶㐹㥢〶㘹搰挶㙥㡡愴㠱搲㍦つ㥡〶㐵㕢摢㜰摦慤㈳挳㝦晣㈳㠵晢㝤㜷㘶戸㑦慥㈴㥡㘹㔹㈰㈳敤㤹晢㥥晢㌸昷㥣敦㥣㝢㤹㄰㠹㐴攲㙤㍣㝣昳㐹㌱昰敥愹㈵㍦㤰㑥㝦捥㉤㤵㘴㈱戰摤戲摦㍦攲㜹收搲㜱摢て摡㔰㐰捦摢挸昷戵扣㙦㝦㔰愶昳ぢ搲昳㔱㐸㑢㈴搲㘹㈳㠹㝣㤶攱㉦ㅢ㐷っ挶㡣ㄴ〹㑡㈵㍡㜵㤰戳戹搱挹改㐷搰晥㔴攰㝡㜲㔷敦〳㘱㉢〷〷〷晢〷晢㠷〶昶敦敥ㅦ搸搵㥢㥢㉦〵昳㥥㍣㔸㤶昳㠱㘷㤶㜶昵㥥㥡㥦㉥搹㠵㘳㜲改慣㍢㉢换〷攵昴挰㥥㘹㜳敦昰攰摥愱㈱敢挰㠱攱捥㜶戴㝣㌲㌷㝡捡㤳㤶扦㔶㙤愶搹收㘴㙥戴晦愴っ搶慡㑤〳㙤愲挹㌱搷㌱敤昲ㅡ㌵慡㜱㤶㠷挶㘴挱收㜲㐸改搹攵㡢晤攸㜶捤㐴㈳戶扦㝦挴昷攷㥤㌹慥㙣㑥㤶㑡㘷愴挵㈱ㅡ捥㤸ㅦ㥣㌲㍤挷敦㜴㌸㝦搲㤳攵㠲昴扢㥤晢ㄷぢ戲ㄴㄵ昴搳捥〳愶㜷搲㜴㘴㡡㠱ㅥ㈷㕣挳㠹愲㉣〷㜶戰搴攵㥣昳攵ㄹ戳㝣㔱戲㠸收ㅣ㤹户㡢㈲㤵挲晦㐴摢捥㘶㍤㔳ぢ㠵晥㌸戹ㄹ搳ぢ㔴㡣㑢㌸搸慣㙣ㄵ扢愸㔱搴昴㡢㉣搵㕢㔷㡢㙢㌶㘵㍢挷愴㔷㤶㈵㝥㠴挳散慢㉢愴㈶㈸㕣㠷攵㤹㡡㠷挳㔵ㄲㅤ搱㜶攰㔸昸ㄵ㍤〳㜲敢㐹搷㜳挰㤰㈷愴㔹㍥㌸㍣㌰戰㙢㉡㈸㡥挹㠵㠳扢〷〶㡣づ攴ㅢ㥤㉣搹〵搲㌵㈶ㅤ戳㕣散ㅤ改㝤改㡦㝢㐷㡣㙥㘶昶㠰㠸搴㔵㙣扣敡挶㔹㉦㤹㌷㤳昹改㘴扥㤰捣ㄷ㤳㜹㤹捣㕢挹晣挵㘴㝥㈶㤹户㤳昹㐷㤲昹㔹㤴㠹㥦㜴㝢㝢㌲㝡戶晤攸㑢昷㝣改昶㙤㠷㕦昸挹㡥て㝣散昵㍦户㌵敥戵㍤捤㐶㕡㍦㠹攳搸㝣〵搳て愲昵攵攴慦敤昲㕦㝢昵挷扤挲捦㝥昵昱㤱㌵㔹㝤㘳〳㘶挸搸〸愲㙦㈲㌹戵㍢㝦㝡㡦㘹㙣㘶敡ㄶ㄰㈱晥ㅤ换捡愵㥤㜵㡦㙥ㅤ晦㥢扦㍥昶昴搷㠷㘷扦㜲㝡㘴慦㐶搱㜷㕤㡣㡤㜵挳摥慡摡㥡摤摣㔶戹㜹㍦㜰ㅤ敥慢戵㕤愰㐴戴㐲㘲㐷㌳㝥〹㌷㘸搸愳㜷戸㍤敦慡㙢㥦摢㜳㜲㉥㠸戶㘷昸㠹㌵㔹㈳㘱扣㡢换㜱㌳㠸㝥ぢ㐹戴㐸户㌲㜵㉢㠸㄰慦㐵㡢搴昹戵㑦晣挵㍦ㅤ昹换愳㝦昸攵昷摦昲挶㠷摥摣搹㜹ㅢ戲㑦㐷㍢㝥捣㌳㉦㐱㠶㔶挴㌳㜴ㄲ晦㕤㕢㉦㐱㉤㔹㐳搶㝥㙢㜰戰㌸㌴㘰敥㌱㌵敥敤敢ㄵ㠰㔹㤴敤戴捥摢攵愲㝢㐹㑤昹扢㐷㑤㉣晦戲㠰散㡢昲㐶摤昹㜲搱摦摡㍣㜳㉡㌰〳㜹㙢㝤㕥愵㤱㠶㙡㔳搰ㄷ搲㔷摦摢㔶㕦敤〱戳㌴㉦㐷ㄶ敤㌰晢戶扡㙣㘸ぢ㜷㝡攵摣㜱㑦㍥扡㥣摢搰愳ㄱ〰㡣〵搵㜶挳㈸挳慣戰㕦扤戹ㄹ搷㤷㘵搵扤㍥攷㤴㕤㤸㤵摥㤴㈴㍣㤱㐵㌵搴㉤捣㡡㔴㔶摦㘴ㄹ〳㠵ㄲ㉡摥㔹㥤㙡摤扦ㄸ挸㜲㔱ㄶ搱摦㌹改〵㑢㘷捤改㤲扣愹愶㐸昸㑤㘴摣㔲㤳㍣敥ㄶ收晤㥣㕢づ㍣户㔴㥢㌳㔲㕣㌰愱㈶㡢㈷摣愲㠴㤶㑢昱㐹㠸㐴㕢㥢㄰㠹㝢敡ㄸ㕥愹ㅡ戶敢昷慢㠵愸㕡㘲捡摤㥢㙢搹慥晦っ㐶㠷㔱㤴㈴㜹㌲戹晤ㅡ㡤愹㜶搹捣㝢㔶㉥㔸㌵㈶㘲㌹㤶扥㝢攵搲慡㡦换㉢昷戳㉤㥣㑣㙥㡡㐶㝦晦〲愰挴㔱㘸捣㤲昴㕡㈲㔱挱ㅥㄹ摢㐰戴㔷戰㥢㔷㥣㍤慡㐲戱㈸㤶戴㑢㜶㌱㤸搱㘷愴㝤㜱㈶㐰ㅡ搰㙡㍡捤愹㙤㜸㡣㕥㈴ㄹ㜷㤰摣〹㤲挹㈴昴扢昰㠶收㌷戶㠷㜱㡤敡晤扡㘴㜹つ㐸㈱ㅥ㌶ㄴ㈸〲㠲昵㌵〷捡搷㙦㙢㙢㌶捡愳愶㍦ㄳ㤰㍤㕢㘶ㄲ㡥ㄸ㍢㐸㝥〱㐴㈳戶戸㈶〶㈲昶㐸ㄱ敡㜵㌹㘳搲㌲〱戰搵敥ㄶ愶愶㜴㡢㠶㔴扦㘰㄰摣㑤㘰慦㉣敡〸㘱昳㜷㍡攴㝥戹ㄸ㡣㤹㠱搹敥〰㈶㘲㤵っㄴ敡㔳戵挲㄰㙢㜶愹戴戸㜶㈶㡡愱㠵慣ち㔶戵搲愱ㄲ挲㤶戰㜱戰㕦ㄲ㙤ㄱ㙤㍤〸昴㥤㙡㐲慦㘷昴㕡戸〷ㄴ㕡㍣㈲换㘷㤷收愴捦攲㘹扤攵㔴搶㙦㉦愵㥣ち搳攷〲扢攴昷愳愷㐷㍣㜷㝥㙥㑤摢㐱㥦㡣㥤㈰昱愳晤㉤戸昸晡挷㐴㑢慤㝤㠱㙢㤳捦㠳㤵ㄱ㘳㡡㐱挸㘹㤰㕢搱搸摢㜸愹挷攸挳㉢搳㉡㑦㈳㕢摣〸㌴㔶㜶㥣㌳㔹㤸㍥敢㐹〵昶搳㉡㠲搹敥㜲捥扢摥散戴敢捥ㄲ慢㜴慢㤸㍦㈳㘵㐰〰摤ㄱㄹっ捡㌰㄰愲慤慤〶〰㔷㈱㙤㐲㙦晤扤㈰㕤㈳愵㔲㙦摣愲慦て㈰愹つ㔰㕥ㅦ㐴㈰㝢㔶㍡㜳㈵㈸扡扢昷扥愷㝦戱攴㉦㡡扦挲愸〹扥晡㥥㜹昰挵挷摦晡搴搸㥦散㜸昳昰㡢攷晤㕤攲〷㔱㐶〳㔲㈶㥥㙢愱㤹㙢挰㈹㔱㕥㡤㘶敥戴挶敤㔲㈰㍤㈵㝣㝢㉣扣㐲攳㑢挵扢愸㜰㍣戳㄰㥡㌵㥢慤ㅣ㜴づ慣扤㘰愹愲㠵ㅢ㜴㕥愸ㄲ㝥慥搹搷㥤㘶㔷㝡扤㐶扢户搰㥣㘰㥡㍡摤摥扡㜰ㄵㄳ㔱愹㌵摤㠷㡡愵晡搱㜲㉤㤳戱㝣扤搰愸挲ㄹ㈸㕦捤㠴㉣㍤戰戲挶㈷戳㌷㌲㈹㉢慤愸㕤㝦㡥㑤㥡㜹挹㐲㙣戲ㄷㄳ㘷っ㤱散㈳搹㑦㌲っ㈲扥ぢ㘱㐴捣昲ㄴ㈲晣㝤〷挰攰㌵㈵扥敦㘵㤹晢㐸㝥ㄱ〴挸㐳挹㜲〰㡦㕦㐲㔴㍦〴搲ㄳ㕢散扤㈱㡢㘵ㄲ㠲搶㈸〱㠹㜱㤸㘴㠴戱㔱㤰㤳㐷㘵〹㌸㜷慤晣㘰ㅡ愵㕦㙢捤っ晥㘱㕦㙥㜲愶㤶捡㠵ㄹ捦㉤挳㍦㐸挰㌰㔲㠰㈳挹ㄷ愶敥ㅣ㜷㜳昳㠱敥ㅣ戵昱敡㜴捥挸㌹㘹〶㌹搸㌱㐰㈳挷攱㠵㔰㔸㘳愲戸昸㝦㠹㐵ㄲ〴㡣㌰ㄱ㉢㜰㐴搴敦摥㄰ㄵ㐴搳摢㍦收挲㈹㈹㤵㠷㤴搳慥敢挰㤵敢㄰㙣㈴㡣ㅣ㝡昷挵㌷㝥昷扥ㅤ㕦昸晤户愳昷ㄳ攰㐲昵ㄸ昴㘶㌴〲㠷㜱愴㘶㕡攵〹㍡㍤〸ㅥっ㉡㙢晤ㄸ㐸ㅢ搸挰愰㝡ㄶ㕦㐳搳㑤戵昱㔷愳㡣〶ㅦ〹つ昷敢昳㐳㄰晢晥扦戰ち㐳㕢㜰㤵昶㡤㥥挱㤳㄰㜴㘵愸ㅤ㍥㠹㠰㜱ち㐴愳㌳攳㝡㍣㉡㜴㠰〸㔳㑣㡢㠲㈸ち搹敥挰攳㜲攲愲㜷攳ㅢ慣ㅢㄵㄵ㘲てㅢ攸㡣愳捡㈱ㄵ㐷㘸〱㘴攳〸㑡㉢ㄳ愲慢㤲〰戴扡㈹㡥㔵㤹〲换㙤慦戵㕤㠱戱昳㔰㐳敤攵ㅡぢ㐳攷搳㝡晡搰㑦㑣搴㕡㐲晥晦敤敦慤㤹ㄴ㔲搳〸昲㙤敦戰ち捥㝤戶昶㥤㜸㌰㡣㈷㕥晥戳㡣㐱㠶㙢ㄴ㈴㔳㐸捤戴捣㙣㔵㔱搰㙢㔷㤱㌲て㈱愶〳挶㠰挳㐲㐱昳㕢㉢〹㥡换㔱㐶扤㥦㑦愳摦攰〶晣㌳昴摦ㄹ搶〳戶扣㐴㠳戲摢慡昱挷㜶㔹㘳敥㐹㌷ㄸ戳㝤ㄸ㈳㑢㥢慣㈸㜰㝥㐶㤶攱㥢昲攰愲慡㑢㜳攷收㘴搱戰愶摣㜹慦㈰㈷挶搶㠳敦ち攳㠳㥣㔰㙥慢愴挰戳㍡㜷っ搴愶挰㌲㔳㘶㘹扤㘸戰摥慡慥㐲愶ㄵ㈳㠸晥捥㥥捡㡣㥥戵㠳㤲散戰㔴扥ち愷㉤捣㈲ㅣ㝥挵㜶敢散っ慣捤戱㉥敢㠸㘷ㄷ㑢㜶㔹㜲㌱㘰㔸搱㌵㝡㕣㕥㠴㜳敦㤴敢摢㍣搷敡戲捥㝡㘶搹㥦愳㥦愲戰戴戱㈶愶㐰㠶㘶㡤摡㘵ㅦ㥦㔱㕥㜵㠶㝢慣愹ㄹ昷ㄲづ㍤攷㥤昲ㄱ㜳捥㕦ㄷ慢㐲㔰ㄸ㍥㙡㘹㐴㔲㈴㤳㈲㥤㑣慦㜶㝤昴㍣㕡摢ㄴㅥ㕥昵㠲㑦〳捦㥥㥥攷㠴愹㡦散〶㑤㤱愸㌵㑣㘸㜷㈰搴挲戸愰㐹ㄲ戹㕣改㑥㘴㕦㙢㡥㈶㥡㝡戶㤶㑦㤲㘹㔶ㄸㄷ㔸挷〴㜹摦㤱㜳ㄳㄵ㐷晢㍢㍡〴搶敥㐴㝢昵㤰慤㥥昳㤶晤㥡挴㉦摤㈱ぢ㌱㡤ㅣ㠵㥤〹㑥㘰慣㥥㉤㌳㤶㉡㐳づ敤慥〴挷攱ㅡ敢戴㡥㥢搳戲〴㜰敥㤸㐱㜷ㄸ愱愱㠵㐳㐲㍦捡换戹㡥㘳㤲攵挸慥㔳〵戳㈴搳搶挸㝣攰㥥戰换㠶〵愲昸㌲㑡㌲ㄷ㤱㘴㉥慡愴㑥敢っ㍤晤㉡捣戶摣㡢愶㘷〷㌳㡥㕤㐸㌳㐲㙦晣扡攰㔵挸て〵㥤㌱愱㝣㘲㔹㔲㙦㌲㠴攰ㄹ换摤て〳㠶㔳挷攵〷㐷㈷㠵㡥㝦㘲㤵㐰〹㤲㐷㈹ㅤ愳㠰搶㌴搸㔳㑡ㄴ攱㤵㐸㕣㡤慦㌷㕣㝤〲㉣慡㠴㤳愰ㅦ㤷晣㙡ㄴ愳〰㈳㈹扡㔲㕢㝡〹挹戳㤹攳慥㔹ㅣ㠷㕢挷昵摡愳㑢ぢ㘹㉣㉤㐵㡤㤷愵摦㌶㠷愳〰ㅣ㌱㉣搸㐵改愵㤹㌰〵㌳㈸㐵㡦慦ㅥ慥㈱攷㈶愱㘹ㅤ改㘶摦㥡㠸摢摡ㅥ㜹挳慡慦㘱㑣㌴戴晦㥦愷㠷て㜱戴㤹㑣ㅢ愸㈱㐹㉣㄰㐱㡦㌰挷㔳㔷攰㈲ぢ捣㠰㘸㍢㐱敡搷愶搶㠵ち㐷㉢摤㜰㈹㐲扣ㄴ愱㕤㍡㠶㜴㥡ㅡ㐸㐷ㄵ㠴搳㐳攸㤶㡥敦㄰攸㔳攰㜲㔹捣㠴昲㤵㐶㈰㔱㔸㌲㤹挲㔲敢昵晥戶㠶捦愲㌱㘷㑡㉡㌷慦㈰〲搳㙤㤰㉤摣㉣㘸㍦㕦㝢愲㕥敦散〴捡㤸㐵改㐴㐶昴㠱挶㔳㐰㜳㈱㤳㔱㌲愷㠴愰攱㠰㘸㌴搰㕢〸ち搸㌱㔵㙥ㅣ㝡搷㜵敢㕣搹づ戰㠷搹㤵㜱㍢㐰㙦㍡㉤㄰〴㤵㝦收㔶戵户慢㉡昵㉤㘳㠶摢ㅢ戳㙡㐰挴戶挶晣㙡㔴戱扤㐹㜶㠸㌷慡㘰挶戵ち㈹摣搱愴㡦敢〹㠸㠸搰晥㡥戰㐸换㐳改捡扣㜳㕤摦〱㙣㔱㤲㈳㘱戸㘸〵㔲㠱〸挶㤸㐳㤰㈸㠶敥㥢搶㉣㔲攵扣㈳㑡捣㄰挹㠴㘹㕤㤱㜷㜸愲散㐳ㄶ㘴愲ㄸ㈴㝤㜷ㄴ㥣㥣て㙡㜲捣挵㑤㔱づ㥣摥㤳㘵攸攷㠲改ㄵ搷㠹㜰挷搸㐲っ愲攴昴㉡昱㈱ㅡ攱㔳㈵㤲攱㕥㜸ㄴ㈹㥣㙢㝡挹㙥挴昷㐹㠳愰㡢搳扤散ㄲ㑤㌳挶㍢㌹㙡ㄵ挲㍢㌹ち慣㥦㤲㐰摡戸愲㔴㤲㥢㔴㠵攵愸ㄲ㘴㠶㌵㌲敤〳昸〵搴敡㔱㐸㙤㜴挳㍡㈳㜱扥㠰ㄳ㙡㈸攱㈸㜴慡㄰挰搳扦摣〰㑦㥦搷捦ち㘱㐶㔲搱㉡〹戵㑥㝡ぢ收慤ㅤ〴昷搰㉡㔷ㄵ㤲摤㔲捦敢㠷挴攷㥥攵昳攵㐳㠹㌸㄰㤹〳昴㝥戶挰㤲㤰戵搵㡥㙡敥愴㑤昱昹㐹㈸攱㤴昰敡㡣搳〸㌸扢㘸ㄸ㜸〱慥㘸昰慥㑣て户㑥〹ㅡ㌹戰㠱慤㑡㑢摤搶㐴戹㔰㥡㉦㑡〵捣㘲㤹慤昰搹扡㔸㉦㜵搷㌲㕣慢ㄶ昳ㄲ㑤捡〴㉥㕣挶㐷昶慢户捥って搳慡㠴ㅤ摡挸ㄸ〱㘲摣㜷昴㐹摦昰愹〰㙦挱㙤慣㥣㘹愹㑢㝦㄰㙤つ㐹㤴㘹㜴敤㉥ㅦ㉣愸ㅤ㔷㔵散戸㝢摣愵㜵㔷㤵㜴搴づ㤳搶挵㍡㘱㥣愱攰㠳挷㘸搵㜶㌱ㅢ㠱搴㔳慦挴搵㈷愲㌷晣昹㈱ㅣ愵摢扦㤷㠹捡搵慡愰㈹捤戰㘴挵ㄶㄳ㍣ㄴ戸㠳㈵ㄶ㐰〴㑦〷㘸收㐰㔹㠵戰㜷ㄱ攱㙢挳㕥㥥㈲㘰戳㈶㡣愵㈸挰㠸㌸っㄲ攳㈴〴搱㈷㠵㈵㍦㠸愰昱㈱㄰㌱〲搲愴挰㘳㉣昰㌸㠸㤶〳愹ㄷ㌴㉢㍡挹搹㌸慥ㄹ〰ㄲ愶ㅤ㐲㘳㙣㔳ㅤ搷ぢ㜰〸〰ㄱ愴㜷愴㐷搹散㉦㠳晣攰捡㤵㠳㜸㈵挴㌸㐸晣㝤つ攱〸挸㜱ㅡ㡤㈷㐱〴摤愲㜱〱〴攳ㄱ㝣ㄸ㐱攳㈹㄰㐱㤷㘹㤳〲ㅦ㘱㠱愷㔹㠰晥愹戸〰㍢㤰挹昰㘰搸昸ㄵ㤲㡦㠲㠸ぢ㈴㡣㝤㉣ち愸㘱ㄴ㄰愹〷搱つ〶づ慤㈲㘸㝦㤸㍡㔳挱㔲〹收㈵㠳〴搵㘱㠸㜳㄰㘶〳敡扢ㅥ攴㐲慡晥戸㙤戹㉥㡦摢㍡㌶搷㕤ㄴ㔲搵㤸㘳攲愷㉤挲攵戵㘲㝤㡥愰㜲㙢㠰㜵昸攸ㅦ〷搹㝣挲㉥㜸慥敦㕡㐱敦ㄴ㕣㈷扤扣㜸㘵㐱㌰㡣㘸ぢ㘸戱改㌷㌹戰㔴ㄹ〳搱ㄶ㜸ㄱ㈱㌳㕢㜶㉦㤵㔵㙦㌴㥦昷捦搴㝣戵户昳㌳ㄴㄷ敡戹ぢ戳㤸愵搵挵捡挶慦㠲㜴戵㘵㈵㕥㐹晣昴㕦〳搹㤱ㅢ捤㥤挹换㝤〵㙢摦昴㙥㙢㜸捦㐰㜱敦戰㔵㌴㠷㠷愶攵晥攱愱攲㤰摣㈷㜷ㄷぢ晡㈷㤶㡢ㅥ搸㘷敥ㅦ摥户㝦搰摡㌷㌰扣㜷晦㠱㐱昳㐰戱㌰㘰㔹㜲捦搰昰㠱㐲㘱㑦㈱㡢㘱愸收㡤㕦㐷挰昸㈴㐸昶㘲㥣昴㈹㈶㝤㥡㐹戴㡡搸㠹㑡㈹㙤ㄶ搱敢㌵㔶㌸㥥搸捤㥥㙡㙦㙦㐰慥つ㐶捥昲搵ㄴ㥣ㄸ愱慥㔶挲㌴搷㥦㝤㌴慦㔴扢㡡慣㑣㘶㌴㍥㐳昲ㅢ㈰㤹㉣㙤ㅣ㜶㐸晦㉣挸挶摣㘸ㅥ㔷㈶攲㑢ㄴ攴㍣晤㌷㤱摥㠹㜴㈵㡤捦攰㑡㥡晥㉣㔲㌶㈰愵昶㐶户晥㌹㈴㜷㈳戹捡搹㤳愵昱愴㤶㡦愷㍣敡慡戳昱〵㠶愸戵㌵愲攸晡㘱㔴㜹㕦慡慣㈵㈲㡥㙣㤵㈹愵㈶㘴㠳㜵㝡摥㉣攱㉥昹㈴昴㜹挰愴昵愰〵㔲㈱慡扡㈶㉦愸㈱㍣昴㌰㤷愴㝥づ㙡㤷㌲ㅡ㥢扡㥡戴㍡搴㤵搱捣㙢㌲㑣晣㤵收っ㤳㌱㥥㐳㍦㠱〰〴慤ㅤ戵㔹㥦㐷㈰㝥〴㜱㜹㐳慡㐶っ㜱晤㠰㠵昵㌷㔵㕣ㄸ㜴㔶昵㤵㠰摤慥挳㌷㜸㤹㥦㈷㐶㘹攸㠳㔰㍡㄰㌹挶ぢ㔱㌶昹㕦㔰〷㔲㈰㡢㠷㌰㌱ㄴ㠳〸㈷昴摦〶㔹㔱戶㠹〷㔱㡣昲慤㔶㍥㔱㍤㉡〶晦ㅤ〴㈰㥦愸ち昹㘴愹づ昹㘴愹晢昸㘴ㅦて摦㠹ㅥ㙡㉣戶愲㐷〹㙢昶捡㔲捦愹つ捥㑤㙢㜰㥦ㅡ摣㤵搹㈷㐱㔴晡㐶㈶晤ㅥ〹㤵㔶昶挳㈰㝣戲㑦㠵敦㐴昶㈳㜱攰改㌸㐰挵挶㥥慡收昴㍦㐰愸㉢ㅦ晡㙡㤴㐴昰昵慦㈰㈹㡢㝤㕦攳愴搰扦㡡搴づ㌸㘰㜸昴㐲㕥㌷㔴㤷㔴㙦㍥㡡㉣搵攲ㅦ㈱㤰㐹ぢ㤱㑥慢㠵扢ㄹ㔱㜵㈱㍢㑢捤愹㘶昵ㅢ〸㜴戵㘹ㄴ晥昷慤㝣ㅢ愵㑡攲昴〱〶搷㕣摤扤ㅦ㔷㜱㤷㈸慣摢攰㔷ぢ扤㔱愹攴扤慢㙢㡢攳愰㈸攲㑦㍢〲㕥㜸〷敤㜰挴ㄵ晤捡ㄶ㙦挷捦昸㈶㥢愶昲㘹ち戳敢晦㈶愳晡捥㈸㘷㜴㡢㌳攱㐳㐴攳㉡挷㔹㜷㘴昹慦㙢㌶挴愲扢㉦扥㔱扡愳㤲ㄲ㕢戱㜱戵㐹㙦戹ㅥ㙥㘸㐲㔷㈳愳㡦昷㑦户㔴㘲㔵摥扣慤㤵㔴㌸㉦㘰㔲挹㘲摣愲て挷㙡㉡搹搶㜰㈷㐲㠹昸攸敦㘸攸扥㘳㙢戸㉤㍤㔱愴ぢ㜱㙢ㄳ㕦收愸ㅤ愸戳〰㡥㔰ㄸ㔴晣晡户㐰戴㠳摢㐷户敦搵㜲㔸㠷㝡㐴戹攲㈷㙡㘷㥤ㅦ㈴㙢㘴㡣㍦〵ㄵ㔴昷㥣㝡㘱㄰㌱攸摦〶㔱摦ㄸㄲ㠷昰つ㝥㠷㝢㈸㘳扣〴㉡㠸〶㤸挴晡攲搳㔱㠴昹㍤㔴慥ㅡ㝥散㙥搵㜳昵㔰ㄴ㌹ㅣ扥搳搱㍢㝢戸㠷㥡㔸搵㜸㔸摣昱捣㠸昶昲ㄳ昵㜷㉦挲ㅡㅦ㡦㙡搸㠷〵㤵㘸て㝥敡㉥㠵㌱挰搰㈰㠸戸ㄷ㍤㙡㝡㡦攲㐰㤴㔱㝦慢㔱㍣挷㙡慣晦㍤㄰昶㥦扦散昳㈰㝣挴㘵ㄲ晣㡣攵ㄴ㐴戲㉦㠰愸晤昹㝤〴扡摡〴㠵ㅦ昷愸ㄸ挲㘷戸㌱ㄴ㉦㕦㘱ち㠵㑤愵愷挷㄰ぢ㝢㍡戰㔲㑦摦ㅢ㘵搴摦昸㄰㤴ㄶ㤵㤶㜸戲ㅢ戶搴户㔲㑢昷㐴ㄹつ㐷扡㤴㉡搷㍡搲慤晡㉢〷㝥㔴戳〸㠶㍡慣㌰㤹㠲㐰㜹改㑡ち挳㜶攲〴挶挳摦ㄹㅣ挷㐱㈳捥㕤昰㤷㘴ㄱ㌴挲〱㈴慤㤷搸挷㙦愸ㄸ㉢敢搶愴〷愷㝦扢㌵攱㐳㙣ㄶ搳戸㈷ㅤ攰㜶㘸㜹㍤㈰ㄸ㔸ㄵ㈹㜲㌵㔸㠱㝦㥢㤰㙣ち攸㠹搴㥢敥㍡攵摤敥慦捣㐷散㡢㐸昲攰㘶㜵昸㐵晦ㄱ㍥ㄶㅦ㐵ㄶ慢㡥㈲㔳攲㙥㉣㜱愸㤴㥦㑣扣捤㉥㜳㐳ㅢ㍦挶㑢㙤ち挵扡㈰ㄹ攳敦㤸㜴㔷㑣ㄲㅡ攵㙣晤挰㘸㕥㡤㜳攴㜵㝦〰搰搱挱搱挶㑦㡡戲愲㤵㤸攲〶㙡㜷昲㈶晦㄰㌶敤攴㑢戲㝣㌱㤸㔹晥攳㔷㐸㝡摣晡㌲晥ㅥ㠵昸㈹晥挴㑢㈰㙣搵昸㠷㈸㠵愹㔹㙥㐸戵挹晥㤱㔹㉦㤳扣〲㤲ㄱ摣㜴㘴㘱晤㔵㤰捡㉤扦〵㑡㙢㍦㈹㙥㡢攷攴㍦㜶摦㔲㤹㤳搷㔰搶攰昶ㄳ㙣㕣捤挹㍦㌳愹㌲㈷㠲晢㤵昳㌲昵散㌷て晦昷㥥㠷㐷㌴捥攳㜵㉦㌲愵挴㉡昱摢扦愲慡攰ち㈹㐹昳㙦㔱㠰㤱ㅥ捥ㄳ〳㘹捥㙡て攷㘷㌹㈶㌸㉦㑡敡摣㠴ㄱ㔳敡搰搷㤱㑥敡攲攵㌸㘳㑢㤴㜱㔰㘵〸昱㑡㥣戱㌹捡㌸㠴〴攳扦㐰〴攷㐷昱捤敢㡣㜱㙡昸㈱攳㈷㔱㠰ㄱ愱晡挹搴攷㐱攲㈷换晥慡㜵㝡〳㠱慥戶ㅥ㌶㜷ㅥ扦攴愲㈸㕣㈸㕥戸昰㔶㑦慡昷搶搴晢て㜷㍥晢昲昷㕦㝤收㠷ㅦ㌸昸㉦㍦晤晣攷㝦昸摡㌳㔷㝥晡慤改㠳摦扤㝣昹㍢敦晢攲㤵㔷㌷㕡捦㈵扦晥搶昱攷ㅥㅢ㥣㝤散㔱敢摣㍤㐷ㅥ㝢昰㤱搳㠳愷㌶昴戵戵戵户敦摣昴扤㥢敦捥㍥昹攸㌷挴㡢㍦㝥㔷㔹愸ㅥ攲〳戵摤㘰㑦㔵㌷摥㐴〰㌲㤹扤㔱戳搳ㄹ㡤㜵ㄴ〹〰㕡㠲昹㉡愳愳㌶愳攳㝦〰晡ㅡ㠴㈵</t>
  </si>
  <si>
    <t>The optimal quantity of Product A to order would be 1000 in case of using refund policy. It gives profit of appx. $29059</t>
  </si>
  <si>
    <t>The optimal quantity of Product A to order would be 1000 in case of without using refund policy. It gives profit of appx. $27979</t>
  </si>
  <si>
    <t>With probability of 0.36 (0.6*0.6), she rents for every year spending total of atleast $700</t>
  </si>
  <si>
    <t>if the contract gets renewed, rent again since its cheaper than buying</t>
  </si>
  <si>
    <t>if contract gets renewed, rent again.</t>
  </si>
  <si>
    <t>Buying in any year is not viable, since its expensive than renting.</t>
  </si>
  <si>
    <t>Ana should choose to rent in the first year,</t>
  </si>
  <si>
    <t>Given the uncertainty of contract getting renewed,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</si>
</sst>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quot;$&quot;\(#,##0.00\)"/>
  </numFmts>
  <fonts count="13"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2"/>
      <color rgb="FF000000"/>
      <name val="Calibri"/>
      <family val="2"/>
      <scheme val="minor"/>
    </font>
    <font>
      <b/>
      <sz val="11"/>
      <name val="Calibri"/>
      <family val="2"/>
      <scheme val="minor"/>
    </font>
    <font>
      <sz val="12"/>
      <color theme="1"/>
      <name val="Calibri"/>
      <family val="2"/>
      <scheme val="minor"/>
    </font>
    <font>
      <sz val="12"/>
      <color rgb="FFFF0000"/>
      <name val="Calibri"/>
      <family val="2"/>
      <scheme val="minor"/>
    </font>
    <font>
      <i/>
      <sz val="11"/>
      <color rgb="FF808080"/>
      <name val="Calibri"/>
      <family val="2"/>
      <scheme val="minor"/>
    </font>
    <font>
      <sz val="12"/>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59999389629810485"/>
        <bgColor indexed="64"/>
      </patternFill>
    </fill>
    <fill>
      <patternFill patternType="solid">
        <fgColor rgb="FF22FF10"/>
        <bgColor indexed="64"/>
      </patternFill>
    </fill>
    <fill>
      <patternFill patternType="solid">
        <fgColor theme="3" tint="0.59999389629810485"/>
        <bgColor indexed="64"/>
      </patternFill>
    </fill>
    <fill>
      <patternFill patternType="solid">
        <fgColor theme="0" tint="-0.34998626667073579"/>
        <bgColor indexed="64"/>
      </patternFill>
    </fill>
    <fill>
      <patternFill patternType="solid">
        <fgColor rgb="FF92D050"/>
        <bgColor indexed="64"/>
      </patternFill>
    </fill>
    <fill>
      <patternFill patternType="solid">
        <fgColor theme="4" tint="0.39997558519241921"/>
        <bgColor indexed="64"/>
      </patternFill>
    </fill>
    <fill>
      <patternFill patternType="solid">
        <fgColor rgb="FF00FF00"/>
        <bgColor indexed="64"/>
      </patternFill>
    </fill>
    <fill>
      <patternFill patternType="solid">
        <fgColor rgb="FF00FFFF"/>
        <bgColor indexed="64"/>
      </patternFill>
    </fill>
    <fill>
      <patternFill patternType="solid">
        <fgColor rgb="FFFFC000"/>
        <bgColor indexed="64"/>
      </patternFill>
    </fill>
    <fill>
      <patternFill patternType="solid">
        <fgColor theme="9"/>
        <bgColor indexed="64"/>
      </patternFill>
    </fill>
  </fills>
  <borders count="13">
    <border>
      <left/>
      <right/>
      <top/>
      <bottom/>
      <diagonal/>
    </border>
    <border diagonalDown="1">
      <left/>
      <right/>
      <top/>
      <bottom/>
      <diagonal style="thin">
        <color auto="1"/>
      </diagonal>
    </border>
    <border diagonalUp="1">
      <left/>
      <right/>
      <top/>
      <bottom/>
      <diagonal style="thin">
        <color auto="1"/>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27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xf numFmtId="44" fontId="4" fillId="0" borderId="0" applyFont="0" applyFill="0" applyBorder="0" applyAlignment="0" applyProtection="0"/>
    <xf numFmtId="44" fontId="9" fillId="0" borderId="0" applyFont="0" applyFill="0" applyBorder="0" applyAlignment="0" applyProtection="0"/>
  </cellStyleXfs>
  <cellXfs count="71">
    <xf numFmtId="0" fontId="0" fillId="0" borderId="0" xfId="0"/>
    <xf numFmtId="0" fontId="0" fillId="2" borderId="0" xfId="0" applyFill="1"/>
    <xf numFmtId="9" fontId="0" fillId="2" borderId="0" xfId="0" applyNumberFormat="1" applyFill="1"/>
    <xf numFmtId="0" fontId="4" fillId="0" borderId="0" xfId="267"/>
    <xf numFmtId="0" fontId="0" fillId="0" borderId="0" xfId="0" applyAlignment="1">
      <alignment horizontal="center"/>
    </xf>
    <xf numFmtId="0" fontId="6" fillId="0" borderId="0" xfId="0" applyFont="1"/>
    <xf numFmtId="0" fontId="0" fillId="0" borderId="0" xfId="0" applyAlignment="1">
      <alignment horizontal="right"/>
    </xf>
    <xf numFmtId="0" fontId="0" fillId="3" borderId="0" xfId="0" applyFill="1"/>
    <xf numFmtId="0" fontId="0" fillId="4" borderId="0" xfId="0" applyFill="1"/>
    <xf numFmtId="0" fontId="0" fillId="0" borderId="1" xfId="0" applyBorder="1"/>
    <xf numFmtId="0" fontId="0" fillId="0" borderId="2" xfId="0" applyBorder="1"/>
    <xf numFmtId="0" fontId="5" fillId="0" borderId="0" xfId="267" applyFont="1"/>
    <xf numFmtId="0" fontId="7" fillId="0" borderId="0" xfId="0" applyFont="1"/>
    <xf numFmtId="0" fontId="0" fillId="2" borderId="0" xfId="0" applyFill="1" applyAlignment="1">
      <alignment horizontal="right"/>
    </xf>
    <xf numFmtId="0" fontId="4" fillId="2" borderId="0" xfId="267" applyFill="1"/>
    <xf numFmtId="0" fontId="8" fillId="3" borderId="0" xfId="267" applyFont="1" applyFill="1"/>
    <xf numFmtId="0" fontId="0" fillId="5" borderId="0" xfId="0" applyFill="1"/>
    <xf numFmtId="0" fontId="0" fillId="6" borderId="0" xfId="0" applyFill="1"/>
    <xf numFmtId="0" fontId="0" fillId="7" borderId="0" xfId="0" applyFill="1" applyAlignment="1">
      <alignment horizontal="center"/>
    </xf>
    <xf numFmtId="0" fontId="0" fillId="7" borderId="0" xfId="0" applyFill="1"/>
    <xf numFmtId="0" fontId="0" fillId="8" borderId="0" xfId="0" applyFill="1"/>
    <xf numFmtId="0" fontId="0" fillId="9" borderId="0" xfId="0" applyFill="1"/>
    <xf numFmtId="44" fontId="0" fillId="0" borderId="0" xfId="269" applyFont="1"/>
    <xf numFmtId="0" fontId="3" fillId="0" borderId="0" xfId="0" applyFont="1"/>
    <xf numFmtId="0" fontId="0" fillId="0" borderId="0" xfId="0" quotePrefix="1"/>
    <xf numFmtId="0" fontId="0" fillId="10" borderId="0" xfId="0" applyFill="1" applyAlignment="1">
      <alignment horizontal="center"/>
    </xf>
    <xf numFmtId="0" fontId="6" fillId="0" borderId="0" xfId="0" applyFont="1" applyAlignment="1">
      <alignment horizontal="center"/>
    </xf>
    <xf numFmtId="0" fontId="0" fillId="11" borderId="0" xfId="0" applyFill="1"/>
    <xf numFmtId="0" fontId="0" fillId="12" borderId="0" xfId="0" applyFill="1"/>
    <xf numFmtId="44" fontId="0" fillId="0" borderId="0" xfId="0" applyNumberFormat="1" applyAlignment="1">
      <alignment horizontal="center"/>
    </xf>
    <xf numFmtId="44" fontId="0" fillId="7" borderId="0" xfId="269" applyFont="1" applyFill="1" applyAlignment="1">
      <alignment horizontal="center"/>
    </xf>
    <xf numFmtId="44" fontId="6" fillId="0" borderId="0" xfId="0" applyNumberFormat="1" applyFont="1"/>
    <xf numFmtId="0" fontId="10" fillId="0" borderId="0" xfId="0" applyFont="1"/>
    <xf numFmtId="2" fontId="0" fillId="0" borderId="0" xfId="0" applyNumberFormat="1" applyAlignment="1">
      <alignment horizontal="center"/>
    </xf>
    <xf numFmtId="1" fontId="0" fillId="10" borderId="0" xfId="0" applyNumberFormat="1" applyFill="1" applyAlignment="1">
      <alignment horizontal="center"/>
    </xf>
    <xf numFmtId="0" fontId="6" fillId="3" borderId="0" xfId="0" applyFont="1" applyFill="1"/>
    <xf numFmtId="44" fontId="0" fillId="0" borderId="0" xfId="0" applyNumberFormat="1"/>
    <xf numFmtId="44" fontId="0" fillId="11" borderId="0" xfId="0" applyNumberFormat="1" applyFill="1"/>
    <xf numFmtId="1" fontId="0" fillId="0" borderId="3" xfId="0" applyNumberFormat="1" applyBorder="1" applyAlignment="1">
      <alignment horizontal="center" textRotation="180"/>
    </xf>
    <xf numFmtId="1" fontId="0" fillId="0" borderId="4" xfId="0" applyNumberFormat="1" applyBorder="1" applyAlignment="1">
      <alignment horizontal="center" textRotation="180"/>
    </xf>
    <xf numFmtId="164" fontId="0" fillId="11" borderId="5" xfId="0" applyNumberFormat="1" applyFill="1" applyBorder="1"/>
    <xf numFmtId="164" fontId="0" fillId="11" borderId="6" xfId="0" applyNumberFormat="1" applyFill="1" applyBorder="1"/>
    <xf numFmtId="0" fontId="11" fillId="0" borderId="0" xfId="0" applyFont="1" applyAlignment="1">
      <alignment horizontal="center"/>
    </xf>
    <xf numFmtId="164" fontId="0" fillId="0" borderId="0" xfId="0" applyNumberFormat="1"/>
    <xf numFmtId="1" fontId="0" fillId="0" borderId="0" xfId="0" applyNumberFormat="1" applyAlignment="1">
      <alignment horizontal="center" textRotation="180"/>
    </xf>
    <xf numFmtId="0" fontId="10" fillId="0" borderId="0" xfId="0" applyFont="1" applyAlignment="1">
      <alignment horizontal="center"/>
    </xf>
    <xf numFmtId="0" fontId="0" fillId="0" borderId="7" xfId="0" applyBorder="1"/>
    <xf numFmtId="0" fontId="0" fillId="3" borderId="7" xfId="0" applyFill="1" applyBorder="1"/>
    <xf numFmtId="0" fontId="0" fillId="9" borderId="7" xfId="0" applyFill="1" applyBorder="1"/>
    <xf numFmtId="0" fontId="0" fillId="0" borderId="8" xfId="0" applyBorder="1"/>
    <xf numFmtId="0" fontId="0" fillId="0" borderId="3" xfId="0" applyBorder="1" applyAlignment="1">
      <alignment horizontal="right"/>
    </xf>
    <xf numFmtId="0" fontId="0" fillId="0" borderId="4" xfId="0" applyBorder="1"/>
    <xf numFmtId="0" fontId="0" fillId="0" borderId="9" xfId="0" applyBorder="1"/>
    <xf numFmtId="0" fontId="0" fillId="0" borderId="10" xfId="0" applyBorder="1"/>
    <xf numFmtId="0" fontId="0" fillId="0" borderId="11" xfId="0" applyBorder="1"/>
    <xf numFmtId="0" fontId="0" fillId="0" borderId="5" xfId="0" applyBorder="1" applyAlignment="1">
      <alignment horizontal="right"/>
    </xf>
    <xf numFmtId="0" fontId="0" fillId="0" borderId="6" xfId="0" applyBorder="1"/>
    <xf numFmtId="0" fontId="0" fillId="0" borderId="3" xfId="0" applyBorder="1"/>
    <xf numFmtId="0" fontId="0" fillId="0" borderId="5" xfId="0" applyBorder="1"/>
    <xf numFmtId="0" fontId="0" fillId="9" borderId="12" xfId="0" applyFill="1" applyBorder="1"/>
    <xf numFmtId="0" fontId="0" fillId="0" borderId="12" xfId="0" applyBorder="1"/>
    <xf numFmtId="0" fontId="10" fillId="0" borderId="9" xfId="0" applyFont="1" applyBorder="1"/>
    <xf numFmtId="0" fontId="0" fillId="12" borderId="0" xfId="0" applyFill="1" applyAlignment="1">
      <alignment horizontal="right"/>
    </xf>
    <xf numFmtId="0" fontId="10" fillId="0" borderId="10" xfId="0" applyFont="1" applyBorder="1"/>
    <xf numFmtId="0" fontId="12" fillId="0" borderId="0" xfId="0" applyFont="1" applyAlignment="1">
      <alignment horizontal="center"/>
    </xf>
    <xf numFmtId="0" fontId="0" fillId="13" borderId="0" xfId="0" applyFill="1"/>
    <xf numFmtId="0" fontId="3"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xf>
    <xf numFmtId="0" fontId="0" fillId="0" borderId="2" xfId="0" applyBorder="1" applyAlignment="1">
      <alignment horizontal="center"/>
    </xf>
  </cellXfs>
  <cellStyles count="270">
    <cellStyle name="Currency" xfId="269" builtinId="4"/>
    <cellStyle name="Currency 2" xfId="268" xr:uid="{7287CA1A-655C-414F-B672-4796413E09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Normal" xfId="0" builtinId="0"/>
    <cellStyle name="Normal 2" xfId="267" xr:uid="{19EB4293-D30C-2A4D-B142-42C8A88B423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1905</xdr:colOff>
      <xdr:row>35</xdr:row>
      <xdr:rowOff>161925</xdr:rowOff>
    </xdr:from>
    <xdr:to>
      <xdr:col>12</xdr:col>
      <xdr:colOff>284637</xdr:colOff>
      <xdr:row>53</xdr:row>
      <xdr:rowOff>75694</xdr:rowOff>
    </xdr:to>
    <xdr:pic>
      <xdr:nvPicPr>
        <xdr:cNvPr id="4" name="Picture 3">
          <a:extLst>
            <a:ext uri="{FF2B5EF4-FFF2-40B4-BE49-F238E27FC236}">
              <a16:creationId xmlns:a16="http://schemas.microsoft.com/office/drawing/2014/main" id="{6BBB2D89-6927-B779-B0A7-E05EE69950C2}"/>
            </a:ext>
          </a:extLst>
        </xdr:cNvPr>
        <xdr:cNvPicPr>
          <a:picLocks noChangeAspect="1"/>
        </xdr:cNvPicPr>
      </xdr:nvPicPr>
      <xdr:blipFill>
        <a:blip xmlns:r="http://schemas.openxmlformats.org/officeDocument/2006/relationships" r:embed="rId1"/>
        <a:stretch>
          <a:fillRect/>
        </a:stretch>
      </xdr:blipFill>
      <xdr:spPr>
        <a:xfrm>
          <a:off x="6059805" y="7162800"/>
          <a:ext cx="7731282" cy="35142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57149</xdr:colOff>
      <xdr:row>38</xdr:row>
      <xdr:rowOff>171519</xdr:rowOff>
    </xdr:from>
    <xdr:to>
      <xdr:col>6</xdr:col>
      <xdr:colOff>161100</xdr:colOff>
      <xdr:row>57</xdr:row>
      <xdr:rowOff>85219</xdr:rowOff>
    </xdr:to>
    <xdr:pic>
      <xdr:nvPicPr>
        <xdr:cNvPr id="4" name="Picture 3">
          <a:extLst>
            <a:ext uri="{FF2B5EF4-FFF2-40B4-BE49-F238E27FC236}">
              <a16:creationId xmlns:a16="http://schemas.microsoft.com/office/drawing/2014/main" id="{43E611CA-3C26-7501-0800-05DD655F73B0}"/>
            </a:ext>
          </a:extLst>
        </xdr:cNvPr>
        <xdr:cNvPicPr>
          <a:picLocks noChangeAspect="1"/>
        </xdr:cNvPicPr>
      </xdr:nvPicPr>
      <xdr:blipFill>
        <a:blip xmlns:r="http://schemas.openxmlformats.org/officeDocument/2006/relationships" r:embed="rId1"/>
        <a:stretch>
          <a:fillRect/>
        </a:stretch>
      </xdr:blipFill>
      <xdr:spPr>
        <a:xfrm>
          <a:off x="2038349" y="7772469"/>
          <a:ext cx="6047551" cy="37141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38</xdr:row>
      <xdr:rowOff>152400</xdr:rowOff>
    </xdr:from>
    <xdr:to>
      <xdr:col>6</xdr:col>
      <xdr:colOff>742126</xdr:colOff>
      <xdr:row>58</xdr:row>
      <xdr:rowOff>199519</xdr:rowOff>
    </xdr:to>
    <xdr:pic>
      <xdr:nvPicPr>
        <xdr:cNvPr id="4" name="Picture 3">
          <a:extLst>
            <a:ext uri="{FF2B5EF4-FFF2-40B4-BE49-F238E27FC236}">
              <a16:creationId xmlns:a16="http://schemas.microsoft.com/office/drawing/2014/main" id="{0137F09D-30C7-7EC6-2BEC-58CD0888AEF0}"/>
            </a:ext>
          </a:extLst>
        </xdr:cNvPr>
        <xdr:cNvPicPr>
          <a:picLocks noChangeAspect="1"/>
        </xdr:cNvPicPr>
      </xdr:nvPicPr>
      <xdr:blipFill>
        <a:blip xmlns:r="http://schemas.openxmlformats.org/officeDocument/2006/relationships" r:embed="rId1"/>
        <a:stretch>
          <a:fillRect/>
        </a:stretch>
      </xdr:blipFill>
      <xdr:spPr>
        <a:xfrm>
          <a:off x="2076450" y="7753350"/>
          <a:ext cx="6590476" cy="40476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28575</xdr:colOff>
      <xdr:row>35</xdr:row>
      <xdr:rowOff>76200</xdr:rowOff>
    </xdr:from>
    <xdr:to>
      <xdr:col>5</xdr:col>
      <xdr:colOff>257175</xdr:colOff>
      <xdr:row>37</xdr:row>
      <xdr:rowOff>190500</xdr:rowOff>
    </xdr:to>
    <xdr:sp macro="" textlink="">
      <xdr:nvSpPr>
        <xdr:cNvPr id="3" name="TextBox 2">
          <a:extLst>
            <a:ext uri="{FF2B5EF4-FFF2-40B4-BE49-F238E27FC236}">
              <a16:creationId xmlns:a16="http://schemas.microsoft.com/office/drawing/2014/main" id="{4FB78BA7-64E8-0A78-92EA-6CA5D49D4D84}"/>
            </a:ext>
          </a:extLst>
        </xdr:cNvPr>
        <xdr:cNvSpPr txBox="1"/>
      </xdr:nvSpPr>
      <xdr:spPr>
        <a:xfrm>
          <a:off x="4057650" y="7077075"/>
          <a:ext cx="3114675" cy="5143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Revenue from Products sold - Cost(Of Products</a:t>
          </a:r>
          <a:r>
            <a:rPr lang="en-US" sz="1100" baseline="0"/>
            <a:t> Sold + Products to Charity) - Goodwill loss</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85725</xdr:colOff>
      <xdr:row>36</xdr:row>
      <xdr:rowOff>0</xdr:rowOff>
    </xdr:from>
    <xdr:to>
      <xdr:col>9</xdr:col>
      <xdr:colOff>1133475</xdr:colOff>
      <xdr:row>38</xdr:row>
      <xdr:rowOff>114300</xdr:rowOff>
    </xdr:to>
    <xdr:sp macro="" textlink="">
      <xdr:nvSpPr>
        <xdr:cNvPr id="3" name="TextBox 2">
          <a:extLst>
            <a:ext uri="{FF2B5EF4-FFF2-40B4-BE49-F238E27FC236}">
              <a16:creationId xmlns:a16="http://schemas.microsoft.com/office/drawing/2014/main" id="{51523782-1A88-430F-B3B4-1EC655D35A8C}"/>
            </a:ext>
          </a:extLst>
        </xdr:cNvPr>
        <xdr:cNvSpPr txBox="1"/>
      </xdr:nvSpPr>
      <xdr:spPr>
        <a:xfrm>
          <a:off x="10229850" y="7200900"/>
          <a:ext cx="2981325" cy="5143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Revenue from Products sold - Cost(Of Products</a:t>
          </a:r>
          <a:r>
            <a:rPr lang="en-US" sz="1100" baseline="0"/>
            <a:t> Sold + Products to Charity) - Goodwill loss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109220</xdr:colOff>
      <xdr:row>26</xdr:row>
      <xdr:rowOff>7620</xdr:rowOff>
    </xdr:from>
    <xdr:to>
      <xdr:col>0</xdr:col>
      <xdr:colOff>1524000</xdr:colOff>
      <xdr:row>28</xdr:row>
      <xdr:rowOff>165100</xdr:rowOff>
    </xdr:to>
    <xdr:cxnSp macro="">
      <xdr:nvCxnSpPr>
        <xdr:cNvPr id="2" name="Straight Connector 1">
          <a:extLst>
            <a:ext uri="{FF2B5EF4-FFF2-40B4-BE49-F238E27FC236}">
              <a16:creationId xmlns:a16="http://schemas.microsoft.com/office/drawing/2014/main" id="{F553E977-4497-D645-BC54-D9D503AFE634}"/>
            </a:ext>
          </a:extLst>
        </xdr:cNvPr>
        <xdr:cNvCxnSpPr/>
      </xdr:nvCxnSpPr>
      <xdr:spPr>
        <a:xfrm>
          <a:off x="109220" y="5290820"/>
          <a:ext cx="1414780" cy="563880"/>
        </a:xfrm>
        <a:prstGeom prst="line">
          <a:avLst/>
        </a:prstGeom>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426720</xdr:colOff>
      <xdr:row>28</xdr:row>
      <xdr:rowOff>147320</xdr:rowOff>
    </xdr:from>
    <xdr:to>
      <xdr:col>0</xdr:col>
      <xdr:colOff>1249680</xdr:colOff>
      <xdr:row>33</xdr:row>
      <xdr:rowOff>17780</xdr:rowOff>
    </xdr:to>
    <xdr:cxnSp macro="">
      <xdr:nvCxnSpPr>
        <xdr:cNvPr id="3" name="Straight Connector 2">
          <a:extLst>
            <a:ext uri="{FF2B5EF4-FFF2-40B4-BE49-F238E27FC236}">
              <a16:creationId xmlns:a16="http://schemas.microsoft.com/office/drawing/2014/main" id="{B0E78B9B-B3DD-4C4A-8945-CD4FE4B7349F}"/>
            </a:ext>
          </a:extLst>
        </xdr:cNvPr>
        <xdr:cNvCxnSpPr/>
      </xdr:nvCxnSpPr>
      <xdr:spPr>
        <a:xfrm>
          <a:off x="426720" y="5836920"/>
          <a:ext cx="822960" cy="88646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114300</xdr:colOff>
      <xdr:row>33</xdr:row>
      <xdr:rowOff>38100</xdr:rowOff>
    </xdr:from>
    <xdr:to>
      <xdr:col>0</xdr:col>
      <xdr:colOff>1612900</xdr:colOff>
      <xdr:row>34</xdr:row>
      <xdr:rowOff>165100</xdr:rowOff>
    </xdr:to>
    <xdr:cxnSp macro="">
      <xdr:nvCxnSpPr>
        <xdr:cNvPr id="4" name="Straight Connector 3">
          <a:extLst>
            <a:ext uri="{FF2B5EF4-FFF2-40B4-BE49-F238E27FC236}">
              <a16:creationId xmlns:a16="http://schemas.microsoft.com/office/drawing/2014/main" id="{8311FB76-BE48-A74B-9D82-3D8754B21DC1}"/>
            </a:ext>
          </a:extLst>
        </xdr:cNvPr>
        <xdr:cNvCxnSpPr/>
      </xdr:nvCxnSpPr>
      <xdr:spPr>
        <a:xfrm>
          <a:off x="114300" y="6743700"/>
          <a:ext cx="1498600" cy="3302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0</xdr:colOff>
      <xdr:row>13</xdr:row>
      <xdr:rowOff>134471</xdr:rowOff>
    </xdr:from>
    <xdr:to>
      <xdr:col>9</xdr:col>
      <xdr:colOff>818029</xdr:colOff>
      <xdr:row>16</xdr:row>
      <xdr:rowOff>112059</xdr:rowOff>
    </xdr:to>
    <xdr:cxnSp macro="">
      <xdr:nvCxnSpPr>
        <xdr:cNvPr id="5" name="Straight Connector 4">
          <a:extLst>
            <a:ext uri="{FF2B5EF4-FFF2-40B4-BE49-F238E27FC236}">
              <a16:creationId xmlns:a16="http://schemas.microsoft.com/office/drawing/2014/main" id="{1AAD8654-74E3-40CE-B368-14A399B5AC71}"/>
            </a:ext>
          </a:extLst>
        </xdr:cNvPr>
        <xdr:cNvCxnSpPr/>
      </xdr:nvCxnSpPr>
      <xdr:spPr>
        <a:xfrm>
          <a:off x="9256059" y="2756647"/>
          <a:ext cx="818029" cy="582706"/>
        </a:xfrm>
        <a:prstGeom prst="line">
          <a:avLst/>
        </a:prstGeom>
        <a:ln>
          <a:solidFill>
            <a:srgbClr val="C00000"/>
          </a:solidFill>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22412</xdr:colOff>
      <xdr:row>10</xdr:row>
      <xdr:rowOff>112059</xdr:rowOff>
    </xdr:from>
    <xdr:to>
      <xdr:col>9</xdr:col>
      <xdr:colOff>795618</xdr:colOff>
      <xdr:row>13</xdr:row>
      <xdr:rowOff>134471</xdr:rowOff>
    </xdr:to>
    <xdr:cxnSp macro="">
      <xdr:nvCxnSpPr>
        <xdr:cNvPr id="6" name="Straight Connector 5">
          <a:extLst>
            <a:ext uri="{FF2B5EF4-FFF2-40B4-BE49-F238E27FC236}">
              <a16:creationId xmlns:a16="http://schemas.microsoft.com/office/drawing/2014/main" id="{1D1C25CB-069C-4BC0-A955-426C224A0AFF}"/>
            </a:ext>
          </a:extLst>
        </xdr:cNvPr>
        <xdr:cNvCxnSpPr/>
      </xdr:nvCxnSpPr>
      <xdr:spPr>
        <a:xfrm flipV="1">
          <a:off x="9278471" y="2129118"/>
          <a:ext cx="773206" cy="627529"/>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11206</xdr:colOff>
      <xdr:row>16</xdr:row>
      <xdr:rowOff>89648</xdr:rowOff>
    </xdr:from>
    <xdr:to>
      <xdr:col>12</xdr:col>
      <xdr:colOff>11206</xdr:colOff>
      <xdr:row>19</xdr:row>
      <xdr:rowOff>56029</xdr:rowOff>
    </xdr:to>
    <xdr:cxnSp macro="">
      <xdr:nvCxnSpPr>
        <xdr:cNvPr id="20" name="Straight Connector 19">
          <a:extLst>
            <a:ext uri="{FF2B5EF4-FFF2-40B4-BE49-F238E27FC236}">
              <a16:creationId xmlns:a16="http://schemas.microsoft.com/office/drawing/2014/main" id="{4DE431D3-F58A-42CD-8359-58BC7CEA0560}"/>
            </a:ext>
          </a:extLst>
        </xdr:cNvPr>
        <xdr:cNvCxnSpPr/>
      </xdr:nvCxnSpPr>
      <xdr:spPr>
        <a:xfrm>
          <a:off x="10936941" y="3316942"/>
          <a:ext cx="840441" cy="571499"/>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11206</xdr:colOff>
      <xdr:row>13</xdr:row>
      <xdr:rowOff>112059</xdr:rowOff>
    </xdr:from>
    <xdr:to>
      <xdr:col>12</xdr:col>
      <xdr:colOff>0</xdr:colOff>
      <xdr:row>16</xdr:row>
      <xdr:rowOff>89647</xdr:rowOff>
    </xdr:to>
    <xdr:cxnSp macro="">
      <xdr:nvCxnSpPr>
        <xdr:cNvPr id="21" name="Straight Connector 20">
          <a:extLst>
            <a:ext uri="{FF2B5EF4-FFF2-40B4-BE49-F238E27FC236}">
              <a16:creationId xmlns:a16="http://schemas.microsoft.com/office/drawing/2014/main" id="{BF6EA055-584C-42CB-A0D8-8F504ADBB34B}"/>
            </a:ext>
          </a:extLst>
        </xdr:cNvPr>
        <xdr:cNvCxnSpPr/>
      </xdr:nvCxnSpPr>
      <xdr:spPr>
        <a:xfrm flipV="1">
          <a:off x="10936941" y="2734235"/>
          <a:ext cx="829235" cy="582706"/>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6723</xdr:colOff>
      <xdr:row>19</xdr:row>
      <xdr:rowOff>73958</xdr:rowOff>
    </xdr:from>
    <xdr:to>
      <xdr:col>14</xdr:col>
      <xdr:colOff>11206</xdr:colOff>
      <xdr:row>22</xdr:row>
      <xdr:rowOff>100853</xdr:rowOff>
    </xdr:to>
    <xdr:cxnSp macro="">
      <xdr:nvCxnSpPr>
        <xdr:cNvPr id="25" name="Straight Connector 24">
          <a:extLst>
            <a:ext uri="{FF2B5EF4-FFF2-40B4-BE49-F238E27FC236}">
              <a16:creationId xmlns:a16="http://schemas.microsoft.com/office/drawing/2014/main" id="{DE57FBAD-129E-4FF5-A591-9A699F64195D}"/>
            </a:ext>
          </a:extLst>
        </xdr:cNvPr>
        <xdr:cNvCxnSpPr/>
      </xdr:nvCxnSpPr>
      <xdr:spPr>
        <a:xfrm>
          <a:off x="12613341" y="3906370"/>
          <a:ext cx="844924" cy="632012"/>
        </a:xfrm>
        <a:prstGeom prst="line">
          <a:avLst/>
        </a:prstGeom>
        <a:ln>
          <a:solidFill>
            <a:srgbClr val="C00000"/>
          </a:solidFill>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2241</xdr:colOff>
      <xdr:row>16</xdr:row>
      <xdr:rowOff>168088</xdr:rowOff>
    </xdr:from>
    <xdr:to>
      <xdr:col>14</xdr:col>
      <xdr:colOff>33618</xdr:colOff>
      <xdr:row>19</xdr:row>
      <xdr:rowOff>103094</xdr:rowOff>
    </xdr:to>
    <xdr:cxnSp macro="">
      <xdr:nvCxnSpPr>
        <xdr:cNvPr id="26" name="Straight Connector 25">
          <a:extLst>
            <a:ext uri="{FF2B5EF4-FFF2-40B4-BE49-F238E27FC236}">
              <a16:creationId xmlns:a16="http://schemas.microsoft.com/office/drawing/2014/main" id="{EC04BE32-6C3F-4BBF-B07C-CD70D55BA2A9}"/>
            </a:ext>
          </a:extLst>
        </xdr:cNvPr>
        <xdr:cNvCxnSpPr/>
      </xdr:nvCxnSpPr>
      <xdr:spPr>
        <a:xfrm flipV="1">
          <a:off x="12608859" y="3395382"/>
          <a:ext cx="871818" cy="540124"/>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0</xdr:colOff>
      <xdr:row>22</xdr:row>
      <xdr:rowOff>100854</xdr:rowOff>
    </xdr:from>
    <xdr:to>
      <xdr:col>16</xdr:col>
      <xdr:colOff>11206</xdr:colOff>
      <xdr:row>25</xdr:row>
      <xdr:rowOff>100853</xdr:rowOff>
    </xdr:to>
    <xdr:cxnSp macro="">
      <xdr:nvCxnSpPr>
        <xdr:cNvPr id="37" name="Straight Connector 36">
          <a:extLst>
            <a:ext uri="{FF2B5EF4-FFF2-40B4-BE49-F238E27FC236}">
              <a16:creationId xmlns:a16="http://schemas.microsoft.com/office/drawing/2014/main" id="{072026E6-6FFD-44E9-88A6-9F7635C3642B}"/>
            </a:ext>
          </a:extLst>
        </xdr:cNvPr>
        <xdr:cNvCxnSpPr/>
      </xdr:nvCxnSpPr>
      <xdr:spPr>
        <a:xfrm>
          <a:off x="14410765" y="4538383"/>
          <a:ext cx="851647" cy="605117"/>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22411</xdr:colOff>
      <xdr:row>19</xdr:row>
      <xdr:rowOff>112059</xdr:rowOff>
    </xdr:from>
    <xdr:to>
      <xdr:col>16</xdr:col>
      <xdr:colOff>0</xdr:colOff>
      <xdr:row>22</xdr:row>
      <xdr:rowOff>100853</xdr:rowOff>
    </xdr:to>
    <xdr:cxnSp macro="">
      <xdr:nvCxnSpPr>
        <xdr:cNvPr id="38" name="Straight Connector 37">
          <a:extLst>
            <a:ext uri="{FF2B5EF4-FFF2-40B4-BE49-F238E27FC236}">
              <a16:creationId xmlns:a16="http://schemas.microsoft.com/office/drawing/2014/main" id="{5725FB2D-060B-439C-B330-3A3E0FA8C76C}"/>
            </a:ext>
          </a:extLst>
        </xdr:cNvPr>
        <xdr:cNvCxnSpPr/>
      </xdr:nvCxnSpPr>
      <xdr:spPr>
        <a:xfrm flipV="1">
          <a:off x="14433176" y="3944471"/>
          <a:ext cx="818030" cy="593911"/>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835959</xdr:colOff>
      <xdr:row>25</xdr:row>
      <xdr:rowOff>85163</xdr:rowOff>
    </xdr:from>
    <xdr:to>
      <xdr:col>18</xdr:col>
      <xdr:colOff>11206</xdr:colOff>
      <xdr:row>28</xdr:row>
      <xdr:rowOff>123264</xdr:rowOff>
    </xdr:to>
    <xdr:cxnSp macro="">
      <xdr:nvCxnSpPr>
        <xdr:cNvPr id="39" name="Straight Connector 38">
          <a:extLst>
            <a:ext uri="{FF2B5EF4-FFF2-40B4-BE49-F238E27FC236}">
              <a16:creationId xmlns:a16="http://schemas.microsoft.com/office/drawing/2014/main" id="{8CA967FE-9D42-41DC-9CFA-C4B3AFBDE9E8}"/>
            </a:ext>
          </a:extLst>
        </xdr:cNvPr>
        <xdr:cNvCxnSpPr/>
      </xdr:nvCxnSpPr>
      <xdr:spPr>
        <a:xfrm>
          <a:off x="16087165" y="5127810"/>
          <a:ext cx="856129" cy="643219"/>
        </a:xfrm>
        <a:prstGeom prst="line">
          <a:avLst/>
        </a:prstGeom>
        <a:ln>
          <a:solidFill>
            <a:srgbClr val="C00000"/>
          </a:solidFill>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13446</xdr:colOff>
      <xdr:row>22</xdr:row>
      <xdr:rowOff>145677</xdr:rowOff>
    </xdr:from>
    <xdr:to>
      <xdr:col>18</xdr:col>
      <xdr:colOff>11206</xdr:colOff>
      <xdr:row>25</xdr:row>
      <xdr:rowOff>91888</xdr:rowOff>
    </xdr:to>
    <xdr:cxnSp macro="">
      <xdr:nvCxnSpPr>
        <xdr:cNvPr id="40" name="Straight Connector 39">
          <a:extLst>
            <a:ext uri="{FF2B5EF4-FFF2-40B4-BE49-F238E27FC236}">
              <a16:creationId xmlns:a16="http://schemas.microsoft.com/office/drawing/2014/main" id="{1B829D67-9FF9-4063-8B34-7CC445334355}"/>
            </a:ext>
          </a:extLst>
        </xdr:cNvPr>
        <xdr:cNvCxnSpPr/>
      </xdr:nvCxnSpPr>
      <xdr:spPr>
        <a:xfrm flipV="1">
          <a:off x="16105093" y="4583206"/>
          <a:ext cx="838201" cy="551329"/>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605120</xdr:colOff>
      <xdr:row>20</xdr:row>
      <xdr:rowOff>134470</xdr:rowOff>
    </xdr:from>
    <xdr:to>
      <xdr:col>13</xdr:col>
      <xdr:colOff>179295</xdr:colOff>
      <xdr:row>21</xdr:row>
      <xdr:rowOff>190500</xdr:rowOff>
    </xdr:to>
    <xdr:sp macro="" textlink="">
      <xdr:nvSpPr>
        <xdr:cNvPr id="22" name="TextBox 21">
          <a:extLst>
            <a:ext uri="{FF2B5EF4-FFF2-40B4-BE49-F238E27FC236}">
              <a16:creationId xmlns:a16="http://schemas.microsoft.com/office/drawing/2014/main" id="{C068B123-AFBE-B2F8-AF2C-87C0C04B192D}"/>
            </a:ext>
          </a:extLst>
        </xdr:cNvPr>
        <xdr:cNvSpPr txBox="1"/>
      </xdr:nvSpPr>
      <xdr:spPr>
        <a:xfrm>
          <a:off x="11530855" y="4168588"/>
          <a:ext cx="1255058" cy="2577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Contract Renewed</a:t>
          </a:r>
        </a:p>
      </xdr:txBody>
    </xdr:sp>
    <xdr:clientData/>
  </xdr:twoCellAnchor>
  <xdr:twoCellAnchor>
    <xdr:from>
      <xdr:col>15</xdr:col>
      <xdr:colOff>623049</xdr:colOff>
      <xdr:row>26</xdr:row>
      <xdr:rowOff>73958</xdr:rowOff>
    </xdr:from>
    <xdr:to>
      <xdr:col>17</xdr:col>
      <xdr:colOff>197225</xdr:colOff>
      <xdr:row>27</xdr:row>
      <xdr:rowOff>129988</xdr:rowOff>
    </xdr:to>
    <xdr:sp macro="" textlink="">
      <xdr:nvSpPr>
        <xdr:cNvPr id="23" name="TextBox 22">
          <a:extLst>
            <a:ext uri="{FF2B5EF4-FFF2-40B4-BE49-F238E27FC236}">
              <a16:creationId xmlns:a16="http://schemas.microsoft.com/office/drawing/2014/main" id="{0D174575-B49D-4425-A654-8D94BD87CB3F}"/>
            </a:ext>
          </a:extLst>
        </xdr:cNvPr>
        <xdr:cNvSpPr txBox="1"/>
      </xdr:nvSpPr>
      <xdr:spPr>
        <a:xfrm>
          <a:off x="15033814" y="5318311"/>
          <a:ext cx="1255058" cy="2577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Contract Renewed</a:t>
          </a:r>
        </a:p>
      </xdr:txBody>
    </xdr:sp>
    <xdr:clientData/>
  </xdr:twoCellAnchor>
  <xdr:twoCellAnchor>
    <xdr:from>
      <xdr:col>15</xdr:col>
      <xdr:colOff>629773</xdr:colOff>
      <xdr:row>17</xdr:row>
      <xdr:rowOff>47064</xdr:rowOff>
    </xdr:from>
    <xdr:to>
      <xdr:col>17</xdr:col>
      <xdr:colOff>470647</xdr:colOff>
      <xdr:row>18</xdr:row>
      <xdr:rowOff>100853</xdr:rowOff>
    </xdr:to>
    <xdr:sp macro="" textlink="">
      <xdr:nvSpPr>
        <xdr:cNvPr id="24" name="TextBox 23">
          <a:extLst>
            <a:ext uri="{FF2B5EF4-FFF2-40B4-BE49-F238E27FC236}">
              <a16:creationId xmlns:a16="http://schemas.microsoft.com/office/drawing/2014/main" id="{E7843E51-9A9F-4066-AB4D-D14710B67D72}"/>
            </a:ext>
          </a:extLst>
        </xdr:cNvPr>
        <xdr:cNvSpPr txBox="1"/>
      </xdr:nvSpPr>
      <xdr:spPr>
        <a:xfrm>
          <a:off x="15040538" y="3476064"/>
          <a:ext cx="1521756" cy="2554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Contract Not Renewed</a:t>
          </a:r>
        </a:p>
      </xdr:txBody>
    </xdr:sp>
    <xdr:clientData/>
  </xdr:twoCellAnchor>
  <xdr:twoCellAnchor>
    <xdr:from>
      <xdr:col>11</xdr:col>
      <xdr:colOff>625290</xdr:colOff>
      <xdr:row>11</xdr:row>
      <xdr:rowOff>53787</xdr:rowOff>
    </xdr:from>
    <xdr:to>
      <xdr:col>13</xdr:col>
      <xdr:colOff>481852</xdr:colOff>
      <xdr:row>12</xdr:row>
      <xdr:rowOff>78441</xdr:rowOff>
    </xdr:to>
    <xdr:sp macro="" textlink="">
      <xdr:nvSpPr>
        <xdr:cNvPr id="27" name="TextBox 26">
          <a:extLst>
            <a:ext uri="{FF2B5EF4-FFF2-40B4-BE49-F238E27FC236}">
              <a16:creationId xmlns:a16="http://schemas.microsoft.com/office/drawing/2014/main" id="{16AB56F7-736A-4456-A896-CB0D2306365C}"/>
            </a:ext>
          </a:extLst>
        </xdr:cNvPr>
        <xdr:cNvSpPr txBox="1"/>
      </xdr:nvSpPr>
      <xdr:spPr>
        <a:xfrm>
          <a:off x="11551025" y="2272552"/>
          <a:ext cx="1537445" cy="226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Contract Not Renewed</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109220</xdr:colOff>
      <xdr:row>26</xdr:row>
      <xdr:rowOff>7620</xdr:rowOff>
    </xdr:from>
    <xdr:to>
      <xdr:col>0</xdr:col>
      <xdr:colOff>1524000</xdr:colOff>
      <xdr:row>28</xdr:row>
      <xdr:rowOff>165100</xdr:rowOff>
    </xdr:to>
    <xdr:cxnSp macro="">
      <xdr:nvCxnSpPr>
        <xdr:cNvPr id="2" name="Straight Connector 1">
          <a:extLst>
            <a:ext uri="{FF2B5EF4-FFF2-40B4-BE49-F238E27FC236}">
              <a16:creationId xmlns:a16="http://schemas.microsoft.com/office/drawing/2014/main" id="{D8342854-9526-4020-951D-33C40E4D1126}"/>
            </a:ext>
          </a:extLst>
        </xdr:cNvPr>
        <xdr:cNvCxnSpPr/>
      </xdr:nvCxnSpPr>
      <xdr:spPr>
        <a:xfrm>
          <a:off x="109220" y="5208270"/>
          <a:ext cx="1414780" cy="557530"/>
        </a:xfrm>
        <a:prstGeom prst="line">
          <a:avLst/>
        </a:prstGeom>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426720</xdr:colOff>
      <xdr:row>28</xdr:row>
      <xdr:rowOff>147320</xdr:rowOff>
    </xdr:from>
    <xdr:to>
      <xdr:col>0</xdr:col>
      <xdr:colOff>1249680</xdr:colOff>
      <xdr:row>33</xdr:row>
      <xdr:rowOff>17780</xdr:rowOff>
    </xdr:to>
    <xdr:cxnSp macro="">
      <xdr:nvCxnSpPr>
        <xdr:cNvPr id="3" name="Straight Connector 2">
          <a:extLst>
            <a:ext uri="{FF2B5EF4-FFF2-40B4-BE49-F238E27FC236}">
              <a16:creationId xmlns:a16="http://schemas.microsoft.com/office/drawing/2014/main" id="{DBC46B07-FBD6-4493-9E14-EB400FA81023}"/>
            </a:ext>
          </a:extLst>
        </xdr:cNvPr>
        <xdr:cNvCxnSpPr/>
      </xdr:nvCxnSpPr>
      <xdr:spPr>
        <a:xfrm>
          <a:off x="426720" y="5748020"/>
          <a:ext cx="822960" cy="870585"/>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114300</xdr:colOff>
      <xdr:row>33</xdr:row>
      <xdr:rowOff>38100</xdr:rowOff>
    </xdr:from>
    <xdr:to>
      <xdr:col>0</xdr:col>
      <xdr:colOff>1612900</xdr:colOff>
      <xdr:row>34</xdr:row>
      <xdr:rowOff>165100</xdr:rowOff>
    </xdr:to>
    <xdr:cxnSp macro="">
      <xdr:nvCxnSpPr>
        <xdr:cNvPr id="4" name="Straight Connector 3">
          <a:extLst>
            <a:ext uri="{FF2B5EF4-FFF2-40B4-BE49-F238E27FC236}">
              <a16:creationId xmlns:a16="http://schemas.microsoft.com/office/drawing/2014/main" id="{DE470DD4-4A3E-4DA7-8A16-017B2BF6C56B}"/>
            </a:ext>
          </a:extLst>
        </xdr:cNvPr>
        <xdr:cNvCxnSpPr/>
      </xdr:nvCxnSpPr>
      <xdr:spPr>
        <a:xfrm>
          <a:off x="114300" y="6638925"/>
          <a:ext cx="1498600" cy="3270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0</xdr:colOff>
      <xdr:row>13</xdr:row>
      <xdr:rowOff>134471</xdr:rowOff>
    </xdr:from>
    <xdr:to>
      <xdr:col>9</xdr:col>
      <xdr:colOff>818029</xdr:colOff>
      <xdr:row>16</xdr:row>
      <xdr:rowOff>112059</xdr:rowOff>
    </xdr:to>
    <xdr:cxnSp macro="">
      <xdr:nvCxnSpPr>
        <xdr:cNvPr id="5" name="Straight Connector 4">
          <a:extLst>
            <a:ext uri="{FF2B5EF4-FFF2-40B4-BE49-F238E27FC236}">
              <a16:creationId xmlns:a16="http://schemas.microsoft.com/office/drawing/2014/main" id="{8FB9C9BF-1CEF-4476-BF46-AF4089D11115}"/>
            </a:ext>
          </a:extLst>
        </xdr:cNvPr>
        <xdr:cNvCxnSpPr/>
      </xdr:nvCxnSpPr>
      <xdr:spPr>
        <a:xfrm>
          <a:off x="9239250" y="2734796"/>
          <a:ext cx="818029" cy="577663"/>
        </a:xfrm>
        <a:prstGeom prst="line">
          <a:avLst/>
        </a:prstGeom>
        <a:ln>
          <a:solidFill>
            <a:schemeClr val="tx2">
              <a:lumMod val="60000"/>
              <a:lumOff val="40000"/>
            </a:schemeClr>
          </a:solidFill>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22412</xdr:colOff>
      <xdr:row>10</xdr:row>
      <xdr:rowOff>112059</xdr:rowOff>
    </xdr:from>
    <xdr:to>
      <xdr:col>9</xdr:col>
      <xdr:colOff>795618</xdr:colOff>
      <xdr:row>13</xdr:row>
      <xdr:rowOff>134471</xdr:rowOff>
    </xdr:to>
    <xdr:cxnSp macro="">
      <xdr:nvCxnSpPr>
        <xdr:cNvPr id="6" name="Straight Connector 5">
          <a:extLst>
            <a:ext uri="{FF2B5EF4-FFF2-40B4-BE49-F238E27FC236}">
              <a16:creationId xmlns:a16="http://schemas.microsoft.com/office/drawing/2014/main" id="{8A1644FF-322B-472B-BE40-7B365B27754A}"/>
            </a:ext>
          </a:extLst>
        </xdr:cNvPr>
        <xdr:cNvCxnSpPr/>
      </xdr:nvCxnSpPr>
      <xdr:spPr>
        <a:xfrm flipV="1">
          <a:off x="9261662" y="2112309"/>
          <a:ext cx="773206" cy="622487"/>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11206</xdr:colOff>
      <xdr:row>16</xdr:row>
      <xdr:rowOff>89648</xdr:rowOff>
    </xdr:from>
    <xdr:to>
      <xdr:col>12</xdr:col>
      <xdr:colOff>11206</xdr:colOff>
      <xdr:row>19</xdr:row>
      <xdr:rowOff>56029</xdr:rowOff>
    </xdr:to>
    <xdr:cxnSp macro="">
      <xdr:nvCxnSpPr>
        <xdr:cNvPr id="7" name="Straight Connector 6">
          <a:extLst>
            <a:ext uri="{FF2B5EF4-FFF2-40B4-BE49-F238E27FC236}">
              <a16:creationId xmlns:a16="http://schemas.microsoft.com/office/drawing/2014/main" id="{0F3CF2E4-B3B3-4FD0-9527-B3FCCC6948BC}"/>
            </a:ext>
          </a:extLst>
        </xdr:cNvPr>
        <xdr:cNvCxnSpPr/>
      </xdr:nvCxnSpPr>
      <xdr:spPr>
        <a:xfrm>
          <a:off x="10917331" y="3290048"/>
          <a:ext cx="838200" cy="566456"/>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11206</xdr:colOff>
      <xdr:row>13</xdr:row>
      <xdr:rowOff>112059</xdr:rowOff>
    </xdr:from>
    <xdr:to>
      <xdr:col>12</xdr:col>
      <xdr:colOff>0</xdr:colOff>
      <xdr:row>16</xdr:row>
      <xdr:rowOff>89647</xdr:rowOff>
    </xdr:to>
    <xdr:cxnSp macro="">
      <xdr:nvCxnSpPr>
        <xdr:cNvPr id="8" name="Straight Connector 7">
          <a:extLst>
            <a:ext uri="{FF2B5EF4-FFF2-40B4-BE49-F238E27FC236}">
              <a16:creationId xmlns:a16="http://schemas.microsoft.com/office/drawing/2014/main" id="{FE434632-8E24-429C-9B89-24B9A0FE7795}"/>
            </a:ext>
          </a:extLst>
        </xdr:cNvPr>
        <xdr:cNvCxnSpPr/>
      </xdr:nvCxnSpPr>
      <xdr:spPr>
        <a:xfrm flipV="1">
          <a:off x="10917331" y="2712384"/>
          <a:ext cx="826994" cy="577663"/>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6723</xdr:colOff>
      <xdr:row>19</xdr:row>
      <xdr:rowOff>73958</xdr:rowOff>
    </xdr:from>
    <xdr:to>
      <xdr:col>14</xdr:col>
      <xdr:colOff>11206</xdr:colOff>
      <xdr:row>22</xdr:row>
      <xdr:rowOff>100853</xdr:rowOff>
    </xdr:to>
    <xdr:cxnSp macro="">
      <xdr:nvCxnSpPr>
        <xdr:cNvPr id="9" name="Straight Connector 8">
          <a:extLst>
            <a:ext uri="{FF2B5EF4-FFF2-40B4-BE49-F238E27FC236}">
              <a16:creationId xmlns:a16="http://schemas.microsoft.com/office/drawing/2014/main" id="{58672B47-0A2D-4B23-AFBE-922355FB85AC}"/>
            </a:ext>
          </a:extLst>
        </xdr:cNvPr>
        <xdr:cNvCxnSpPr/>
      </xdr:nvCxnSpPr>
      <xdr:spPr>
        <a:xfrm>
          <a:off x="12589248" y="3874433"/>
          <a:ext cx="842683" cy="626970"/>
        </a:xfrm>
        <a:prstGeom prst="line">
          <a:avLst/>
        </a:prstGeom>
        <a:ln>
          <a:solidFill>
            <a:schemeClr val="tx2">
              <a:lumMod val="60000"/>
              <a:lumOff val="40000"/>
            </a:schemeClr>
          </a:solidFill>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2241</xdr:colOff>
      <xdr:row>16</xdr:row>
      <xdr:rowOff>168088</xdr:rowOff>
    </xdr:from>
    <xdr:to>
      <xdr:col>14</xdr:col>
      <xdr:colOff>33618</xdr:colOff>
      <xdr:row>19</xdr:row>
      <xdr:rowOff>103094</xdr:rowOff>
    </xdr:to>
    <xdr:cxnSp macro="">
      <xdr:nvCxnSpPr>
        <xdr:cNvPr id="10" name="Straight Connector 9">
          <a:extLst>
            <a:ext uri="{FF2B5EF4-FFF2-40B4-BE49-F238E27FC236}">
              <a16:creationId xmlns:a16="http://schemas.microsoft.com/office/drawing/2014/main" id="{F4BE6D63-7F29-4405-8A16-A56149D90F1B}"/>
            </a:ext>
          </a:extLst>
        </xdr:cNvPr>
        <xdr:cNvCxnSpPr/>
      </xdr:nvCxnSpPr>
      <xdr:spPr>
        <a:xfrm flipV="1">
          <a:off x="12584766" y="3368488"/>
          <a:ext cx="869577" cy="535081"/>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0</xdr:colOff>
      <xdr:row>22</xdr:row>
      <xdr:rowOff>100854</xdr:rowOff>
    </xdr:from>
    <xdr:to>
      <xdr:col>16</xdr:col>
      <xdr:colOff>11206</xdr:colOff>
      <xdr:row>25</xdr:row>
      <xdr:rowOff>100853</xdr:rowOff>
    </xdr:to>
    <xdr:cxnSp macro="">
      <xdr:nvCxnSpPr>
        <xdr:cNvPr id="11" name="Straight Connector 10">
          <a:extLst>
            <a:ext uri="{FF2B5EF4-FFF2-40B4-BE49-F238E27FC236}">
              <a16:creationId xmlns:a16="http://schemas.microsoft.com/office/drawing/2014/main" id="{C8142074-AD6B-4ED8-A1C0-51BE8F579E58}"/>
            </a:ext>
          </a:extLst>
        </xdr:cNvPr>
        <xdr:cNvCxnSpPr/>
      </xdr:nvCxnSpPr>
      <xdr:spPr>
        <a:xfrm>
          <a:off x="14382750" y="4501404"/>
          <a:ext cx="849406" cy="600074"/>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22411</xdr:colOff>
      <xdr:row>19</xdr:row>
      <xdr:rowOff>112059</xdr:rowOff>
    </xdr:from>
    <xdr:to>
      <xdr:col>16</xdr:col>
      <xdr:colOff>0</xdr:colOff>
      <xdr:row>22</xdr:row>
      <xdr:rowOff>100853</xdr:rowOff>
    </xdr:to>
    <xdr:cxnSp macro="">
      <xdr:nvCxnSpPr>
        <xdr:cNvPr id="12" name="Straight Connector 11">
          <a:extLst>
            <a:ext uri="{FF2B5EF4-FFF2-40B4-BE49-F238E27FC236}">
              <a16:creationId xmlns:a16="http://schemas.microsoft.com/office/drawing/2014/main" id="{DA99C9FA-B5B7-4F10-ACAE-BCC22DC2EEF7}"/>
            </a:ext>
          </a:extLst>
        </xdr:cNvPr>
        <xdr:cNvCxnSpPr/>
      </xdr:nvCxnSpPr>
      <xdr:spPr>
        <a:xfrm flipV="1">
          <a:off x="14405161" y="3912534"/>
          <a:ext cx="815789" cy="588869"/>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835959</xdr:colOff>
      <xdr:row>25</xdr:row>
      <xdr:rowOff>85163</xdr:rowOff>
    </xdr:from>
    <xdr:to>
      <xdr:col>18</xdr:col>
      <xdr:colOff>11206</xdr:colOff>
      <xdr:row>28</xdr:row>
      <xdr:rowOff>123264</xdr:rowOff>
    </xdr:to>
    <xdr:cxnSp macro="">
      <xdr:nvCxnSpPr>
        <xdr:cNvPr id="13" name="Straight Connector 12">
          <a:extLst>
            <a:ext uri="{FF2B5EF4-FFF2-40B4-BE49-F238E27FC236}">
              <a16:creationId xmlns:a16="http://schemas.microsoft.com/office/drawing/2014/main" id="{FEE44AAC-73BE-4351-B35C-2776CE1E9773}"/>
            </a:ext>
          </a:extLst>
        </xdr:cNvPr>
        <xdr:cNvCxnSpPr/>
      </xdr:nvCxnSpPr>
      <xdr:spPr>
        <a:xfrm>
          <a:off x="16056909" y="5085788"/>
          <a:ext cx="851647" cy="638176"/>
        </a:xfrm>
        <a:prstGeom prst="line">
          <a:avLst/>
        </a:prstGeom>
        <a:ln>
          <a:solidFill>
            <a:schemeClr val="tx2">
              <a:lumMod val="60000"/>
              <a:lumOff val="40000"/>
            </a:schemeClr>
          </a:solidFill>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13446</xdr:colOff>
      <xdr:row>22</xdr:row>
      <xdr:rowOff>145677</xdr:rowOff>
    </xdr:from>
    <xdr:to>
      <xdr:col>18</xdr:col>
      <xdr:colOff>11206</xdr:colOff>
      <xdr:row>25</xdr:row>
      <xdr:rowOff>91888</xdr:rowOff>
    </xdr:to>
    <xdr:cxnSp macro="">
      <xdr:nvCxnSpPr>
        <xdr:cNvPr id="14" name="Straight Connector 13">
          <a:extLst>
            <a:ext uri="{FF2B5EF4-FFF2-40B4-BE49-F238E27FC236}">
              <a16:creationId xmlns:a16="http://schemas.microsoft.com/office/drawing/2014/main" id="{533C0081-1CA8-4D20-B6E1-59EC31691226}"/>
            </a:ext>
          </a:extLst>
        </xdr:cNvPr>
        <xdr:cNvCxnSpPr/>
      </xdr:nvCxnSpPr>
      <xdr:spPr>
        <a:xfrm flipV="1">
          <a:off x="16072596" y="4546227"/>
          <a:ext cx="835960" cy="546286"/>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605120</xdr:colOff>
      <xdr:row>20</xdr:row>
      <xdr:rowOff>134470</xdr:rowOff>
    </xdr:from>
    <xdr:to>
      <xdr:col>13</xdr:col>
      <xdr:colOff>179295</xdr:colOff>
      <xdr:row>21</xdr:row>
      <xdr:rowOff>190500</xdr:rowOff>
    </xdr:to>
    <xdr:sp macro="" textlink="">
      <xdr:nvSpPr>
        <xdr:cNvPr id="15" name="TextBox 14">
          <a:extLst>
            <a:ext uri="{FF2B5EF4-FFF2-40B4-BE49-F238E27FC236}">
              <a16:creationId xmlns:a16="http://schemas.microsoft.com/office/drawing/2014/main" id="{2A16EBEF-1688-42E0-9BE3-ACF0E8CC8B39}"/>
            </a:ext>
          </a:extLst>
        </xdr:cNvPr>
        <xdr:cNvSpPr txBox="1"/>
      </xdr:nvSpPr>
      <xdr:spPr>
        <a:xfrm>
          <a:off x="11511245" y="4134970"/>
          <a:ext cx="1250575" cy="2560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Contract Renewed</a:t>
          </a:r>
        </a:p>
      </xdr:txBody>
    </xdr:sp>
    <xdr:clientData/>
  </xdr:twoCellAnchor>
  <xdr:twoCellAnchor>
    <xdr:from>
      <xdr:col>15</xdr:col>
      <xdr:colOff>623049</xdr:colOff>
      <xdr:row>26</xdr:row>
      <xdr:rowOff>73958</xdr:rowOff>
    </xdr:from>
    <xdr:to>
      <xdr:col>17</xdr:col>
      <xdr:colOff>197225</xdr:colOff>
      <xdr:row>27</xdr:row>
      <xdr:rowOff>129988</xdr:rowOff>
    </xdr:to>
    <xdr:sp macro="" textlink="">
      <xdr:nvSpPr>
        <xdr:cNvPr id="16" name="TextBox 15">
          <a:extLst>
            <a:ext uri="{FF2B5EF4-FFF2-40B4-BE49-F238E27FC236}">
              <a16:creationId xmlns:a16="http://schemas.microsoft.com/office/drawing/2014/main" id="{72FFB5EB-5DF2-4A50-AADD-99C9E105F58F}"/>
            </a:ext>
          </a:extLst>
        </xdr:cNvPr>
        <xdr:cNvSpPr txBox="1"/>
      </xdr:nvSpPr>
      <xdr:spPr>
        <a:xfrm>
          <a:off x="15005799" y="5274608"/>
          <a:ext cx="1250576" cy="2560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Contract Renewed</a:t>
          </a:r>
        </a:p>
      </xdr:txBody>
    </xdr:sp>
    <xdr:clientData/>
  </xdr:twoCellAnchor>
  <xdr:twoCellAnchor>
    <xdr:from>
      <xdr:col>15</xdr:col>
      <xdr:colOff>629773</xdr:colOff>
      <xdr:row>17</xdr:row>
      <xdr:rowOff>47064</xdr:rowOff>
    </xdr:from>
    <xdr:to>
      <xdr:col>17</xdr:col>
      <xdr:colOff>470647</xdr:colOff>
      <xdr:row>18</xdr:row>
      <xdr:rowOff>100853</xdr:rowOff>
    </xdr:to>
    <xdr:sp macro="" textlink="">
      <xdr:nvSpPr>
        <xdr:cNvPr id="17" name="TextBox 16">
          <a:extLst>
            <a:ext uri="{FF2B5EF4-FFF2-40B4-BE49-F238E27FC236}">
              <a16:creationId xmlns:a16="http://schemas.microsoft.com/office/drawing/2014/main" id="{1D9B22EC-309A-4CA7-A4E8-260394301A8E}"/>
            </a:ext>
          </a:extLst>
        </xdr:cNvPr>
        <xdr:cNvSpPr txBox="1"/>
      </xdr:nvSpPr>
      <xdr:spPr>
        <a:xfrm>
          <a:off x="15012523" y="3447489"/>
          <a:ext cx="1517274" cy="2538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Contract Not Renewed</a:t>
          </a:r>
        </a:p>
      </xdr:txBody>
    </xdr:sp>
    <xdr:clientData/>
  </xdr:twoCellAnchor>
  <xdr:twoCellAnchor>
    <xdr:from>
      <xdr:col>11</xdr:col>
      <xdr:colOff>625290</xdr:colOff>
      <xdr:row>11</xdr:row>
      <xdr:rowOff>53787</xdr:rowOff>
    </xdr:from>
    <xdr:to>
      <xdr:col>13</xdr:col>
      <xdr:colOff>481852</xdr:colOff>
      <xdr:row>12</xdr:row>
      <xdr:rowOff>78441</xdr:rowOff>
    </xdr:to>
    <xdr:sp macro="" textlink="">
      <xdr:nvSpPr>
        <xdr:cNvPr id="18" name="TextBox 17">
          <a:extLst>
            <a:ext uri="{FF2B5EF4-FFF2-40B4-BE49-F238E27FC236}">
              <a16:creationId xmlns:a16="http://schemas.microsoft.com/office/drawing/2014/main" id="{F807A890-78D9-4C94-BBD6-E43E10E9644E}"/>
            </a:ext>
          </a:extLst>
        </xdr:cNvPr>
        <xdr:cNvSpPr txBox="1"/>
      </xdr:nvSpPr>
      <xdr:spPr>
        <a:xfrm>
          <a:off x="11531415" y="2254062"/>
          <a:ext cx="1532962" cy="2246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Contract Not Renewed</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109220</xdr:colOff>
      <xdr:row>26</xdr:row>
      <xdr:rowOff>7620</xdr:rowOff>
    </xdr:from>
    <xdr:to>
      <xdr:col>0</xdr:col>
      <xdr:colOff>1524000</xdr:colOff>
      <xdr:row>28</xdr:row>
      <xdr:rowOff>165100</xdr:rowOff>
    </xdr:to>
    <xdr:cxnSp macro="">
      <xdr:nvCxnSpPr>
        <xdr:cNvPr id="2" name="Straight Connector 1">
          <a:extLst>
            <a:ext uri="{FF2B5EF4-FFF2-40B4-BE49-F238E27FC236}">
              <a16:creationId xmlns:a16="http://schemas.microsoft.com/office/drawing/2014/main" id="{8170E23A-00A9-4567-A232-40F218D97335}"/>
            </a:ext>
          </a:extLst>
        </xdr:cNvPr>
        <xdr:cNvCxnSpPr/>
      </xdr:nvCxnSpPr>
      <xdr:spPr>
        <a:xfrm>
          <a:off x="109220" y="5208270"/>
          <a:ext cx="1414780" cy="557530"/>
        </a:xfrm>
        <a:prstGeom prst="line">
          <a:avLst/>
        </a:prstGeom>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426720</xdr:colOff>
      <xdr:row>28</xdr:row>
      <xdr:rowOff>147320</xdr:rowOff>
    </xdr:from>
    <xdr:to>
      <xdr:col>0</xdr:col>
      <xdr:colOff>1249680</xdr:colOff>
      <xdr:row>33</xdr:row>
      <xdr:rowOff>17780</xdr:rowOff>
    </xdr:to>
    <xdr:cxnSp macro="">
      <xdr:nvCxnSpPr>
        <xdr:cNvPr id="3" name="Straight Connector 2">
          <a:extLst>
            <a:ext uri="{FF2B5EF4-FFF2-40B4-BE49-F238E27FC236}">
              <a16:creationId xmlns:a16="http://schemas.microsoft.com/office/drawing/2014/main" id="{E1782A73-94A6-40B1-AB07-3532CE8FF383}"/>
            </a:ext>
          </a:extLst>
        </xdr:cNvPr>
        <xdr:cNvCxnSpPr/>
      </xdr:nvCxnSpPr>
      <xdr:spPr>
        <a:xfrm>
          <a:off x="426720" y="5748020"/>
          <a:ext cx="822960" cy="870585"/>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114300</xdr:colOff>
      <xdr:row>33</xdr:row>
      <xdr:rowOff>38100</xdr:rowOff>
    </xdr:from>
    <xdr:to>
      <xdr:col>0</xdr:col>
      <xdr:colOff>1612900</xdr:colOff>
      <xdr:row>34</xdr:row>
      <xdr:rowOff>165100</xdr:rowOff>
    </xdr:to>
    <xdr:cxnSp macro="">
      <xdr:nvCxnSpPr>
        <xdr:cNvPr id="4" name="Straight Connector 3">
          <a:extLst>
            <a:ext uri="{FF2B5EF4-FFF2-40B4-BE49-F238E27FC236}">
              <a16:creationId xmlns:a16="http://schemas.microsoft.com/office/drawing/2014/main" id="{934976AF-8182-48F5-935F-89693DBAFE8A}"/>
            </a:ext>
          </a:extLst>
        </xdr:cNvPr>
        <xdr:cNvCxnSpPr/>
      </xdr:nvCxnSpPr>
      <xdr:spPr>
        <a:xfrm>
          <a:off x="114300" y="6638925"/>
          <a:ext cx="1498600" cy="3270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0</xdr:colOff>
      <xdr:row>13</xdr:row>
      <xdr:rowOff>134471</xdr:rowOff>
    </xdr:from>
    <xdr:to>
      <xdr:col>9</xdr:col>
      <xdr:colOff>818029</xdr:colOff>
      <xdr:row>16</xdr:row>
      <xdr:rowOff>112059</xdr:rowOff>
    </xdr:to>
    <xdr:cxnSp macro="">
      <xdr:nvCxnSpPr>
        <xdr:cNvPr id="5" name="Straight Connector 4">
          <a:extLst>
            <a:ext uri="{FF2B5EF4-FFF2-40B4-BE49-F238E27FC236}">
              <a16:creationId xmlns:a16="http://schemas.microsoft.com/office/drawing/2014/main" id="{D846C8EA-570C-4C96-8940-BFDAF7B0640E}"/>
            </a:ext>
          </a:extLst>
        </xdr:cNvPr>
        <xdr:cNvCxnSpPr/>
      </xdr:nvCxnSpPr>
      <xdr:spPr>
        <a:xfrm>
          <a:off x="9239250" y="2734796"/>
          <a:ext cx="818029" cy="577663"/>
        </a:xfrm>
        <a:prstGeom prst="line">
          <a:avLst/>
        </a:prstGeom>
        <a:ln>
          <a:solidFill>
            <a:schemeClr val="accent1"/>
          </a:solidFill>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22412</xdr:colOff>
      <xdr:row>10</xdr:row>
      <xdr:rowOff>112059</xdr:rowOff>
    </xdr:from>
    <xdr:to>
      <xdr:col>9</xdr:col>
      <xdr:colOff>795618</xdr:colOff>
      <xdr:row>13</xdr:row>
      <xdr:rowOff>134471</xdr:rowOff>
    </xdr:to>
    <xdr:cxnSp macro="">
      <xdr:nvCxnSpPr>
        <xdr:cNvPr id="6" name="Straight Connector 5">
          <a:extLst>
            <a:ext uri="{FF2B5EF4-FFF2-40B4-BE49-F238E27FC236}">
              <a16:creationId xmlns:a16="http://schemas.microsoft.com/office/drawing/2014/main" id="{3D48CD2A-3A75-43BD-AB0C-2207F3184325}"/>
            </a:ext>
          </a:extLst>
        </xdr:cNvPr>
        <xdr:cNvCxnSpPr/>
      </xdr:nvCxnSpPr>
      <xdr:spPr>
        <a:xfrm flipV="1">
          <a:off x="9261662" y="2112309"/>
          <a:ext cx="773206" cy="622487"/>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11206</xdr:colOff>
      <xdr:row>16</xdr:row>
      <xdr:rowOff>89648</xdr:rowOff>
    </xdr:from>
    <xdr:to>
      <xdr:col>12</xdr:col>
      <xdr:colOff>11206</xdr:colOff>
      <xdr:row>19</xdr:row>
      <xdr:rowOff>56029</xdr:rowOff>
    </xdr:to>
    <xdr:cxnSp macro="">
      <xdr:nvCxnSpPr>
        <xdr:cNvPr id="7" name="Straight Connector 6">
          <a:extLst>
            <a:ext uri="{FF2B5EF4-FFF2-40B4-BE49-F238E27FC236}">
              <a16:creationId xmlns:a16="http://schemas.microsoft.com/office/drawing/2014/main" id="{B91DCE52-2C4D-4D80-9248-3DC5DD1BAC91}"/>
            </a:ext>
          </a:extLst>
        </xdr:cNvPr>
        <xdr:cNvCxnSpPr/>
      </xdr:nvCxnSpPr>
      <xdr:spPr>
        <a:xfrm>
          <a:off x="10917331" y="3290048"/>
          <a:ext cx="838200" cy="566456"/>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11206</xdr:colOff>
      <xdr:row>13</xdr:row>
      <xdr:rowOff>112059</xdr:rowOff>
    </xdr:from>
    <xdr:to>
      <xdr:col>12</xdr:col>
      <xdr:colOff>0</xdr:colOff>
      <xdr:row>16</xdr:row>
      <xdr:rowOff>89647</xdr:rowOff>
    </xdr:to>
    <xdr:cxnSp macro="">
      <xdr:nvCxnSpPr>
        <xdr:cNvPr id="8" name="Straight Connector 7">
          <a:extLst>
            <a:ext uri="{FF2B5EF4-FFF2-40B4-BE49-F238E27FC236}">
              <a16:creationId xmlns:a16="http://schemas.microsoft.com/office/drawing/2014/main" id="{C4B670A9-6FD2-4205-850A-D7ECAB95171D}"/>
            </a:ext>
          </a:extLst>
        </xdr:cNvPr>
        <xdr:cNvCxnSpPr/>
      </xdr:nvCxnSpPr>
      <xdr:spPr>
        <a:xfrm flipV="1">
          <a:off x="10917331" y="2712384"/>
          <a:ext cx="826994" cy="577663"/>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6723</xdr:colOff>
      <xdr:row>19</xdr:row>
      <xdr:rowOff>73958</xdr:rowOff>
    </xdr:from>
    <xdr:to>
      <xdr:col>14</xdr:col>
      <xdr:colOff>11206</xdr:colOff>
      <xdr:row>22</xdr:row>
      <xdr:rowOff>100853</xdr:rowOff>
    </xdr:to>
    <xdr:cxnSp macro="">
      <xdr:nvCxnSpPr>
        <xdr:cNvPr id="9" name="Straight Connector 8">
          <a:extLst>
            <a:ext uri="{FF2B5EF4-FFF2-40B4-BE49-F238E27FC236}">
              <a16:creationId xmlns:a16="http://schemas.microsoft.com/office/drawing/2014/main" id="{E2112BE8-9E45-4D1E-91B3-BE24B5C6BDEC}"/>
            </a:ext>
          </a:extLst>
        </xdr:cNvPr>
        <xdr:cNvCxnSpPr/>
      </xdr:nvCxnSpPr>
      <xdr:spPr>
        <a:xfrm>
          <a:off x="12589248" y="3874433"/>
          <a:ext cx="842683" cy="626970"/>
        </a:xfrm>
        <a:prstGeom prst="line">
          <a:avLst/>
        </a:prstGeom>
        <a:ln>
          <a:solidFill>
            <a:schemeClr val="accent1"/>
          </a:solidFill>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2241</xdr:colOff>
      <xdr:row>16</xdr:row>
      <xdr:rowOff>168088</xdr:rowOff>
    </xdr:from>
    <xdr:to>
      <xdr:col>14</xdr:col>
      <xdr:colOff>33618</xdr:colOff>
      <xdr:row>19</xdr:row>
      <xdr:rowOff>103094</xdr:rowOff>
    </xdr:to>
    <xdr:cxnSp macro="">
      <xdr:nvCxnSpPr>
        <xdr:cNvPr id="10" name="Straight Connector 9">
          <a:extLst>
            <a:ext uri="{FF2B5EF4-FFF2-40B4-BE49-F238E27FC236}">
              <a16:creationId xmlns:a16="http://schemas.microsoft.com/office/drawing/2014/main" id="{7E96BB78-61FB-487B-BD3A-53B982E33050}"/>
            </a:ext>
          </a:extLst>
        </xdr:cNvPr>
        <xdr:cNvCxnSpPr/>
      </xdr:nvCxnSpPr>
      <xdr:spPr>
        <a:xfrm flipV="1">
          <a:off x="12584766" y="3368488"/>
          <a:ext cx="869577" cy="535081"/>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0</xdr:colOff>
      <xdr:row>22</xdr:row>
      <xdr:rowOff>100854</xdr:rowOff>
    </xdr:from>
    <xdr:to>
      <xdr:col>16</xdr:col>
      <xdr:colOff>11206</xdr:colOff>
      <xdr:row>25</xdr:row>
      <xdr:rowOff>100853</xdr:rowOff>
    </xdr:to>
    <xdr:cxnSp macro="">
      <xdr:nvCxnSpPr>
        <xdr:cNvPr id="11" name="Straight Connector 10">
          <a:extLst>
            <a:ext uri="{FF2B5EF4-FFF2-40B4-BE49-F238E27FC236}">
              <a16:creationId xmlns:a16="http://schemas.microsoft.com/office/drawing/2014/main" id="{466AE91A-6E73-4EAE-BB12-515B0E4D6937}"/>
            </a:ext>
          </a:extLst>
        </xdr:cNvPr>
        <xdr:cNvCxnSpPr/>
      </xdr:nvCxnSpPr>
      <xdr:spPr>
        <a:xfrm>
          <a:off x="14382750" y="4501404"/>
          <a:ext cx="849406" cy="600074"/>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22411</xdr:colOff>
      <xdr:row>19</xdr:row>
      <xdr:rowOff>112059</xdr:rowOff>
    </xdr:from>
    <xdr:to>
      <xdr:col>16</xdr:col>
      <xdr:colOff>0</xdr:colOff>
      <xdr:row>22</xdr:row>
      <xdr:rowOff>100853</xdr:rowOff>
    </xdr:to>
    <xdr:cxnSp macro="">
      <xdr:nvCxnSpPr>
        <xdr:cNvPr id="12" name="Straight Connector 11">
          <a:extLst>
            <a:ext uri="{FF2B5EF4-FFF2-40B4-BE49-F238E27FC236}">
              <a16:creationId xmlns:a16="http://schemas.microsoft.com/office/drawing/2014/main" id="{1CDE6121-C05D-4CBA-B842-DCCEAA9D3A34}"/>
            </a:ext>
          </a:extLst>
        </xdr:cNvPr>
        <xdr:cNvCxnSpPr/>
      </xdr:nvCxnSpPr>
      <xdr:spPr>
        <a:xfrm flipV="1">
          <a:off x="14405161" y="3912534"/>
          <a:ext cx="815789" cy="588869"/>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835959</xdr:colOff>
      <xdr:row>25</xdr:row>
      <xdr:rowOff>85163</xdr:rowOff>
    </xdr:from>
    <xdr:to>
      <xdr:col>18</xdr:col>
      <xdr:colOff>11206</xdr:colOff>
      <xdr:row>28</xdr:row>
      <xdr:rowOff>123264</xdr:rowOff>
    </xdr:to>
    <xdr:cxnSp macro="">
      <xdr:nvCxnSpPr>
        <xdr:cNvPr id="13" name="Straight Connector 12">
          <a:extLst>
            <a:ext uri="{FF2B5EF4-FFF2-40B4-BE49-F238E27FC236}">
              <a16:creationId xmlns:a16="http://schemas.microsoft.com/office/drawing/2014/main" id="{B3E74454-20BC-4875-98CB-CACB08F25636}"/>
            </a:ext>
          </a:extLst>
        </xdr:cNvPr>
        <xdr:cNvCxnSpPr/>
      </xdr:nvCxnSpPr>
      <xdr:spPr>
        <a:xfrm>
          <a:off x="16056909" y="5085788"/>
          <a:ext cx="851647" cy="638176"/>
        </a:xfrm>
        <a:prstGeom prst="line">
          <a:avLst/>
        </a:prstGeom>
        <a:ln>
          <a:solidFill>
            <a:schemeClr val="accent1"/>
          </a:solidFill>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13446</xdr:colOff>
      <xdr:row>22</xdr:row>
      <xdr:rowOff>145677</xdr:rowOff>
    </xdr:from>
    <xdr:to>
      <xdr:col>18</xdr:col>
      <xdr:colOff>11206</xdr:colOff>
      <xdr:row>25</xdr:row>
      <xdr:rowOff>91888</xdr:rowOff>
    </xdr:to>
    <xdr:cxnSp macro="">
      <xdr:nvCxnSpPr>
        <xdr:cNvPr id="14" name="Straight Connector 13">
          <a:extLst>
            <a:ext uri="{FF2B5EF4-FFF2-40B4-BE49-F238E27FC236}">
              <a16:creationId xmlns:a16="http://schemas.microsoft.com/office/drawing/2014/main" id="{4C07BA0E-90CF-4436-B8A8-7471489FF6AF}"/>
            </a:ext>
          </a:extLst>
        </xdr:cNvPr>
        <xdr:cNvCxnSpPr/>
      </xdr:nvCxnSpPr>
      <xdr:spPr>
        <a:xfrm flipV="1">
          <a:off x="16072596" y="4546227"/>
          <a:ext cx="835960" cy="546286"/>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605120</xdr:colOff>
      <xdr:row>20</xdr:row>
      <xdr:rowOff>134470</xdr:rowOff>
    </xdr:from>
    <xdr:to>
      <xdr:col>13</xdr:col>
      <xdr:colOff>179295</xdr:colOff>
      <xdr:row>21</xdr:row>
      <xdr:rowOff>190500</xdr:rowOff>
    </xdr:to>
    <xdr:sp macro="" textlink="">
      <xdr:nvSpPr>
        <xdr:cNvPr id="15" name="TextBox 14">
          <a:extLst>
            <a:ext uri="{FF2B5EF4-FFF2-40B4-BE49-F238E27FC236}">
              <a16:creationId xmlns:a16="http://schemas.microsoft.com/office/drawing/2014/main" id="{AD251D0A-4A9F-455F-9D24-B71E82125C2F}"/>
            </a:ext>
          </a:extLst>
        </xdr:cNvPr>
        <xdr:cNvSpPr txBox="1"/>
      </xdr:nvSpPr>
      <xdr:spPr>
        <a:xfrm>
          <a:off x="11511245" y="4134970"/>
          <a:ext cx="1250575" cy="2560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Contract Renewed</a:t>
          </a:r>
        </a:p>
      </xdr:txBody>
    </xdr:sp>
    <xdr:clientData/>
  </xdr:twoCellAnchor>
  <xdr:twoCellAnchor>
    <xdr:from>
      <xdr:col>15</xdr:col>
      <xdr:colOff>623049</xdr:colOff>
      <xdr:row>26</xdr:row>
      <xdr:rowOff>73958</xdr:rowOff>
    </xdr:from>
    <xdr:to>
      <xdr:col>17</xdr:col>
      <xdr:colOff>197225</xdr:colOff>
      <xdr:row>27</xdr:row>
      <xdr:rowOff>129988</xdr:rowOff>
    </xdr:to>
    <xdr:sp macro="" textlink="">
      <xdr:nvSpPr>
        <xdr:cNvPr id="16" name="TextBox 15">
          <a:extLst>
            <a:ext uri="{FF2B5EF4-FFF2-40B4-BE49-F238E27FC236}">
              <a16:creationId xmlns:a16="http://schemas.microsoft.com/office/drawing/2014/main" id="{E7C7FFB5-F0E2-4606-A5E5-85848C74727B}"/>
            </a:ext>
          </a:extLst>
        </xdr:cNvPr>
        <xdr:cNvSpPr txBox="1"/>
      </xdr:nvSpPr>
      <xdr:spPr>
        <a:xfrm>
          <a:off x="15005799" y="5274608"/>
          <a:ext cx="1250576" cy="2560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Contract Renewed</a:t>
          </a:r>
        </a:p>
      </xdr:txBody>
    </xdr:sp>
    <xdr:clientData/>
  </xdr:twoCellAnchor>
  <xdr:twoCellAnchor>
    <xdr:from>
      <xdr:col>15</xdr:col>
      <xdr:colOff>629773</xdr:colOff>
      <xdr:row>17</xdr:row>
      <xdr:rowOff>47064</xdr:rowOff>
    </xdr:from>
    <xdr:to>
      <xdr:col>17</xdr:col>
      <xdr:colOff>470647</xdr:colOff>
      <xdr:row>18</xdr:row>
      <xdr:rowOff>100853</xdr:rowOff>
    </xdr:to>
    <xdr:sp macro="" textlink="">
      <xdr:nvSpPr>
        <xdr:cNvPr id="17" name="TextBox 16">
          <a:extLst>
            <a:ext uri="{FF2B5EF4-FFF2-40B4-BE49-F238E27FC236}">
              <a16:creationId xmlns:a16="http://schemas.microsoft.com/office/drawing/2014/main" id="{B8B96D6B-A245-47B9-91B9-20FBE9F72F42}"/>
            </a:ext>
          </a:extLst>
        </xdr:cNvPr>
        <xdr:cNvSpPr txBox="1"/>
      </xdr:nvSpPr>
      <xdr:spPr>
        <a:xfrm>
          <a:off x="15012523" y="3447489"/>
          <a:ext cx="1517274" cy="2538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Contract Not Renewed</a:t>
          </a:r>
        </a:p>
      </xdr:txBody>
    </xdr:sp>
    <xdr:clientData/>
  </xdr:twoCellAnchor>
  <xdr:twoCellAnchor>
    <xdr:from>
      <xdr:col>11</xdr:col>
      <xdr:colOff>625290</xdr:colOff>
      <xdr:row>11</xdr:row>
      <xdr:rowOff>53787</xdr:rowOff>
    </xdr:from>
    <xdr:to>
      <xdr:col>13</xdr:col>
      <xdr:colOff>481852</xdr:colOff>
      <xdr:row>12</xdr:row>
      <xdr:rowOff>78441</xdr:rowOff>
    </xdr:to>
    <xdr:sp macro="" textlink="">
      <xdr:nvSpPr>
        <xdr:cNvPr id="18" name="TextBox 17">
          <a:extLst>
            <a:ext uri="{FF2B5EF4-FFF2-40B4-BE49-F238E27FC236}">
              <a16:creationId xmlns:a16="http://schemas.microsoft.com/office/drawing/2014/main" id="{5D8F7E89-A62E-433B-9AEE-40FC6835467F}"/>
            </a:ext>
          </a:extLst>
        </xdr:cNvPr>
        <xdr:cNvSpPr txBox="1"/>
      </xdr:nvSpPr>
      <xdr:spPr>
        <a:xfrm>
          <a:off x="11531415" y="2254062"/>
          <a:ext cx="1532962" cy="2246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Contract Not Renewed</a:t>
          </a:r>
        </a:p>
      </xdr:txBody>
    </xdr:sp>
    <xdr:clientData/>
  </xdr:twoCellAnchor>
  <xdr:twoCellAnchor>
    <xdr:from>
      <xdr:col>2</xdr:col>
      <xdr:colOff>392206</xdr:colOff>
      <xdr:row>15</xdr:row>
      <xdr:rowOff>78441</xdr:rowOff>
    </xdr:from>
    <xdr:to>
      <xdr:col>7</xdr:col>
      <xdr:colOff>145676</xdr:colOff>
      <xdr:row>21</xdr:row>
      <xdr:rowOff>89647</xdr:rowOff>
    </xdr:to>
    <xdr:sp macro="" textlink="">
      <xdr:nvSpPr>
        <xdr:cNvPr id="19" name="TextBox 18">
          <a:extLst>
            <a:ext uri="{FF2B5EF4-FFF2-40B4-BE49-F238E27FC236}">
              <a16:creationId xmlns:a16="http://schemas.microsoft.com/office/drawing/2014/main" id="{014F1754-0A48-2815-CB69-BA4F0ED0E933}"/>
            </a:ext>
          </a:extLst>
        </xdr:cNvPr>
        <xdr:cNvSpPr txBox="1"/>
      </xdr:nvSpPr>
      <xdr:spPr>
        <a:xfrm>
          <a:off x="3115235" y="3104029"/>
          <a:ext cx="4179794" cy="1221442"/>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With rent, 300 per year</a:t>
          </a:r>
          <a:r>
            <a:rPr lang="en-US" sz="1100" baseline="0"/>
            <a:t> the optimal strategy is renting.</a:t>
          </a:r>
        </a:p>
        <a:p>
          <a:r>
            <a:rPr lang="en-US" sz="1100" baseline="0"/>
            <a:t>Expected cost is marginally cheaper than buying.</a:t>
          </a:r>
        </a:p>
        <a:p>
          <a:endParaRPr lang="en-US" sz="1100" baseline="0"/>
        </a:p>
        <a:p>
          <a:r>
            <a:rPr lang="en-US" sz="1100" baseline="0"/>
            <a:t>Any slight incease in the rental value (310 or 320 or above), increases the expected cost to more than 600(buying), may shift and change the optimal strategy towards buying the scooter.</a:t>
          </a:r>
        </a:p>
        <a:p>
          <a:endParaRPr lang="en-US" sz="1100" baseline="0"/>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15</xdr:col>
      <xdr:colOff>9525</xdr:colOff>
      <xdr:row>17</xdr:row>
      <xdr:rowOff>123825</xdr:rowOff>
    </xdr:from>
    <xdr:to>
      <xdr:col>16</xdr:col>
      <xdr:colOff>9525</xdr:colOff>
      <xdr:row>19</xdr:row>
      <xdr:rowOff>76200</xdr:rowOff>
    </xdr:to>
    <xdr:cxnSp macro="">
      <xdr:nvCxnSpPr>
        <xdr:cNvPr id="4" name="Straight Connector 3">
          <a:extLst>
            <a:ext uri="{FF2B5EF4-FFF2-40B4-BE49-F238E27FC236}">
              <a16:creationId xmlns:a16="http://schemas.microsoft.com/office/drawing/2014/main" id="{74D95BAA-096B-4DF2-AEC0-506DAB3C61A5}"/>
            </a:ext>
          </a:extLst>
        </xdr:cNvPr>
        <xdr:cNvCxnSpPr/>
      </xdr:nvCxnSpPr>
      <xdr:spPr>
        <a:xfrm>
          <a:off x="10296525" y="1724025"/>
          <a:ext cx="685800" cy="352425"/>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9525</xdr:colOff>
      <xdr:row>15</xdr:row>
      <xdr:rowOff>180975</xdr:rowOff>
    </xdr:from>
    <xdr:to>
      <xdr:col>16</xdr:col>
      <xdr:colOff>0</xdr:colOff>
      <xdr:row>17</xdr:row>
      <xdr:rowOff>95250</xdr:rowOff>
    </xdr:to>
    <xdr:cxnSp macro="">
      <xdr:nvCxnSpPr>
        <xdr:cNvPr id="6" name="Straight Connector 5">
          <a:extLst>
            <a:ext uri="{FF2B5EF4-FFF2-40B4-BE49-F238E27FC236}">
              <a16:creationId xmlns:a16="http://schemas.microsoft.com/office/drawing/2014/main" id="{8AB6185B-7315-4B09-A8FD-D7D64B8E9621}"/>
            </a:ext>
          </a:extLst>
        </xdr:cNvPr>
        <xdr:cNvCxnSpPr/>
      </xdr:nvCxnSpPr>
      <xdr:spPr>
        <a:xfrm flipV="1">
          <a:off x="10296525" y="1381125"/>
          <a:ext cx="676275" cy="314325"/>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304800</xdr:colOff>
      <xdr:row>20</xdr:row>
      <xdr:rowOff>19050</xdr:rowOff>
    </xdr:from>
    <xdr:to>
      <xdr:col>17</xdr:col>
      <xdr:colOff>0</xdr:colOff>
      <xdr:row>22</xdr:row>
      <xdr:rowOff>19050</xdr:rowOff>
    </xdr:to>
    <xdr:cxnSp macro="">
      <xdr:nvCxnSpPr>
        <xdr:cNvPr id="7" name="Straight Connector 6">
          <a:extLst>
            <a:ext uri="{FF2B5EF4-FFF2-40B4-BE49-F238E27FC236}">
              <a16:creationId xmlns:a16="http://schemas.microsoft.com/office/drawing/2014/main" id="{8971EA74-D58A-4ED9-BE50-14A0675FF3AC}"/>
            </a:ext>
          </a:extLst>
        </xdr:cNvPr>
        <xdr:cNvCxnSpPr/>
      </xdr:nvCxnSpPr>
      <xdr:spPr>
        <a:xfrm>
          <a:off x="11277600" y="2219325"/>
          <a:ext cx="381000" cy="400050"/>
        </a:xfrm>
        <a:prstGeom prst="line">
          <a:avLst/>
        </a:prstGeom>
        <a:ln>
          <a:solidFill>
            <a:srgbClr val="C00000"/>
          </a:solidFill>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9525</xdr:colOff>
      <xdr:row>17</xdr:row>
      <xdr:rowOff>114300</xdr:rowOff>
    </xdr:from>
    <xdr:to>
      <xdr:col>18</xdr:col>
      <xdr:colOff>19050</xdr:colOff>
      <xdr:row>19</xdr:row>
      <xdr:rowOff>95250</xdr:rowOff>
    </xdr:to>
    <xdr:cxnSp macro="">
      <xdr:nvCxnSpPr>
        <xdr:cNvPr id="8" name="Straight Connector 7">
          <a:extLst>
            <a:ext uri="{FF2B5EF4-FFF2-40B4-BE49-F238E27FC236}">
              <a16:creationId xmlns:a16="http://schemas.microsoft.com/office/drawing/2014/main" id="{B5D1FC0F-8DFE-42AD-8538-BED85A5AB07C}"/>
            </a:ext>
          </a:extLst>
        </xdr:cNvPr>
        <xdr:cNvCxnSpPr/>
      </xdr:nvCxnSpPr>
      <xdr:spPr>
        <a:xfrm flipV="1">
          <a:off x="11668125" y="1714500"/>
          <a:ext cx="695325" cy="38100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0</xdr:colOff>
      <xdr:row>22</xdr:row>
      <xdr:rowOff>114300</xdr:rowOff>
    </xdr:from>
    <xdr:to>
      <xdr:col>19</xdr:col>
      <xdr:colOff>0</xdr:colOff>
      <xdr:row>24</xdr:row>
      <xdr:rowOff>76200</xdr:rowOff>
    </xdr:to>
    <xdr:cxnSp macro="">
      <xdr:nvCxnSpPr>
        <xdr:cNvPr id="9" name="Straight Connector 8">
          <a:extLst>
            <a:ext uri="{FF2B5EF4-FFF2-40B4-BE49-F238E27FC236}">
              <a16:creationId xmlns:a16="http://schemas.microsoft.com/office/drawing/2014/main" id="{D098C11D-6B08-422B-AFA9-F637F47E6BF4}"/>
            </a:ext>
          </a:extLst>
        </xdr:cNvPr>
        <xdr:cNvCxnSpPr/>
      </xdr:nvCxnSpPr>
      <xdr:spPr>
        <a:xfrm>
          <a:off x="12344400" y="2714625"/>
          <a:ext cx="685800" cy="36195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9525</xdr:colOff>
      <xdr:row>20</xdr:row>
      <xdr:rowOff>190500</xdr:rowOff>
    </xdr:from>
    <xdr:to>
      <xdr:col>19</xdr:col>
      <xdr:colOff>9525</xdr:colOff>
      <xdr:row>22</xdr:row>
      <xdr:rowOff>95250</xdr:rowOff>
    </xdr:to>
    <xdr:cxnSp macro="">
      <xdr:nvCxnSpPr>
        <xdr:cNvPr id="10" name="Straight Connector 9">
          <a:extLst>
            <a:ext uri="{FF2B5EF4-FFF2-40B4-BE49-F238E27FC236}">
              <a16:creationId xmlns:a16="http://schemas.microsoft.com/office/drawing/2014/main" id="{B26FE2DA-6994-4A82-B81B-F102AC54E37E}"/>
            </a:ext>
          </a:extLst>
        </xdr:cNvPr>
        <xdr:cNvCxnSpPr/>
      </xdr:nvCxnSpPr>
      <xdr:spPr>
        <a:xfrm flipV="1">
          <a:off x="12353925" y="2390775"/>
          <a:ext cx="685800" cy="30480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10</xdr:row>
      <xdr:rowOff>19050</xdr:rowOff>
    </xdr:from>
    <xdr:to>
      <xdr:col>12</xdr:col>
      <xdr:colOff>342900</xdr:colOff>
      <xdr:row>11</xdr:row>
      <xdr:rowOff>95250</xdr:rowOff>
    </xdr:to>
    <xdr:cxnSp macro="">
      <xdr:nvCxnSpPr>
        <xdr:cNvPr id="18" name="Straight Connector 17">
          <a:extLst>
            <a:ext uri="{FF2B5EF4-FFF2-40B4-BE49-F238E27FC236}">
              <a16:creationId xmlns:a16="http://schemas.microsoft.com/office/drawing/2014/main" id="{99D1E25D-4B14-4F0C-BC9A-66E1A28783A7}"/>
            </a:ext>
          </a:extLst>
        </xdr:cNvPr>
        <xdr:cNvCxnSpPr/>
      </xdr:nvCxnSpPr>
      <xdr:spPr>
        <a:xfrm flipV="1">
          <a:off x="8229600" y="1019175"/>
          <a:ext cx="342900" cy="276225"/>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11</xdr:row>
      <xdr:rowOff>123825</xdr:rowOff>
    </xdr:from>
    <xdr:to>
      <xdr:col>12</xdr:col>
      <xdr:colOff>361950</xdr:colOff>
      <xdr:row>13</xdr:row>
      <xdr:rowOff>9525</xdr:rowOff>
    </xdr:to>
    <xdr:cxnSp macro="">
      <xdr:nvCxnSpPr>
        <xdr:cNvPr id="20" name="Straight Connector 19">
          <a:extLst>
            <a:ext uri="{FF2B5EF4-FFF2-40B4-BE49-F238E27FC236}">
              <a16:creationId xmlns:a16="http://schemas.microsoft.com/office/drawing/2014/main" id="{8622A99F-AD7E-40DF-BFA1-DA972632676C}"/>
            </a:ext>
          </a:extLst>
        </xdr:cNvPr>
        <xdr:cNvCxnSpPr/>
      </xdr:nvCxnSpPr>
      <xdr:spPr>
        <a:xfrm>
          <a:off x="8229600" y="2324100"/>
          <a:ext cx="361950" cy="285750"/>
        </a:xfrm>
        <a:prstGeom prst="line">
          <a:avLst/>
        </a:prstGeom>
        <a:ln>
          <a:solidFill>
            <a:srgbClr val="C00000"/>
          </a:solidFill>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0</xdr:colOff>
      <xdr:row>13</xdr:row>
      <xdr:rowOff>104775</xdr:rowOff>
    </xdr:from>
    <xdr:to>
      <xdr:col>14</xdr:col>
      <xdr:colOff>19050</xdr:colOff>
      <xdr:row>17</xdr:row>
      <xdr:rowOff>142875</xdr:rowOff>
    </xdr:to>
    <xdr:cxnSp macro="">
      <xdr:nvCxnSpPr>
        <xdr:cNvPr id="22" name="Straight Connector 21">
          <a:extLst>
            <a:ext uri="{FF2B5EF4-FFF2-40B4-BE49-F238E27FC236}">
              <a16:creationId xmlns:a16="http://schemas.microsoft.com/office/drawing/2014/main" id="{21CC71A7-3D8E-4AB4-AEB0-E756CC0567DB}"/>
            </a:ext>
          </a:extLst>
        </xdr:cNvPr>
        <xdr:cNvCxnSpPr/>
      </xdr:nvCxnSpPr>
      <xdr:spPr>
        <a:xfrm>
          <a:off x="8915400" y="2705100"/>
          <a:ext cx="704850" cy="83820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0</xdr:colOff>
      <xdr:row>6</xdr:row>
      <xdr:rowOff>161925</xdr:rowOff>
    </xdr:from>
    <xdr:to>
      <xdr:col>11</xdr:col>
      <xdr:colOff>9525</xdr:colOff>
      <xdr:row>9</xdr:row>
      <xdr:rowOff>85725</xdr:rowOff>
    </xdr:to>
    <xdr:cxnSp macro="">
      <xdr:nvCxnSpPr>
        <xdr:cNvPr id="24" name="Straight Connector 23">
          <a:extLst>
            <a:ext uri="{FF2B5EF4-FFF2-40B4-BE49-F238E27FC236}">
              <a16:creationId xmlns:a16="http://schemas.microsoft.com/office/drawing/2014/main" id="{DE8E1356-4286-4BEF-B061-8DD4C88F48A7}"/>
            </a:ext>
          </a:extLst>
        </xdr:cNvPr>
        <xdr:cNvCxnSpPr/>
      </xdr:nvCxnSpPr>
      <xdr:spPr>
        <a:xfrm flipV="1">
          <a:off x="6858000" y="361950"/>
          <a:ext cx="695325" cy="523875"/>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0</xdr:colOff>
      <xdr:row>9</xdr:row>
      <xdr:rowOff>95250</xdr:rowOff>
    </xdr:from>
    <xdr:to>
      <xdr:col>11</xdr:col>
      <xdr:colOff>9525</xdr:colOff>
      <xdr:row>11</xdr:row>
      <xdr:rowOff>28575</xdr:rowOff>
    </xdr:to>
    <xdr:cxnSp macro="">
      <xdr:nvCxnSpPr>
        <xdr:cNvPr id="26" name="Straight Connector 25">
          <a:extLst>
            <a:ext uri="{FF2B5EF4-FFF2-40B4-BE49-F238E27FC236}">
              <a16:creationId xmlns:a16="http://schemas.microsoft.com/office/drawing/2014/main" id="{AF6305E4-B0F1-443C-9E8C-C379D8AF636A}"/>
            </a:ext>
          </a:extLst>
        </xdr:cNvPr>
        <xdr:cNvCxnSpPr/>
      </xdr:nvCxnSpPr>
      <xdr:spPr>
        <a:xfrm>
          <a:off x="6858000" y="895350"/>
          <a:ext cx="695325" cy="333375"/>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9525</xdr:colOff>
      <xdr:row>6</xdr:row>
      <xdr:rowOff>9525</xdr:rowOff>
    </xdr:from>
    <xdr:to>
      <xdr:col>9</xdr:col>
      <xdr:colOff>352425</xdr:colOff>
      <xdr:row>7</xdr:row>
      <xdr:rowOff>95250</xdr:rowOff>
    </xdr:to>
    <xdr:cxnSp macro="">
      <xdr:nvCxnSpPr>
        <xdr:cNvPr id="28" name="Straight Connector 27">
          <a:extLst>
            <a:ext uri="{FF2B5EF4-FFF2-40B4-BE49-F238E27FC236}">
              <a16:creationId xmlns:a16="http://schemas.microsoft.com/office/drawing/2014/main" id="{8C4698E7-0092-4349-A94C-D7A1C85AAFAF}"/>
            </a:ext>
          </a:extLst>
        </xdr:cNvPr>
        <xdr:cNvCxnSpPr/>
      </xdr:nvCxnSpPr>
      <xdr:spPr>
        <a:xfrm flipV="1">
          <a:off x="6181725" y="209550"/>
          <a:ext cx="342900" cy="28575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0</xdr:colOff>
      <xdr:row>7</xdr:row>
      <xdr:rowOff>114300</xdr:rowOff>
    </xdr:from>
    <xdr:to>
      <xdr:col>9</xdr:col>
      <xdr:colOff>285750</xdr:colOff>
      <xdr:row>9</xdr:row>
      <xdr:rowOff>9525</xdr:rowOff>
    </xdr:to>
    <xdr:cxnSp macro="">
      <xdr:nvCxnSpPr>
        <xdr:cNvPr id="30" name="Straight Connector 29">
          <a:extLst>
            <a:ext uri="{FF2B5EF4-FFF2-40B4-BE49-F238E27FC236}">
              <a16:creationId xmlns:a16="http://schemas.microsoft.com/office/drawing/2014/main" id="{4729E76F-F43A-414E-8362-60032C23DFBD}"/>
            </a:ext>
          </a:extLst>
        </xdr:cNvPr>
        <xdr:cNvCxnSpPr/>
      </xdr:nvCxnSpPr>
      <xdr:spPr>
        <a:xfrm>
          <a:off x="6172200" y="514350"/>
          <a:ext cx="285750" cy="295275"/>
        </a:xfrm>
        <a:prstGeom prst="line">
          <a:avLst/>
        </a:prstGeom>
        <a:ln>
          <a:solidFill>
            <a:srgbClr val="C00000"/>
          </a:solidFill>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9525</xdr:colOff>
      <xdr:row>6</xdr:row>
      <xdr:rowOff>123825</xdr:rowOff>
    </xdr:from>
    <xdr:to>
      <xdr:col>16</xdr:col>
      <xdr:colOff>9525</xdr:colOff>
      <xdr:row>8</xdr:row>
      <xdr:rowOff>76200</xdr:rowOff>
    </xdr:to>
    <xdr:cxnSp macro="">
      <xdr:nvCxnSpPr>
        <xdr:cNvPr id="29" name="Straight Connector 28">
          <a:extLst>
            <a:ext uri="{FF2B5EF4-FFF2-40B4-BE49-F238E27FC236}">
              <a16:creationId xmlns:a16="http://schemas.microsoft.com/office/drawing/2014/main" id="{F9A3DCA7-AA09-4858-9A28-EBE3CE2CF4B2}"/>
            </a:ext>
          </a:extLst>
        </xdr:cNvPr>
        <xdr:cNvCxnSpPr/>
      </xdr:nvCxnSpPr>
      <xdr:spPr>
        <a:xfrm>
          <a:off x="10296525" y="3524250"/>
          <a:ext cx="685800" cy="352425"/>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9525</xdr:colOff>
      <xdr:row>4</xdr:row>
      <xdr:rowOff>180975</xdr:rowOff>
    </xdr:from>
    <xdr:to>
      <xdr:col>16</xdr:col>
      <xdr:colOff>0</xdr:colOff>
      <xdr:row>6</xdr:row>
      <xdr:rowOff>95250</xdr:rowOff>
    </xdr:to>
    <xdr:cxnSp macro="">
      <xdr:nvCxnSpPr>
        <xdr:cNvPr id="31" name="Straight Connector 30">
          <a:extLst>
            <a:ext uri="{FF2B5EF4-FFF2-40B4-BE49-F238E27FC236}">
              <a16:creationId xmlns:a16="http://schemas.microsoft.com/office/drawing/2014/main" id="{B65949AC-F0AE-4BAD-B3EC-BF16075B453A}"/>
            </a:ext>
          </a:extLst>
        </xdr:cNvPr>
        <xdr:cNvCxnSpPr/>
      </xdr:nvCxnSpPr>
      <xdr:spPr>
        <a:xfrm flipV="1">
          <a:off x="10296525" y="3181350"/>
          <a:ext cx="676275" cy="314325"/>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304800</xdr:colOff>
      <xdr:row>9</xdr:row>
      <xdr:rowOff>19050</xdr:rowOff>
    </xdr:from>
    <xdr:to>
      <xdr:col>17</xdr:col>
      <xdr:colOff>0</xdr:colOff>
      <xdr:row>11</xdr:row>
      <xdr:rowOff>19050</xdr:rowOff>
    </xdr:to>
    <xdr:cxnSp macro="">
      <xdr:nvCxnSpPr>
        <xdr:cNvPr id="32" name="Straight Connector 31">
          <a:extLst>
            <a:ext uri="{FF2B5EF4-FFF2-40B4-BE49-F238E27FC236}">
              <a16:creationId xmlns:a16="http://schemas.microsoft.com/office/drawing/2014/main" id="{FD6CDD3D-00DD-4D42-9DC1-842777C2BA18}"/>
            </a:ext>
          </a:extLst>
        </xdr:cNvPr>
        <xdr:cNvCxnSpPr/>
      </xdr:nvCxnSpPr>
      <xdr:spPr>
        <a:xfrm>
          <a:off x="11277600" y="4019550"/>
          <a:ext cx="381000" cy="400050"/>
        </a:xfrm>
        <a:prstGeom prst="line">
          <a:avLst/>
        </a:prstGeom>
        <a:ln>
          <a:solidFill>
            <a:srgbClr val="C00000"/>
          </a:solidFill>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9525</xdr:colOff>
      <xdr:row>6</xdr:row>
      <xdr:rowOff>114300</xdr:rowOff>
    </xdr:from>
    <xdr:to>
      <xdr:col>18</xdr:col>
      <xdr:colOff>19050</xdr:colOff>
      <xdr:row>8</xdr:row>
      <xdr:rowOff>95250</xdr:rowOff>
    </xdr:to>
    <xdr:cxnSp macro="">
      <xdr:nvCxnSpPr>
        <xdr:cNvPr id="33" name="Straight Connector 32">
          <a:extLst>
            <a:ext uri="{FF2B5EF4-FFF2-40B4-BE49-F238E27FC236}">
              <a16:creationId xmlns:a16="http://schemas.microsoft.com/office/drawing/2014/main" id="{AE6B8C96-396C-4E6F-BFC1-512E332CA2AA}"/>
            </a:ext>
          </a:extLst>
        </xdr:cNvPr>
        <xdr:cNvCxnSpPr/>
      </xdr:nvCxnSpPr>
      <xdr:spPr>
        <a:xfrm flipV="1">
          <a:off x="11668125" y="3514725"/>
          <a:ext cx="695325" cy="38100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0</xdr:colOff>
      <xdr:row>11</xdr:row>
      <xdr:rowOff>114300</xdr:rowOff>
    </xdr:from>
    <xdr:to>
      <xdr:col>19</xdr:col>
      <xdr:colOff>0</xdr:colOff>
      <xdr:row>13</xdr:row>
      <xdr:rowOff>76200</xdr:rowOff>
    </xdr:to>
    <xdr:cxnSp macro="">
      <xdr:nvCxnSpPr>
        <xdr:cNvPr id="34" name="Straight Connector 33">
          <a:extLst>
            <a:ext uri="{FF2B5EF4-FFF2-40B4-BE49-F238E27FC236}">
              <a16:creationId xmlns:a16="http://schemas.microsoft.com/office/drawing/2014/main" id="{EC223D0F-5B09-49D9-B23A-C381981CFB48}"/>
            </a:ext>
          </a:extLst>
        </xdr:cNvPr>
        <xdr:cNvCxnSpPr/>
      </xdr:nvCxnSpPr>
      <xdr:spPr>
        <a:xfrm>
          <a:off x="12344400" y="4514850"/>
          <a:ext cx="685800" cy="36195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9525</xdr:colOff>
      <xdr:row>9</xdr:row>
      <xdr:rowOff>190500</xdr:rowOff>
    </xdr:from>
    <xdr:to>
      <xdr:col>19</xdr:col>
      <xdr:colOff>9525</xdr:colOff>
      <xdr:row>11</xdr:row>
      <xdr:rowOff>95250</xdr:rowOff>
    </xdr:to>
    <xdr:cxnSp macro="">
      <xdr:nvCxnSpPr>
        <xdr:cNvPr id="35" name="Straight Connector 34">
          <a:extLst>
            <a:ext uri="{FF2B5EF4-FFF2-40B4-BE49-F238E27FC236}">
              <a16:creationId xmlns:a16="http://schemas.microsoft.com/office/drawing/2014/main" id="{9F9F8FD0-E758-4700-A2DF-B765AF22BA35}"/>
            </a:ext>
          </a:extLst>
        </xdr:cNvPr>
        <xdr:cNvCxnSpPr/>
      </xdr:nvCxnSpPr>
      <xdr:spPr>
        <a:xfrm flipV="1">
          <a:off x="12353925" y="4191000"/>
          <a:ext cx="685800" cy="30480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28575</xdr:colOff>
      <xdr:row>6</xdr:row>
      <xdr:rowOff>142875</xdr:rowOff>
    </xdr:from>
    <xdr:to>
      <xdr:col>14</xdr:col>
      <xdr:colOff>19050</xdr:colOff>
      <xdr:row>13</xdr:row>
      <xdr:rowOff>142875</xdr:rowOff>
    </xdr:to>
    <xdr:cxnSp macro="">
      <xdr:nvCxnSpPr>
        <xdr:cNvPr id="36" name="Straight Connector 35">
          <a:extLst>
            <a:ext uri="{FF2B5EF4-FFF2-40B4-BE49-F238E27FC236}">
              <a16:creationId xmlns:a16="http://schemas.microsoft.com/office/drawing/2014/main" id="{09FFE1CF-36AF-4002-AEEF-49F2FCF13ADA}"/>
            </a:ext>
          </a:extLst>
        </xdr:cNvPr>
        <xdr:cNvCxnSpPr/>
      </xdr:nvCxnSpPr>
      <xdr:spPr>
        <a:xfrm flipV="1">
          <a:off x="8943975" y="1343025"/>
          <a:ext cx="676275" cy="1400175"/>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A1FC-8EF6-8845-BD17-529372274836}">
  <dimension ref="A1:S34"/>
  <sheetViews>
    <sheetView tabSelected="1" workbookViewId="0">
      <selection activeCell="G9" sqref="G9"/>
    </sheetView>
  </sheetViews>
  <sheetFormatPr baseColWidth="10" defaultColWidth="10.6640625" defaultRowHeight="16" x14ac:dyDescent="0.2"/>
  <cols>
    <col min="1" max="1" width="12.1640625" customWidth="1"/>
    <col min="2" max="2" width="23.6640625" customWidth="1"/>
    <col min="3" max="4" width="11.33203125" customWidth="1"/>
    <col min="19" max="19" width="16.1640625" customWidth="1"/>
  </cols>
  <sheetData>
    <row r="1" spans="1:19" x14ac:dyDescent="0.2">
      <c r="A1" s="11" t="s">
        <v>17</v>
      </c>
      <c r="B1" s="3"/>
      <c r="C1" s="3"/>
      <c r="D1" s="3"/>
      <c r="E1" s="3"/>
      <c r="F1" s="3"/>
      <c r="G1" s="3"/>
    </row>
    <row r="3" spans="1:19" x14ac:dyDescent="0.2">
      <c r="C3" s="6" t="s">
        <v>18</v>
      </c>
      <c r="D3" s="6" t="s">
        <v>19</v>
      </c>
      <c r="E3" s="6" t="s">
        <v>20</v>
      </c>
      <c r="F3" s="6" t="s">
        <v>21</v>
      </c>
      <c r="G3" s="6" t="s">
        <v>22</v>
      </c>
      <c r="H3" s="6" t="s">
        <v>23</v>
      </c>
      <c r="L3" s="6" t="s">
        <v>18</v>
      </c>
      <c r="M3" s="6" t="s">
        <v>19</v>
      </c>
      <c r="N3" s="6" t="s">
        <v>20</v>
      </c>
      <c r="O3" s="6" t="s">
        <v>21</v>
      </c>
      <c r="P3" s="6" t="s">
        <v>22</v>
      </c>
      <c r="Q3" s="6" t="s">
        <v>23</v>
      </c>
      <c r="R3" s="6" t="s">
        <v>56</v>
      </c>
      <c r="S3" s="6" t="s">
        <v>57</v>
      </c>
    </row>
    <row r="4" spans="1:19" x14ac:dyDescent="0.2">
      <c r="B4" s="12" t="s">
        <v>24</v>
      </c>
      <c r="C4" s="13">
        <v>1</v>
      </c>
      <c r="D4" s="13">
        <v>3</v>
      </c>
      <c r="E4" s="13">
        <v>2</v>
      </c>
      <c r="F4" s="13">
        <v>2</v>
      </c>
      <c r="G4" s="13">
        <v>3</v>
      </c>
      <c r="H4" s="13">
        <v>3</v>
      </c>
      <c r="K4" s="12" t="s">
        <v>24</v>
      </c>
      <c r="L4" s="7">
        <v>0</v>
      </c>
      <c r="M4" s="7">
        <v>1</v>
      </c>
      <c r="N4" s="7">
        <v>0</v>
      </c>
      <c r="O4" s="7">
        <v>0</v>
      </c>
      <c r="P4" s="7">
        <v>1</v>
      </c>
      <c r="Q4" s="7">
        <v>1</v>
      </c>
      <c r="R4">
        <f>SUM(L4:Q4)</f>
        <v>3</v>
      </c>
      <c r="S4">
        <f>R4*$C$14</f>
        <v>1500</v>
      </c>
    </row>
    <row r="5" spans="1:19" x14ac:dyDescent="0.2">
      <c r="B5" t="s">
        <v>25</v>
      </c>
      <c r="C5" s="13">
        <v>3</v>
      </c>
      <c r="D5" s="13">
        <v>2</v>
      </c>
      <c r="E5" s="13">
        <v>2</v>
      </c>
      <c r="F5" s="13">
        <v>1</v>
      </c>
      <c r="G5" s="13">
        <v>2</v>
      </c>
      <c r="H5" s="13">
        <v>2</v>
      </c>
      <c r="K5" t="s">
        <v>25</v>
      </c>
      <c r="L5" s="7">
        <v>1</v>
      </c>
      <c r="M5" s="7">
        <v>1</v>
      </c>
      <c r="N5" s="7">
        <v>1</v>
      </c>
      <c r="O5" s="7">
        <v>0</v>
      </c>
      <c r="P5" s="7">
        <v>0</v>
      </c>
      <c r="Q5" s="7">
        <v>0</v>
      </c>
      <c r="R5">
        <f>SUM(L5:Q5)</f>
        <v>3</v>
      </c>
      <c r="S5">
        <f t="shared" ref="S5:S7" si="0">R5*$C$14</f>
        <v>1500</v>
      </c>
    </row>
    <row r="6" spans="1:19" x14ac:dyDescent="0.2">
      <c r="B6" t="s">
        <v>26</v>
      </c>
      <c r="C6" s="13">
        <v>2</v>
      </c>
      <c r="D6" s="13">
        <v>1</v>
      </c>
      <c r="E6" s="13">
        <v>3</v>
      </c>
      <c r="F6" s="13">
        <v>2</v>
      </c>
      <c r="G6" s="13">
        <v>2</v>
      </c>
      <c r="H6" s="13">
        <v>1</v>
      </c>
      <c r="K6" t="s">
        <v>26</v>
      </c>
      <c r="L6" s="7">
        <v>1</v>
      </c>
      <c r="M6" s="7">
        <v>0</v>
      </c>
      <c r="N6" s="7">
        <v>1</v>
      </c>
      <c r="O6" s="7">
        <v>1</v>
      </c>
      <c r="P6" s="7">
        <v>1</v>
      </c>
      <c r="Q6" s="7">
        <v>0</v>
      </c>
      <c r="R6">
        <f>SUM(L6:Q6)</f>
        <v>4</v>
      </c>
      <c r="S6">
        <f t="shared" si="0"/>
        <v>2000</v>
      </c>
    </row>
    <row r="7" spans="1:19" x14ac:dyDescent="0.2">
      <c r="B7" t="s">
        <v>27</v>
      </c>
      <c r="C7" s="13">
        <v>1</v>
      </c>
      <c r="D7" s="13">
        <v>1</v>
      </c>
      <c r="E7" s="13">
        <v>1</v>
      </c>
      <c r="F7" s="13">
        <v>2</v>
      </c>
      <c r="G7" s="13">
        <v>1</v>
      </c>
      <c r="H7" s="13">
        <v>1</v>
      </c>
      <c r="K7" t="s">
        <v>27</v>
      </c>
      <c r="L7" s="7">
        <v>0</v>
      </c>
      <c r="M7" s="7">
        <v>0</v>
      </c>
      <c r="N7" s="7">
        <v>0</v>
      </c>
      <c r="O7" s="7">
        <v>1</v>
      </c>
      <c r="P7" s="7">
        <v>0</v>
      </c>
      <c r="Q7" s="7">
        <v>1</v>
      </c>
      <c r="R7">
        <f>SUM(L7:Q7)</f>
        <v>2</v>
      </c>
      <c r="S7">
        <f t="shared" si="0"/>
        <v>1000</v>
      </c>
    </row>
    <row r="9" spans="1:19" x14ac:dyDescent="0.2">
      <c r="B9" t="s">
        <v>28</v>
      </c>
      <c r="C9" s="13">
        <v>2</v>
      </c>
      <c r="F9" s="20" t="s">
        <v>36</v>
      </c>
      <c r="G9">
        <f>SUMPRODUCT(C4:H7,L4:Q7)</f>
        <v>28</v>
      </c>
    </row>
    <row r="10" spans="1:19" x14ac:dyDescent="0.2">
      <c r="B10" t="s">
        <v>29</v>
      </c>
      <c r="C10" s="13">
        <v>2</v>
      </c>
      <c r="F10" t="s">
        <v>42</v>
      </c>
    </row>
    <row r="11" spans="1:19" x14ac:dyDescent="0.2">
      <c r="M11" t="s">
        <v>53</v>
      </c>
      <c r="N11">
        <f>C13-SUM(R4:R7)</f>
        <v>0</v>
      </c>
    </row>
    <row r="12" spans="1:19" x14ac:dyDescent="0.2">
      <c r="B12" t="s">
        <v>30</v>
      </c>
      <c r="C12" s="1">
        <v>6000</v>
      </c>
      <c r="M12" t="s">
        <v>54</v>
      </c>
      <c r="N12">
        <f>N11*C14</f>
        <v>0</v>
      </c>
    </row>
    <row r="13" spans="1:19" x14ac:dyDescent="0.2">
      <c r="B13" t="s">
        <v>31</v>
      </c>
      <c r="C13" s="1">
        <f>2*6</f>
        <v>12</v>
      </c>
      <c r="M13" t="s">
        <v>55</v>
      </c>
      <c r="N13">
        <f>N12/4</f>
        <v>0</v>
      </c>
    </row>
    <row r="14" spans="1:19" x14ac:dyDescent="0.2">
      <c r="B14" t="s">
        <v>32</v>
      </c>
      <c r="C14" s="1">
        <f>C12/C13</f>
        <v>500</v>
      </c>
    </row>
    <row r="15" spans="1:19" x14ac:dyDescent="0.2">
      <c r="H15" s="21" t="s">
        <v>43</v>
      </c>
    </row>
    <row r="17" spans="1:10" x14ac:dyDescent="0.2">
      <c r="A17" s="66" t="s">
        <v>33</v>
      </c>
      <c r="B17" t="s">
        <v>24</v>
      </c>
      <c r="C17" s="1">
        <v>1900</v>
      </c>
      <c r="H17" t="s">
        <v>44</v>
      </c>
      <c r="I17" t="s">
        <v>45</v>
      </c>
      <c r="J17" t="s">
        <v>46</v>
      </c>
    </row>
    <row r="18" spans="1:10" x14ac:dyDescent="0.2">
      <c r="A18" s="66"/>
      <c r="B18" t="s">
        <v>25</v>
      </c>
      <c r="C18" s="1">
        <v>1600</v>
      </c>
      <c r="F18" t="s">
        <v>52</v>
      </c>
      <c r="H18" s="21">
        <f>SUM(R4:R7)</f>
        <v>12</v>
      </c>
      <c r="I18" s="21" t="s">
        <v>50</v>
      </c>
      <c r="J18" s="21">
        <f>C13</f>
        <v>12</v>
      </c>
    </row>
    <row r="19" spans="1:10" x14ac:dyDescent="0.2">
      <c r="A19" s="66"/>
      <c r="B19" t="s">
        <v>26</v>
      </c>
      <c r="C19" s="1">
        <v>2000</v>
      </c>
      <c r="F19" t="s">
        <v>47</v>
      </c>
      <c r="G19" t="s">
        <v>24</v>
      </c>
      <c r="H19" s="21">
        <f>SUM(L4:Q4)</f>
        <v>3</v>
      </c>
      <c r="I19" s="21" t="s">
        <v>48</v>
      </c>
      <c r="J19" s="21">
        <f>C10</f>
        <v>2</v>
      </c>
    </row>
    <row r="20" spans="1:10" x14ac:dyDescent="0.2">
      <c r="A20" s="66"/>
      <c r="B20" t="s">
        <v>27</v>
      </c>
      <c r="C20" s="1">
        <v>1200</v>
      </c>
      <c r="G20" t="s">
        <v>25</v>
      </c>
      <c r="H20" s="21">
        <f t="shared" ref="H20:H22" si="1">SUM(L5:Q5)</f>
        <v>3</v>
      </c>
      <c r="I20" s="21" t="s">
        <v>48</v>
      </c>
      <c r="J20" s="21">
        <f>C10</f>
        <v>2</v>
      </c>
    </row>
    <row r="21" spans="1:10" x14ac:dyDescent="0.2">
      <c r="G21" t="s">
        <v>26</v>
      </c>
      <c r="H21" s="21">
        <f t="shared" si="1"/>
        <v>4</v>
      </c>
      <c r="I21" s="21" t="s">
        <v>48</v>
      </c>
      <c r="J21" s="21">
        <f>C10</f>
        <v>2</v>
      </c>
    </row>
    <row r="22" spans="1:10" x14ac:dyDescent="0.2">
      <c r="C22" s="14"/>
      <c r="D22" t="s">
        <v>34</v>
      </c>
      <c r="G22" t="s">
        <v>27</v>
      </c>
      <c r="H22" s="21">
        <f t="shared" si="1"/>
        <v>2</v>
      </c>
      <c r="I22" s="21" t="s">
        <v>48</v>
      </c>
      <c r="J22" s="21">
        <f>C10</f>
        <v>2</v>
      </c>
    </row>
    <row r="23" spans="1:10" x14ac:dyDescent="0.2">
      <c r="C23" s="15"/>
      <c r="D23" t="s">
        <v>35</v>
      </c>
      <c r="H23" s="21"/>
      <c r="I23" s="21"/>
      <c r="J23" s="21"/>
    </row>
    <row r="24" spans="1:10" x14ac:dyDescent="0.2">
      <c r="C24" s="16"/>
      <c r="D24" t="s">
        <v>36</v>
      </c>
      <c r="F24" t="s">
        <v>49</v>
      </c>
      <c r="G24" t="s">
        <v>18</v>
      </c>
      <c r="H24" s="21">
        <f>SUM(L4:L7)</f>
        <v>2</v>
      </c>
      <c r="I24" s="21" t="s">
        <v>50</v>
      </c>
      <c r="J24" s="21">
        <f>C9</f>
        <v>2</v>
      </c>
    </row>
    <row r="25" spans="1:10" x14ac:dyDescent="0.2">
      <c r="C25" s="17"/>
      <c r="D25" t="s">
        <v>37</v>
      </c>
      <c r="G25" t="s">
        <v>19</v>
      </c>
      <c r="H25" s="21">
        <f>SUM(M4:M7)</f>
        <v>2</v>
      </c>
      <c r="I25" s="21" t="s">
        <v>50</v>
      </c>
      <c r="J25" s="21">
        <f>C9</f>
        <v>2</v>
      </c>
    </row>
    <row r="26" spans="1:10" x14ac:dyDescent="0.2">
      <c r="G26" t="s">
        <v>20</v>
      </c>
      <c r="H26" s="21">
        <f>SUM(N4:N7)</f>
        <v>2</v>
      </c>
      <c r="I26" s="21" t="s">
        <v>50</v>
      </c>
      <c r="J26" s="21">
        <f>C9</f>
        <v>2</v>
      </c>
    </row>
    <row r="27" spans="1:10" x14ac:dyDescent="0.2">
      <c r="G27" t="s">
        <v>21</v>
      </c>
      <c r="H27" s="21">
        <f>SUM(O4:O7)</f>
        <v>2</v>
      </c>
      <c r="I27" s="21" t="s">
        <v>50</v>
      </c>
      <c r="J27" s="21">
        <f>C9</f>
        <v>2</v>
      </c>
    </row>
    <row r="28" spans="1:10" x14ac:dyDescent="0.2">
      <c r="G28" t="s">
        <v>22</v>
      </c>
      <c r="H28" s="21">
        <f>SUM(P4:P7)</f>
        <v>2</v>
      </c>
      <c r="I28" s="21" t="s">
        <v>50</v>
      </c>
      <c r="J28" s="21">
        <f>C9</f>
        <v>2</v>
      </c>
    </row>
    <row r="29" spans="1:10" x14ac:dyDescent="0.2">
      <c r="G29" t="s">
        <v>23</v>
      </c>
      <c r="H29" s="21">
        <f>SUM(Q4:Q7)</f>
        <v>2</v>
      </c>
      <c r="I29" s="21" t="s">
        <v>50</v>
      </c>
      <c r="J29" s="21">
        <f>C9</f>
        <v>2</v>
      </c>
    </row>
    <row r="30" spans="1:10" x14ac:dyDescent="0.2">
      <c r="H30" s="21"/>
      <c r="I30" s="21"/>
      <c r="J30" s="21"/>
    </row>
    <row r="31" spans="1:10" x14ac:dyDescent="0.2">
      <c r="F31" t="s">
        <v>51</v>
      </c>
      <c r="G31" t="s">
        <v>24</v>
      </c>
      <c r="H31" s="21">
        <f>S4+$N$13</f>
        <v>1500</v>
      </c>
      <c r="I31" s="21" t="s">
        <v>50</v>
      </c>
      <c r="J31" s="21">
        <f>C17</f>
        <v>1900</v>
      </c>
    </row>
    <row r="32" spans="1:10" x14ac:dyDescent="0.2">
      <c r="G32" t="s">
        <v>25</v>
      </c>
      <c r="H32" s="21">
        <f t="shared" ref="H32:H34" si="2">S5+$N$13</f>
        <v>1500</v>
      </c>
      <c r="I32" s="21" t="s">
        <v>50</v>
      </c>
      <c r="J32" s="21">
        <f>C18</f>
        <v>1600</v>
      </c>
    </row>
    <row r="33" spans="7:10" x14ac:dyDescent="0.2">
      <c r="G33" t="s">
        <v>26</v>
      </c>
      <c r="H33" s="21">
        <f t="shared" si="2"/>
        <v>2000</v>
      </c>
      <c r="I33" s="21" t="s">
        <v>50</v>
      </c>
      <c r="J33" s="21">
        <f t="shared" ref="J33:J34" si="3">C19</f>
        <v>2000</v>
      </c>
    </row>
    <row r="34" spans="7:10" x14ac:dyDescent="0.2">
      <c r="G34" t="s">
        <v>27</v>
      </c>
      <c r="H34" s="21">
        <f t="shared" si="2"/>
        <v>1000</v>
      </c>
      <c r="I34" s="21" t="s">
        <v>50</v>
      </c>
      <c r="J34" s="21">
        <f t="shared" si="3"/>
        <v>1200</v>
      </c>
    </row>
  </sheetData>
  <mergeCells count="1">
    <mergeCell ref="A17:A2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F7C8A-E629-420C-B802-655F3941B569}">
  <dimension ref="A2:M47"/>
  <sheetViews>
    <sheetView topLeftCell="A19" workbookViewId="0">
      <selection activeCell="B37" sqref="B37"/>
    </sheetView>
  </sheetViews>
  <sheetFormatPr baseColWidth="10" defaultColWidth="8.83203125" defaultRowHeight="16" x14ac:dyDescent="0.2"/>
  <cols>
    <col min="1" max="1" width="26" customWidth="1"/>
    <col min="2" max="2" width="26.83203125" customWidth="1"/>
    <col min="3" max="3" width="12.5" customWidth="1"/>
    <col min="4" max="4" width="11.5" customWidth="1"/>
    <col min="5" max="5" width="13.83203125" customWidth="1"/>
    <col min="6" max="6" width="24.5" customWidth="1"/>
    <col min="7" max="7" width="17.83203125" customWidth="1"/>
    <col min="8" max="8" width="11.1640625" customWidth="1"/>
    <col min="9" max="9" width="14.1640625" customWidth="1"/>
    <col min="10" max="10" width="19.83203125" customWidth="1"/>
    <col min="11" max="11" width="10.6640625" customWidth="1"/>
    <col min="12" max="12" width="9.83203125" customWidth="1"/>
    <col min="13" max="13" width="10.33203125" customWidth="1"/>
  </cols>
  <sheetData>
    <row r="2" spans="1:9" x14ac:dyDescent="0.2">
      <c r="A2" t="s">
        <v>2</v>
      </c>
      <c r="F2" s="67" t="s">
        <v>38</v>
      </c>
      <c r="G2" s="67"/>
    </row>
    <row r="3" spans="1:9" x14ac:dyDescent="0.2">
      <c r="B3" s="4" t="s">
        <v>3</v>
      </c>
      <c r="C3" s="4" t="s">
        <v>4</v>
      </c>
      <c r="F3" t="s">
        <v>39</v>
      </c>
      <c r="G3" t="s">
        <v>40</v>
      </c>
      <c r="I3" t="s">
        <v>5</v>
      </c>
    </row>
    <row r="4" spans="1:9" x14ac:dyDescent="0.2">
      <c r="A4" t="s">
        <v>0</v>
      </c>
      <c r="B4" s="18">
        <v>800</v>
      </c>
      <c r="C4" s="18">
        <v>1000</v>
      </c>
      <c r="E4" t="s">
        <v>6</v>
      </c>
      <c r="F4" s="19">
        <v>0.9</v>
      </c>
      <c r="G4" s="19">
        <v>0.6</v>
      </c>
      <c r="I4" s="19">
        <v>5</v>
      </c>
    </row>
    <row r="5" spans="1:9" x14ac:dyDescent="0.2">
      <c r="A5" t="s">
        <v>1</v>
      </c>
      <c r="B5" s="18">
        <v>200</v>
      </c>
      <c r="C5" s="18">
        <v>400</v>
      </c>
      <c r="E5" t="s">
        <v>7</v>
      </c>
      <c r="F5" s="19">
        <v>0.1</v>
      </c>
      <c r="G5" s="19">
        <v>0.4</v>
      </c>
    </row>
    <row r="6" spans="1:9" x14ac:dyDescent="0.2">
      <c r="A6" t="s">
        <v>41</v>
      </c>
      <c r="B6" s="18">
        <v>50</v>
      </c>
      <c r="C6" s="18">
        <v>50</v>
      </c>
    </row>
    <row r="7" spans="1:9" x14ac:dyDescent="0.2">
      <c r="A7" t="s">
        <v>89</v>
      </c>
      <c r="B7" s="30">
        <v>-10</v>
      </c>
    </row>
    <row r="8" spans="1:9" x14ac:dyDescent="0.2">
      <c r="A8" t="s">
        <v>105</v>
      </c>
      <c r="B8" s="35">
        <v>1500</v>
      </c>
    </row>
    <row r="9" spans="1:9" x14ac:dyDescent="0.2">
      <c r="A9" t="s">
        <v>115</v>
      </c>
      <c r="B9" s="31">
        <f>B8*B7</f>
        <v>-15000</v>
      </c>
      <c r="F9" s="19" t="s">
        <v>108</v>
      </c>
      <c r="G9" s="22">
        <v>-2</v>
      </c>
    </row>
    <row r="10" spans="1:9" x14ac:dyDescent="0.2">
      <c r="A10" t="s">
        <v>63</v>
      </c>
      <c r="B10" s="25">
        <v>800</v>
      </c>
    </row>
    <row r="11" spans="1:9" x14ac:dyDescent="0.2">
      <c r="A11" t="s">
        <v>64</v>
      </c>
      <c r="B11" s="4">
        <v>500</v>
      </c>
    </row>
    <row r="12" spans="1:9" x14ac:dyDescent="0.2">
      <c r="B12" s="26"/>
    </row>
    <row r="13" spans="1:9" x14ac:dyDescent="0.2">
      <c r="B13" s="4"/>
    </row>
    <row r="14" spans="1:9" x14ac:dyDescent="0.2">
      <c r="A14" t="s">
        <v>84</v>
      </c>
      <c r="B14" s="4">
        <f>MAX(B10,0)</f>
        <v>800</v>
      </c>
    </row>
    <row r="15" spans="1:9" x14ac:dyDescent="0.2">
      <c r="A15" t="s">
        <v>85</v>
      </c>
      <c r="B15" s="4">
        <f>MAX(B11,0)</f>
        <v>500</v>
      </c>
    </row>
    <row r="16" spans="1:9" x14ac:dyDescent="0.2">
      <c r="B16" s="4"/>
    </row>
    <row r="17" spans="1:8" x14ac:dyDescent="0.2">
      <c r="A17" t="s">
        <v>86</v>
      </c>
      <c r="F17" t="s">
        <v>88</v>
      </c>
    </row>
    <row r="18" spans="1:8" x14ac:dyDescent="0.2">
      <c r="A18" t="s">
        <v>112</v>
      </c>
      <c r="B18" s="4" t="s">
        <v>3</v>
      </c>
      <c r="C18" s="4" t="s">
        <v>4</v>
      </c>
      <c r="F18" t="s">
        <v>112</v>
      </c>
      <c r="G18" s="4" t="s">
        <v>3</v>
      </c>
      <c r="H18" s="4" t="s">
        <v>4</v>
      </c>
    </row>
    <row r="19" spans="1:8" x14ac:dyDescent="0.2">
      <c r="A19" t="s">
        <v>6</v>
      </c>
      <c r="B19" s="4">
        <f>MIN(B14*F4,B8)</f>
        <v>720</v>
      </c>
      <c r="C19" s="4">
        <f>B15*F4</f>
        <v>450</v>
      </c>
      <c r="F19" t="s">
        <v>6</v>
      </c>
      <c r="G19" s="4">
        <f>MIN(B14*G4,B8)</f>
        <v>480</v>
      </c>
      <c r="H19" s="4">
        <f>B15*G4</f>
        <v>300</v>
      </c>
    </row>
    <row r="20" spans="1:8" x14ac:dyDescent="0.2">
      <c r="A20" t="s">
        <v>7</v>
      </c>
      <c r="B20" s="4">
        <f>MIN(F5*B14,B8-B19)</f>
        <v>80</v>
      </c>
      <c r="C20" s="4">
        <f>B15*F5</f>
        <v>50</v>
      </c>
      <c r="F20" t="s">
        <v>7</v>
      </c>
      <c r="G20" s="4">
        <f>MIN(B14*G5,B8-G19)</f>
        <v>320</v>
      </c>
      <c r="H20" s="4">
        <f>B15*G5</f>
        <v>200</v>
      </c>
    </row>
    <row r="21" spans="1:8" x14ac:dyDescent="0.2">
      <c r="A21" t="s">
        <v>106</v>
      </c>
      <c r="B21" s="4">
        <f>B14-SUM(B19:B20)</f>
        <v>0</v>
      </c>
      <c r="C21" s="4"/>
      <c r="F21" t="s">
        <v>106</v>
      </c>
      <c r="G21" s="4">
        <f>B14-SUM(G19:G20)</f>
        <v>0</v>
      </c>
      <c r="H21" s="4"/>
    </row>
    <row r="22" spans="1:8" x14ac:dyDescent="0.2">
      <c r="A22" t="s">
        <v>90</v>
      </c>
      <c r="B22" s="4" t="s">
        <v>3</v>
      </c>
      <c r="C22" s="4" t="s">
        <v>4</v>
      </c>
      <c r="F22" t="s">
        <v>90</v>
      </c>
      <c r="G22" s="4" t="s">
        <v>3</v>
      </c>
      <c r="H22" s="4" t="s">
        <v>4</v>
      </c>
    </row>
    <row r="23" spans="1:8" x14ac:dyDescent="0.2">
      <c r="A23" t="s">
        <v>6</v>
      </c>
      <c r="B23" s="4">
        <f>B6</f>
        <v>50</v>
      </c>
      <c r="C23" s="4">
        <f>C6</f>
        <v>50</v>
      </c>
      <c r="F23" t="s">
        <v>6</v>
      </c>
      <c r="G23" s="4">
        <f>B6</f>
        <v>50</v>
      </c>
      <c r="H23" s="4">
        <f>C6</f>
        <v>50</v>
      </c>
    </row>
    <row r="24" spans="1:8" x14ac:dyDescent="0.2">
      <c r="A24" t="s">
        <v>7</v>
      </c>
      <c r="B24" s="4">
        <f>IF(B19&gt;500,B6,B6-I4)</f>
        <v>50</v>
      </c>
      <c r="C24" s="4">
        <f>IF(C19&gt;500,C6,C6-I4)</f>
        <v>45</v>
      </c>
      <c r="F24" t="s">
        <v>7</v>
      </c>
      <c r="G24" s="4">
        <f>IF(G19&gt;500,B6,B6-I4)</f>
        <v>45</v>
      </c>
      <c r="H24" s="4">
        <f>IF(H19&gt;500,C6,C6-I4)</f>
        <v>45</v>
      </c>
    </row>
    <row r="25" spans="1:8" x14ac:dyDescent="0.2">
      <c r="B25" s="4"/>
      <c r="C25" s="4"/>
      <c r="G25" s="4"/>
      <c r="H25" s="4"/>
    </row>
    <row r="26" spans="1:8" x14ac:dyDescent="0.2">
      <c r="A26" t="s">
        <v>91</v>
      </c>
      <c r="B26" s="4" t="s">
        <v>3</v>
      </c>
      <c r="C26" s="4" t="s">
        <v>4</v>
      </c>
      <c r="F26" t="s">
        <v>91</v>
      </c>
      <c r="G26" s="4" t="s">
        <v>3</v>
      </c>
      <c r="H26" s="4" t="s">
        <v>4</v>
      </c>
    </row>
    <row r="27" spans="1:8" x14ac:dyDescent="0.2">
      <c r="A27" t="s">
        <v>6</v>
      </c>
      <c r="B27" s="4">
        <f>B19*B23</f>
        <v>36000</v>
      </c>
      <c r="C27" s="4">
        <f>C19*C23</f>
        <v>22500</v>
      </c>
      <c r="F27" t="s">
        <v>6</v>
      </c>
      <c r="G27" s="4">
        <f>G19*G23</f>
        <v>24000</v>
      </c>
      <c r="H27" s="4">
        <f>H19*H23</f>
        <v>15000</v>
      </c>
    </row>
    <row r="28" spans="1:8" x14ac:dyDescent="0.2">
      <c r="A28" t="s">
        <v>7</v>
      </c>
      <c r="B28" s="4">
        <f>B20*B24</f>
        <v>4000</v>
      </c>
      <c r="C28" s="4">
        <f>C20*C24</f>
        <v>2250</v>
      </c>
      <c r="F28" t="s">
        <v>7</v>
      </c>
      <c r="G28" s="4">
        <f>G20*G24</f>
        <v>14400</v>
      </c>
      <c r="H28" s="4">
        <f>H20*H24</f>
        <v>9000</v>
      </c>
    </row>
    <row r="29" spans="1:8" x14ac:dyDescent="0.2">
      <c r="A29" t="s">
        <v>156</v>
      </c>
      <c r="B29" s="4">
        <f>IF(B20&gt;0,1,0)</f>
        <v>1</v>
      </c>
      <c r="C29" s="4"/>
      <c r="G29" s="4"/>
      <c r="H29" s="4"/>
    </row>
    <row r="30" spans="1:8" x14ac:dyDescent="0.2">
      <c r="B30" s="4"/>
      <c r="C30" s="4"/>
      <c r="G30" s="4"/>
      <c r="H30" s="4"/>
    </row>
    <row r="31" spans="1:8" x14ac:dyDescent="0.2">
      <c r="A31" t="s">
        <v>109</v>
      </c>
      <c r="B31" s="29">
        <f>B21*G9</f>
        <v>0</v>
      </c>
      <c r="C31" s="4"/>
      <c r="G31" s="4"/>
      <c r="H31" s="4"/>
    </row>
    <row r="32" spans="1:8" x14ac:dyDescent="0.2">
      <c r="A32" t="s">
        <v>117</v>
      </c>
      <c r="B32" s="4">
        <f>IF(B29=1,B23-B24,0)</f>
        <v>0</v>
      </c>
      <c r="C32" s="4"/>
      <c r="G32" s="4"/>
      <c r="H32" s="4"/>
    </row>
    <row r="33" spans="1:13" x14ac:dyDescent="0.2">
      <c r="A33" t="s">
        <v>113</v>
      </c>
      <c r="B33" s="4">
        <f>B32*B19</f>
        <v>0</v>
      </c>
      <c r="C33" s="4"/>
      <c r="F33" t="s">
        <v>91</v>
      </c>
      <c r="G33" s="4">
        <f>SUM(G27:G28)</f>
        <v>38400</v>
      </c>
      <c r="H33" s="4"/>
    </row>
    <row r="34" spans="1:13" x14ac:dyDescent="0.2">
      <c r="A34" t="s">
        <v>178</v>
      </c>
      <c r="B34" s="4">
        <f>SUM(B27:B28)-B33</f>
        <v>40000</v>
      </c>
      <c r="C34" s="32"/>
      <c r="G34" s="4"/>
    </row>
    <row r="35" spans="1:13" x14ac:dyDescent="0.2">
      <c r="A35" t="s">
        <v>111</v>
      </c>
      <c r="B35">
        <f>B8-SUM(B19:B20)</f>
        <v>700</v>
      </c>
      <c r="C35" s="32"/>
      <c r="F35" t="s">
        <v>111</v>
      </c>
      <c r="G35">
        <f>B8-SUM(G19:G20)</f>
        <v>700</v>
      </c>
    </row>
    <row r="36" spans="1:13" x14ac:dyDescent="0.2">
      <c r="B36" s="36"/>
    </row>
    <row r="37" spans="1:13" x14ac:dyDescent="0.2">
      <c r="A37" t="s">
        <v>116</v>
      </c>
      <c r="B37" s="37">
        <f>B34+B9+B31</f>
        <v>25000</v>
      </c>
    </row>
    <row r="40" spans="1:13" x14ac:dyDescent="0.2">
      <c r="A40" s="28" t="s">
        <v>131</v>
      </c>
      <c r="B40" t="s">
        <v>182</v>
      </c>
    </row>
    <row r="41" spans="1:13" ht="216" x14ac:dyDescent="0.2">
      <c r="A41" s="38" t="s">
        <v>118</v>
      </c>
      <c r="B41" s="38" t="s">
        <v>119</v>
      </c>
      <c r="C41" s="38" t="s">
        <v>120</v>
      </c>
      <c r="D41" s="38" t="s">
        <v>121</v>
      </c>
      <c r="E41" s="38" t="s">
        <v>122</v>
      </c>
      <c r="F41" s="38" t="s">
        <v>123</v>
      </c>
      <c r="G41" s="38" t="s">
        <v>124</v>
      </c>
      <c r="H41" s="38" t="s">
        <v>125</v>
      </c>
      <c r="I41" s="38" t="s">
        <v>126</v>
      </c>
      <c r="J41" s="38" t="s">
        <v>127</v>
      </c>
      <c r="K41" s="38" t="s">
        <v>128</v>
      </c>
      <c r="L41" s="38" t="s">
        <v>129</v>
      </c>
      <c r="M41" s="39" t="s">
        <v>130</v>
      </c>
    </row>
    <row r="42" spans="1:13" x14ac:dyDescent="0.2">
      <c r="A42" s="40">
        <v>10964.664051327849</v>
      </c>
      <c r="B42" s="40">
        <v>15045.166366442529</v>
      </c>
      <c r="C42" s="40">
        <v>18834.203463499682</v>
      </c>
      <c r="D42" s="40">
        <v>22448.868843546406</v>
      </c>
      <c r="E42" s="40">
        <v>25434.548101173601</v>
      </c>
      <c r="F42" s="40">
        <v>27615.778518707877</v>
      </c>
      <c r="G42" s="40">
        <v>28801.340866155853</v>
      </c>
      <c r="H42" s="40">
        <v>29059.674003247001</v>
      </c>
      <c r="I42" s="40">
        <v>28600.9003134708</v>
      </c>
      <c r="J42" s="40">
        <v>27793.077921100437</v>
      </c>
      <c r="K42" s="40">
        <v>26850.561037589683</v>
      </c>
      <c r="L42" s="40">
        <v>25867.390198483237</v>
      </c>
      <c r="M42" s="41">
        <v>24872.590198483253</v>
      </c>
    </row>
    <row r="43" spans="1:13" x14ac:dyDescent="0.2">
      <c r="A43" s="42">
        <v>1</v>
      </c>
      <c r="B43" s="42">
        <v>2</v>
      </c>
      <c r="C43" s="42">
        <v>3</v>
      </c>
      <c r="D43" s="42">
        <v>4</v>
      </c>
      <c r="E43" s="42">
        <v>5</v>
      </c>
      <c r="F43" s="42">
        <v>6</v>
      </c>
      <c r="G43" s="42">
        <v>7</v>
      </c>
      <c r="H43" s="42">
        <v>8</v>
      </c>
      <c r="I43" s="42">
        <v>9</v>
      </c>
      <c r="J43" s="42">
        <v>10</v>
      </c>
      <c r="K43" s="42">
        <v>11</v>
      </c>
      <c r="L43" s="42">
        <v>12</v>
      </c>
      <c r="M43" s="42">
        <v>13</v>
      </c>
    </row>
    <row r="45" spans="1:13" x14ac:dyDescent="0.2">
      <c r="A45" s="44"/>
      <c r="B45" s="44"/>
      <c r="C45" s="44"/>
      <c r="D45" s="44"/>
      <c r="E45" s="44"/>
      <c r="F45" s="44"/>
      <c r="G45" s="44"/>
      <c r="H45" s="44"/>
      <c r="I45" s="44"/>
      <c r="J45" s="44"/>
      <c r="K45" s="44"/>
      <c r="L45" s="44"/>
      <c r="M45" s="44"/>
    </row>
    <row r="46" spans="1:13" x14ac:dyDescent="0.2">
      <c r="A46" s="43"/>
      <c r="B46" s="43"/>
      <c r="C46" s="43"/>
      <c r="D46" s="43"/>
      <c r="E46" s="43"/>
      <c r="F46" s="43"/>
      <c r="G46" s="43"/>
      <c r="H46" s="43"/>
      <c r="I46" s="43"/>
      <c r="J46" s="43"/>
      <c r="K46" s="43"/>
      <c r="L46" s="43"/>
      <c r="M46" s="43"/>
    </row>
    <row r="47" spans="1:13" x14ac:dyDescent="0.2">
      <c r="A47" s="42"/>
      <c r="B47" s="42"/>
      <c r="C47" s="42"/>
      <c r="D47" s="42"/>
      <c r="E47" s="42"/>
      <c r="F47" s="42"/>
      <c r="G47" s="42"/>
      <c r="H47" s="42"/>
      <c r="I47" s="42"/>
      <c r="J47" s="42"/>
      <c r="K47" s="42"/>
      <c r="L47" s="42"/>
      <c r="M47" s="42"/>
    </row>
  </sheetData>
  <mergeCells count="1">
    <mergeCell ref="F2:G2"/>
  </mergeCells>
  <conditionalFormatting sqref="A42:M42">
    <cfRule type="colorScale" priority="1">
      <colorScale>
        <cfvo type="min"/>
        <cfvo type="percentile" val="50"/>
        <cfvo type="max"/>
        <color rgb="FFF8696B"/>
        <color rgb="FFFFEB84"/>
        <color rgb="FF63BE7B"/>
      </colorScale>
    </cfRule>
  </conditionalFormatting>
  <conditionalFormatting sqref="J27:J30">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EEB3E-86FD-4478-B0B1-ADE152E5FDC8}">
  <dimension ref="A2:M44"/>
  <sheetViews>
    <sheetView topLeftCell="A10" workbookViewId="0">
      <selection activeCell="F37" sqref="F37"/>
    </sheetView>
  </sheetViews>
  <sheetFormatPr baseColWidth="10" defaultColWidth="8.83203125" defaultRowHeight="16" x14ac:dyDescent="0.2"/>
  <cols>
    <col min="1" max="1" width="26" customWidth="1"/>
    <col min="2" max="2" width="26.83203125" customWidth="1"/>
    <col min="3" max="3" width="12.5" customWidth="1"/>
    <col min="4" max="4" width="11.5" customWidth="1"/>
    <col min="5" max="5" width="13.83203125" customWidth="1"/>
    <col min="6" max="6" width="24.5" customWidth="1"/>
    <col min="7" max="7" width="17.83203125" customWidth="1"/>
    <col min="8" max="8" width="11.1640625" customWidth="1"/>
    <col min="9" max="9" width="14.1640625" customWidth="1"/>
    <col min="10" max="10" width="19.83203125" customWidth="1"/>
    <col min="11" max="11" width="10.6640625" customWidth="1"/>
    <col min="12" max="12" width="13.5" customWidth="1"/>
    <col min="13" max="13" width="10.33203125" customWidth="1"/>
  </cols>
  <sheetData>
    <row r="2" spans="1:9" x14ac:dyDescent="0.2">
      <c r="A2" t="s">
        <v>2</v>
      </c>
      <c r="F2" s="67" t="s">
        <v>38</v>
      </c>
      <c r="G2" s="67"/>
    </row>
    <row r="3" spans="1:9" x14ac:dyDescent="0.2">
      <c r="B3" s="4" t="s">
        <v>3</v>
      </c>
      <c r="C3" s="4" t="s">
        <v>4</v>
      </c>
      <c r="F3" t="s">
        <v>39</v>
      </c>
      <c r="G3" t="s">
        <v>40</v>
      </c>
      <c r="I3" t="s">
        <v>5</v>
      </c>
    </row>
    <row r="4" spans="1:9" x14ac:dyDescent="0.2">
      <c r="A4" t="s">
        <v>0</v>
      </c>
      <c r="B4" s="18">
        <v>800</v>
      </c>
      <c r="C4" s="18">
        <v>1000</v>
      </c>
      <c r="E4" t="s">
        <v>6</v>
      </c>
      <c r="F4" s="19">
        <v>0.9</v>
      </c>
      <c r="G4" s="19">
        <v>0.6</v>
      </c>
      <c r="I4" s="19">
        <v>5</v>
      </c>
    </row>
    <row r="5" spans="1:9" x14ac:dyDescent="0.2">
      <c r="A5" t="s">
        <v>1</v>
      </c>
      <c r="B5" s="18">
        <v>200</v>
      </c>
      <c r="C5" s="18">
        <v>400</v>
      </c>
      <c r="E5" t="s">
        <v>7</v>
      </c>
      <c r="F5" s="19">
        <v>0.1</v>
      </c>
      <c r="G5" s="19">
        <v>0.4</v>
      </c>
    </row>
    <row r="6" spans="1:9" x14ac:dyDescent="0.2">
      <c r="A6" t="s">
        <v>41</v>
      </c>
      <c r="B6" s="18">
        <v>50</v>
      </c>
      <c r="C6" s="18">
        <v>50</v>
      </c>
    </row>
    <row r="7" spans="1:9" x14ac:dyDescent="0.2">
      <c r="A7" t="s">
        <v>89</v>
      </c>
      <c r="B7" s="30">
        <v>-10</v>
      </c>
    </row>
    <row r="8" spans="1:9" x14ac:dyDescent="0.2">
      <c r="A8" t="s">
        <v>105</v>
      </c>
      <c r="B8" s="35">
        <v>1500</v>
      </c>
    </row>
    <row r="9" spans="1:9" x14ac:dyDescent="0.2">
      <c r="A9" t="s">
        <v>115</v>
      </c>
      <c r="B9" s="31">
        <f>B8*B7</f>
        <v>-15000</v>
      </c>
      <c r="F9" s="19" t="s">
        <v>108</v>
      </c>
      <c r="G9" s="22">
        <v>-2</v>
      </c>
    </row>
    <row r="10" spans="1:9" x14ac:dyDescent="0.2">
      <c r="A10" t="s">
        <v>63</v>
      </c>
      <c r="B10" s="25">
        <v>500</v>
      </c>
    </row>
    <row r="11" spans="1:9" x14ac:dyDescent="0.2">
      <c r="A11" t="s">
        <v>64</v>
      </c>
      <c r="B11" s="4">
        <v>600</v>
      </c>
    </row>
    <row r="12" spans="1:9" x14ac:dyDescent="0.2">
      <c r="B12" s="26"/>
    </row>
    <row r="13" spans="1:9" x14ac:dyDescent="0.2">
      <c r="B13" s="4"/>
    </row>
    <row r="14" spans="1:9" x14ac:dyDescent="0.2">
      <c r="A14" t="s">
        <v>84</v>
      </c>
      <c r="B14" s="4">
        <f>MAX(B10,0)</f>
        <v>500</v>
      </c>
    </row>
    <row r="15" spans="1:9" x14ac:dyDescent="0.2">
      <c r="A15" t="s">
        <v>85</v>
      </c>
      <c r="B15" s="4">
        <f>MAX(B11,0)</f>
        <v>600</v>
      </c>
    </row>
    <row r="16" spans="1:9" x14ac:dyDescent="0.2">
      <c r="B16" s="4"/>
    </row>
    <row r="17" spans="1:8" x14ac:dyDescent="0.2">
      <c r="A17" t="s">
        <v>86</v>
      </c>
      <c r="F17" t="s">
        <v>88</v>
      </c>
    </row>
    <row r="18" spans="1:8" x14ac:dyDescent="0.2">
      <c r="A18" t="s">
        <v>112</v>
      </c>
      <c r="B18" s="4" t="s">
        <v>3</v>
      </c>
      <c r="C18" s="4" t="s">
        <v>4</v>
      </c>
      <c r="F18" t="s">
        <v>112</v>
      </c>
      <c r="G18" s="4" t="s">
        <v>3</v>
      </c>
      <c r="H18" s="4" t="s">
        <v>4</v>
      </c>
    </row>
    <row r="19" spans="1:8" x14ac:dyDescent="0.2">
      <c r="A19" t="s">
        <v>6</v>
      </c>
      <c r="B19" s="4">
        <f>MIN(B14*F4,B8)</f>
        <v>450</v>
      </c>
      <c r="C19" s="4">
        <f>B15*F4</f>
        <v>540</v>
      </c>
      <c r="F19" t="s">
        <v>6</v>
      </c>
      <c r="G19" s="4">
        <f>MIN(B14*G4,B8)</f>
        <v>300</v>
      </c>
      <c r="H19" s="4">
        <f>B15*G4</f>
        <v>360</v>
      </c>
    </row>
    <row r="20" spans="1:8" x14ac:dyDescent="0.2">
      <c r="A20" t="s">
        <v>7</v>
      </c>
      <c r="B20" s="4">
        <f>MIN(F5*B14,B8-B19)</f>
        <v>50</v>
      </c>
      <c r="C20" s="4">
        <f>B15*F5</f>
        <v>60</v>
      </c>
      <c r="F20" t="s">
        <v>7</v>
      </c>
      <c r="G20" s="4">
        <f>MIN(B14*G5,B8-G19)</f>
        <v>200</v>
      </c>
      <c r="H20" s="4">
        <f>B15*G5</f>
        <v>240</v>
      </c>
    </row>
    <row r="21" spans="1:8" x14ac:dyDescent="0.2">
      <c r="A21" t="s">
        <v>106</v>
      </c>
      <c r="B21" s="4">
        <f>B14-SUM(B19:B20)</f>
        <v>0</v>
      </c>
      <c r="C21" s="4"/>
      <c r="F21" t="s">
        <v>106</v>
      </c>
      <c r="G21" s="4">
        <f>B14-SUM(G19:G20)</f>
        <v>0</v>
      </c>
      <c r="H21" s="4"/>
    </row>
    <row r="22" spans="1:8" x14ac:dyDescent="0.2">
      <c r="A22" t="s">
        <v>90</v>
      </c>
      <c r="B22" s="4" t="s">
        <v>3</v>
      </c>
      <c r="C22" s="4" t="s">
        <v>4</v>
      </c>
      <c r="F22" t="s">
        <v>90</v>
      </c>
      <c r="G22" s="4" t="s">
        <v>3</v>
      </c>
      <c r="H22" s="4" t="s">
        <v>4</v>
      </c>
    </row>
    <row r="23" spans="1:8" x14ac:dyDescent="0.2">
      <c r="A23" t="s">
        <v>6</v>
      </c>
      <c r="B23" s="4">
        <f>B6</f>
        <v>50</v>
      </c>
      <c r="C23" s="4">
        <f>C6</f>
        <v>50</v>
      </c>
      <c r="F23" t="s">
        <v>6</v>
      </c>
      <c r="G23" s="4">
        <f>B6</f>
        <v>50</v>
      </c>
      <c r="H23" s="4">
        <f>C6</f>
        <v>50</v>
      </c>
    </row>
    <row r="24" spans="1:8" x14ac:dyDescent="0.2">
      <c r="A24" t="s">
        <v>7</v>
      </c>
      <c r="B24" s="4">
        <f>IF(B19&gt;500,B6,B6-I4)</f>
        <v>45</v>
      </c>
      <c r="C24" s="4">
        <f>IF(C19&gt;500,C6,C6-I4)</f>
        <v>50</v>
      </c>
      <c r="F24" t="s">
        <v>7</v>
      </c>
      <c r="G24" s="4">
        <f>IF(G19&gt;500,B6,B6-I4)</f>
        <v>45</v>
      </c>
      <c r="H24" s="4">
        <f>IF(H19&gt;500,C6,C6-I4)</f>
        <v>45</v>
      </c>
    </row>
    <row r="25" spans="1:8" x14ac:dyDescent="0.2">
      <c r="B25" s="4"/>
      <c r="C25" s="4"/>
      <c r="G25" s="4"/>
      <c r="H25" s="4"/>
    </row>
    <row r="26" spans="1:8" x14ac:dyDescent="0.2">
      <c r="A26" t="s">
        <v>91</v>
      </c>
      <c r="B26" s="4" t="s">
        <v>3</v>
      </c>
      <c r="C26" s="4" t="s">
        <v>4</v>
      </c>
      <c r="F26" t="s">
        <v>91</v>
      </c>
      <c r="G26" s="4" t="s">
        <v>3</v>
      </c>
      <c r="H26" s="4" t="s">
        <v>4</v>
      </c>
    </row>
    <row r="27" spans="1:8" x14ac:dyDescent="0.2">
      <c r="A27" t="s">
        <v>6</v>
      </c>
      <c r="B27" s="4">
        <f>B19*B23</f>
        <v>22500</v>
      </c>
      <c r="C27" s="4">
        <f>C19*C23</f>
        <v>27000</v>
      </c>
      <c r="F27" t="s">
        <v>6</v>
      </c>
      <c r="G27" s="4">
        <f>G19*G23</f>
        <v>15000</v>
      </c>
      <c r="H27" s="4">
        <f>H19*H23</f>
        <v>18000</v>
      </c>
    </row>
    <row r="28" spans="1:8" x14ac:dyDescent="0.2">
      <c r="A28" t="s">
        <v>7</v>
      </c>
      <c r="B28" s="4">
        <f>B20*B24</f>
        <v>2250</v>
      </c>
      <c r="C28" s="4">
        <f>C20*C24</f>
        <v>3000</v>
      </c>
      <c r="F28" t="s">
        <v>7</v>
      </c>
      <c r="G28" s="4">
        <f>G20*G24</f>
        <v>9000</v>
      </c>
      <c r="H28" s="4">
        <f>H20*H24</f>
        <v>10800</v>
      </c>
    </row>
    <row r="29" spans="1:8" x14ac:dyDescent="0.2">
      <c r="A29" t="s">
        <v>156</v>
      </c>
      <c r="B29" s="4">
        <f>IF(B20&gt;0,1,0)</f>
        <v>1</v>
      </c>
      <c r="C29" s="4"/>
      <c r="G29" s="4"/>
      <c r="H29" s="4"/>
    </row>
    <row r="30" spans="1:8" x14ac:dyDescent="0.2">
      <c r="B30" s="4"/>
      <c r="C30" s="4"/>
      <c r="G30" s="4"/>
      <c r="H30" s="4"/>
    </row>
    <row r="31" spans="1:8" x14ac:dyDescent="0.2">
      <c r="A31" t="s">
        <v>109</v>
      </c>
      <c r="B31" s="29">
        <f>B21*G9</f>
        <v>0</v>
      </c>
      <c r="C31" s="4"/>
      <c r="F31" t="s">
        <v>107</v>
      </c>
      <c r="G31" s="29">
        <f>G21*G9</f>
        <v>0</v>
      </c>
      <c r="H31" s="4"/>
    </row>
    <row r="32" spans="1:8" x14ac:dyDescent="0.2">
      <c r="A32" t="s">
        <v>117</v>
      </c>
      <c r="B32" s="4">
        <f>IF(B29=1,B23-B24,0)</f>
        <v>5</v>
      </c>
      <c r="C32" s="4"/>
      <c r="G32" s="4"/>
      <c r="H32" s="4"/>
    </row>
    <row r="33" spans="1:13" x14ac:dyDescent="0.2">
      <c r="A33" t="s">
        <v>113</v>
      </c>
      <c r="B33" s="4">
        <f>B32*B19</f>
        <v>2250</v>
      </c>
      <c r="C33" s="4"/>
      <c r="F33" t="s">
        <v>134</v>
      </c>
      <c r="G33" s="4">
        <f>SUM(G27:G28)</f>
        <v>24000</v>
      </c>
      <c r="H33" s="4"/>
    </row>
    <row r="34" spans="1:13" x14ac:dyDescent="0.2">
      <c r="A34" t="s">
        <v>174</v>
      </c>
      <c r="B34" s="4">
        <f>SUM(B27:B28)-B33</f>
        <v>22500</v>
      </c>
      <c r="C34" s="32"/>
      <c r="G34" s="4"/>
    </row>
    <row r="35" spans="1:13" x14ac:dyDescent="0.2">
      <c r="A35" t="s">
        <v>111</v>
      </c>
      <c r="B35">
        <f>B8-SUM(B19:B20)</f>
        <v>1000</v>
      </c>
      <c r="C35" s="32"/>
      <c r="F35" t="s">
        <v>111</v>
      </c>
      <c r="G35">
        <f>B8-SUM(G19:G20)</f>
        <v>1000</v>
      </c>
    </row>
    <row r="36" spans="1:13" x14ac:dyDescent="0.2">
      <c r="B36" s="36"/>
      <c r="G36" s="36"/>
    </row>
    <row r="37" spans="1:13" x14ac:dyDescent="0.2">
      <c r="A37" t="s">
        <v>116</v>
      </c>
      <c r="B37" s="36">
        <f>B34+B9+B31</f>
        <v>7500</v>
      </c>
      <c r="F37" t="s">
        <v>116</v>
      </c>
      <c r="G37" s="37">
        <f>G33+B9+G31</f>
        <v>9000</v>
      </c>
    </row>
    <row r="40" spans="1:13" x14ac:dyDescent="0.2">
      <c r="A40" s="28" t="s">
        <v>132</v>
      </c>
      <c r="B40" t="s">
        <v>183</v>
      </c>
    </row>
    <row r="41" spans="1:13" x14ac:dyDescent="0.2">
      <c r="A41" s="44"/>
      <c r="B41" s="44"/>
      <c r="C41" s="44"/>
      <c r="D41" s="44"/>
      <c r="E41" s="44"/>
      <c r="F41" s="44"/>
      <c r="G41" s="44"/>
      <c r="H41" s="44"/>
      <c r="I41" s="44"/>
      <c r="J41" s="44"/>
      <c r="K41" s="44"/>
      <c r="L41" s="44"/>
      <c r="M41" s="44"/>
    </row>
    <row r="42" spans="1:13" ht="99" x14ac:dyDescent="0.2">
      <c r="A42" s="38" t="s">
        <v>161</v>
      </c>
      <c r="B42" s="38" t="s">
        <v>162</v>
      </c>
      <c r="C42" s="38" t="s">
        <v>163</v>
      </c>
      <c r="D42" s="38" t="s">
        <v>164</v>
      </c>
      <c r="E42" s="38" t="s">
        <v>165</v>
      </c>
      <c r="F42" s="38" t="s">
        <v>166</v>
      </c>
      <c r="G42" s="38" t="s">
        <v>167</v>
      </c>
      <c r="H42" s="38" t="s">
        <v>168</v>
      </c>
      <c r="I42" s="38" t="s">
        <v>169</v>
      </c>
      <c r="J42" s="38" t="s">
        <v>170</v>
      </c>
      <c r="K42" s="38" t="s">
        <v>171</v>
      </c>
      <c r="L42" s="38" t="s">
        <v>172</v>
      </c>
      <c r="M42" s="39" t="s">
        <v>173</v>
      </c>
    </row>
    <row r="43" spans="1:13" x14ac:dyDescent="0.2">
      <c r="A43" s="40">
        <v>10982.538818039606</v>
      </c>
      <c r="B43" s="40">
        <v>15037.570334439923</v>
      </c>
      <c r="C43" s="40">
        <v>18839.979443655178</v>
      </c>
      <c r="D43" s="40">
        <v>22140.291569018631</v>
      </c>
      <c r="E43" s="40">
        <v>24868.49614903265</v>
      </c>
      <c r="F43" s="40">
        <v>26831.229855412723</v>
      </c>
      <c r="G43" s="40">
        <v>27821.769844010058</v>
      </c>
      <c r="H43" s="40">
        <v>27979.24445125915</v>
      </c>
      <c r="I43" s="40">
        <v>27486.385606332875</v>
      </c>
      <c r="J43" s="40">
        <v>26685.314806490314</v>
      </c>
      <c r="K43" s="40">
        <v>25742.745012561852</v>
      </c>
      <c r="L43" s="40">
        <v>24751.345601940688</v>
      </c>
      <c r="M43" s="41">
        <v>23751.345601940688</v>
      </c>
    </row>
    <row r="44" spans="1:13" x14ac:dyDescent="0.2">
      <c r="A44" s="42">
        <v>1</v>
      </c>
      <c r="B44" s="42">
        <v>2</v>
      </c>
      <c r="C44" s="42">
        <v>3</v>
      </c>
      <c r="D44" s="42">
        <v>4</v>
      </c>
      <c r="E44" s="42">
        <v>5</v>
      </c>
      <c r="F44" s="42">
        <v>6</v>
      </c>
      <c r="G44" s="42">
        <v>7</v>
      </c>
      <c r="H44" s="42">
        <v>8</v>
      </c>
      <c r="I44" s="42">
        <v>9</v>
      </c>
      <c r="J44" s="42">
        <v>10</v>
      </c>
      <c r="K44" s="42">
        <v>11</v>
      </c>
      <c r="L44" s="42">
        <v>12</v>
      </c>
      <c r="M44" s="42">
        <v>13</v>
      </c>
    </row>
  </sheetData>
  <mergeCells count="1">
    <mergeCell ref="F2:G2"/>
  </mergeCells>
  <conditionalFormatting sqref="A43:M43">
    <cfRule type="colorScale" priority="1">
      <colorScale>
        <cfvo type="min"/>
        <cfvo type="percentile" val="50"/>
        <cfvo type="max"/>
        <color rgb="FFF8696B"/>
        <color rgb="FFFFEB84"/>
        <color rgb="FF63BE7B"/>
      </colorScale>
    </cfRule>
  </conditionalFormatting>
  <conditionalFormatting sqref="J27:J30">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S35"/>
  <sheetViews>
    <sheetView zoomScale="93" zoomScaleNormal="93" zoomScalePageLayoutView="85" workbookViewId="0">
      <selection activeCell="K17" sqref="K17"/>
    </sheetView>
  </sheetViews>
  <sheetFormatPr baseColWidth="10" defaultColWidth="11" defaultRowHeight="16" x14ac:dyDescent="0.2"/>
  <cols>
    <col min="1" max="1" width="27" customWidth="1"/>
    <col min="2" max="2" width="8.6640625" customWidth="1"/>
    <col min="5" max="5" width="12.33203125" customWidth="1"/>
    <col min="6" max="6" width="12.6640625" style="6" customWidth="1"/>
    <col min="9" max="9" width="16.6640625" customWidth="1"/>
    <col min="10" max="10" width="10.83203125" style="6"/>
    <col min="15" max="15" width="12.6640625" bestFit="1" customWidth="1"/>
  </cols>
  <sheetData>
    <row r="3" spans="1:19" x14ac:dyDescent="0.2">
      <c r="F3" t="s">
        <v>8</v>
      </c>
      <c r="G3" s="7"/>
    </row>
    <row r="4" spans="1:19" x14ac:dyDescent="0.2">
      <c r="F4" t="s">
        <v>9</v>
      </c>
      <c r="G4" s="8"/>
    </row>
    <row r="5" spans="1:19" x14ac:dyDescent="0.2">
      <c r="A5" s="1" t="s">
        <v>10</v>
      </c>
      <c r="B5" s="1">
        <v>600</v>
      </c>
    </row>
    <row r="6" spans="1:19" x14ac:dyDescent="0.2">
      <c r="A6" s="1" t="s">
        <v>11</v>
      </c>
      <c r="B6" s="1">
        <v>300</v>
      </c>
      <c r="J6" t="s">
        <v>137</v>
      </c>
      <c r="M6" t="s">
        <v>138</v>
      </c>
      <c r="Q6" t="s">
        <v>139</v>
      </c>
    </row>
    <row r="7" spans="1:19" x14ac:dyDescent="0.2">
      <c r="A7" s="1" t="s">
        <v>12</v>
      </c>
      <c r="B7" s="1">
        <v>0.4</v>
      </c>
    </row>
    <row r="8" spans="1:19" x14ac:dyDescent="0.2">
      <c r="A8" s="1" t="s">
        <v>13</v>
      </c>
      <c r="B8" s="2">
        <v>-0.22</v>
      </c>
      <c r="I8" s="49"/>
      <c r="J8" s="50"/>
      <c r="K8" s="51"/>
      <c r="L8" s="49"/>
      <c r="M8" s="57"/>
      <c r="N8" s="57"/>
      <c r="O8" s="51"/>
      <c r="P8" s="49"/>
      <c r="Q8" s="57"/>
      <c r="R8" s="57"/>
      <c r="S8" s="51"/>
    </row>
    <row r="9" spans="1:19" x14ac:dyDescent="0.2">
      <c r="I9" s="52"/>
      <c r="K9" s="53"/>
      <c r="L9" s="52"/>
      <c r="O9" s="53"/>
      <c r="P9" s="52"/>
      <c r="S9" s="53"/>
    </row>
    <row r="10" spans="1:19" x14ac:dyDescent="0.2">
      <c r="I10" s="52"/>
      <c r="K10" s="53" t="s">
        <v>135</v>
      </c>
      <c r="L10" s="52"/>
      <c r="O10" s="53"/>
      <c r="P10" s="52"/>
      <c r="S10" s="53"/>
    </row>
    <row r="11" spans="1:19" x14ac:dyDescent="0.2">
      <c r="A11" s="1" t="s">
        <v>14</v>
      </c>
      <c r="I11" s="52"/>
      <c r="K11" s="46">
        <f>B5</f>
        <v>600</v>
      </c>
      <c r="L11" s="52"/>
      <c r="O11" s="53"/>
      <c r="P11" s="52"/>
      <c r="S11" s="53"/>
    </row>
    <row r="12" spans="1:19" x14ac:dyDescent="0.2">
      <c r="I12" s="52"/>
      <c r="K12" s="53"/>
      <c r="L12" s="52"/>
      <c r="O12" s="53"/>
      <c r="P12" s="52"/>
      <c r="S12" s="53"/>
    </row>
    <row r="13" spans="1:19" x14ac:dyDescent="0.2">
      <c r="A13" s="9"/>
      <c r="B13" s="68" t="s">
        <v>15</v>
      </c>
      <c r="I13" s="52"/>
      <c r="K13" s="53"/>
      <c r="L13" s="52"/>
      <c r="O13" s="53"/>
      <c r="P13" s="52"/>
      <c r="S13" s="53"/>
    </row>
    <row r="14" spans="1:19" x14ac:dyDescent="0.2">
      <c r="B14" s="68"/>
      <c r="F14" s="6" t="s">
        <v>155</v>
      </c>
      <c r="G14" s="47">
        <f>SUM(I14,M20,Q26)</f>
        <v>588</v>
      </c>
      <c r="I14" s="47">
        <f>MIN(K11,K17)</f>
        <v>108</v>
      </c>
      <c r="K14" s="53"/>
      <c r="L14" s="52">
        <f>B7</f>
        <v>0.4</v>
      </c>
      <c r="M14" s="46">
        <v>0</v>
      </c>
      <c r="O14" s="53"/>
      <c r="P14" s="52"/>
      <c r="S14" s="53"/>
    </row>
    <row r="15" spans="1:19" x14ac:dyDescent="0.2">
      <c r="A15" s="10"/>
      <c r="B15" s="68"/>
      <c r="I15" s="52"/>
      <c r="K15" s="53"/>
      <c r="L15" s="52"/>
      <c r="O15" s="53"/>
      <c r="P15" s="52"/>
      <c r="S15" s="53"/>
    </row>
    <row r="16" spans="1:19" x14ac:dyDescent="0.2">
      <c r="B16" s="68"/>
      <c r="D16" s="28" t="s">
        <v>153</v>
      </c>
      <c r="E16" s="28"/>
      <c r="F16" s="62"/>
      <c r="G16" s="28"/>
      <c r="I16" s="52"/>
      <c r="K16" s="63" t="s">
        <v>136</v>
      </c>
      <c r="L16" s="52"/>
      <c r="O16" s="53" t="s">
        <v>135</v>
      </c>
      <c r="P16" s="52"/>
      <c r="S16" s="53"/>
    </row>
    <row r="17" spans="1:19" x14ac:dyDescent="0.2">
      <c r="A17" s="69"/>
      <c r="B17" s="68"/>
      <c r="I17" s="52"/>
      <c r="K17" s="48">
        <f>SUMPRODUCT(L14:L20,M14:M20)</f>
        <v>108</v>
      </c>
      <c r="L17" s="52"/>
      <c r="O17" s="46">
        <f>B5*(1+B8)</f>
        <v>468</v>
      </c>
      <c r="P17" s="52"/>
      <c r="S17" s="53"/>
    </row>
    <row r="18" spans="1:19" x14ac:dyDescent="0.2">
      <c r="A18" s="69"/>
      <c r="B18" s="68"/>
      <c r="I18" s="52"/>
      <c r="K18" s="53"/>
      <c r="L18" s="52"/>
      <c r="O18" s="53"/>
      <c r="P18" s="52"/>
      <c r="S18" s="53"/>
    </row>
    <row r="19" spans="1:19" x14ac:dyDescent="0.2">
      <c r="A19" s="69"/>
      <c r="B19" s="68"/>
      <c r="I19" s="52"/>
      <c r="K19" s="53"/>
      <c r="L19" s="52"/>
      <c r="O19" s="53"/>
      <c r="P19" s="52"/>
      <c r="S19" s="53"/>
    </row>
    <row r="20" spans="1:19" x14ac:dyDescent="0.2">
      <c r="A20" s="69"/>
      <c r="B20" s="68"/>
      <c r="D20" t="s">
        <v>188</v>
      </c>
      <c r="I20" s="52"/>
      <c r="K20" s="53"/>
      <c r="L20" s="52">
        <f>1-L14</f>
        <v>0.6</v>
      </c>
      <c r="M20" s="47">
        <f>MIN(O17,O23)</f>
        <v>180</v>
      </c>
      <c r="O20" s="53"/>
      <c r="P20" s="52">
        <f>B7</f>
        <v>0.4</v>
      </c>
      <c r="Q20" s="46">
        <v>0</v>
      </c>
      <c r="S20" s="53"/>
    </row>
    <row r="21" spans="1:19" x14ac:dyDescent="0.2">
      <c r="B21" s="68"/>
      <c r="D21" t="s">
        <v>185</v>
      </c>
      <c r="I21" s="52"/>
      <c r="K21" s="53"/>
      <c r="L21" s="52"/>
      <c r="O21" s="53"/>
      <c r="P21" s="52"/>
      <c r="S21" s="53"/>
    </row>
    <row r="22" spans="1:19" x14ac:dyDescent="0.2">
      <c r="A22" s="70"/>
      <c r="B22" s="68"/>
      <c r="D22" t="s">
        <v>186</v>
      </c>
      <c r="I22" s="52"/>
      <c r="K22" s="53"/>
      <c r="L22" s="52"/>
      <c r="O22" s="63" t="s">
        <v>136</v>
      </c>
      <c r="P22" s="52"/>
      <c r="S22" s="53" t="s">
        <v>135</v>
      </c>
    </row>
    <row r="23" spans="1:19" x14ac:dyDescent="0.2">
      <c r="A23" s="70"/>
      <c r="B23" s="68"/>
      <c r="I23" s="52"/>
      <c r="K23" s="53"/>
      <c r="L23" s="52"/>
      <c r="O23" s="48">
        <f>SUMPRODUCT(P20:P26,Q20:Q26)</f>
        <v>180</v>
      </c>
      <c r="P23" s="52"/>
      <c r="S23" s="46">
        <f>B5*(1+B8)*(1+B8)</f>
        <v>365.04</v>
      </c>
    </row>
    <row r="24" spans="1:19" x14ac:dyDescent="0.2">
      <c r="A24" s="70"/>
      <c r="B24" s="68"/>
      <c r="D24" t="s">
        <v>189</v>
      </c>
      <c r="I24" s="52"/>
      <c r="K24" s="53"/>
      <c r="L24" s="52"/>
      <c r="O24" s="53"/>
      <c r="P24" s="52"/>
      <c r="S24" s="53"/>
    </row>
    <row r="25" spans="1:19" x14ac:dyDescent="0.2">
      <c r="A25" s="70"/>
      <c r="B25" s="68"/>
      <c r="D25" t="s">
        <v>187</v>
      </c>
      <c r="I25" s="52"/>
      <c r="K25" s="53"/>
      <c r="L25" s="52"/>
      <c r="O25" s="53"/>
      <c r="P25" s="52"/>
      <c r="S25" s="53"/>
    </row>
    <row r="26" spans="1:19" x14ac:dyDescent="0.2">
      <c r="I26" s="52"/>
      <c r="K26" s="53"/>
      <c r="L26" s="52"/>
      <c r="O26" s="53"/>
      <c r="P26" s="52">
        <f>1-P20</f>
        <v>0.6</v>
      </c>
      <c r="Q26" s="47">
        <f>MIN(S23,S29)</f>
        <v>300</v>
      </c>
      <c r="S26" s="53"/>
    </row>
    <row r="27" spans="1:19" x14ac:dyDescent="0.2">
      <c r="B27" s="68" t="s">
        <v>16</v>
      </c>
      <c r="I27" s="52"/>
      <c r="K27" s="53"/>
      <c r="L27" s="52"/>
      <c r="O27" s="53"/>
      <c r="P27" s="52"/>
      <c r="S27" s="53"/>
    </row>
    <row r="28" spans="1:19" x14ac:dyDescent="0.2">
      <c r="B28" s="68"/>
      <c r="I28" s="52"/>
      <c r="K28" s="53"/>
      <c r="L28" s="52"/>
      <c r="O28" s="53"/>
      <c r="P28" s="52"/>
      <c r="S28" s="63" t="s">
        <v>136</v>
      </c>
    </row>
    <row r="29" spans="1:19" x14ac:dyDescent="0.2">
      <c r="B29" s="68"/>
      <c r="I29" s="52"/>
      <c r="K29" s="53"/>
      <c r="L29" s="52"/>
      <c r="O29" s="53"/>
      <c r="P29" s="52"/>
      <c r="S29" s="46">
        <f>B6</f>
        <v>300</v>
      </c>
    </row>
    <row r="30" spans="1:19" x14ac:dyDescent="0.2">
      <c r="B30" s="68"/>
      <c r="I30" s="54"/>
      <c r="J30" s="55"/>
      <c r="K30" s="56"/>
      <c r="L30" s="54"/>
      <c r="M30" s="58"/>
      <c r="N30" s="58"/>
      <c r="O30" s="56"/>
      <c r="P30" s="54"/>
      <c r="Q30" s="58"/>
      <c r="R30" s="58"/>
      <c r="S30" s="56"/>
    </row>
    <row r="31" spans="1:19" x14ac:dyDescent="0.2">
      <c r="B31" s="68"/>
    </row>
    <row r="32" spans="1:19" x14ac:dyDescent="0.2">
      <c r="B32" s="68"/>
    </row>
    <row r="33" spans="2:2" x14ac:dyDescent="0.2">
      <c r="B33" s="68"/>
    </row>
    <row r="34" spans="2:2" x14ac:dyDescent="0.2">
      <c r="B34" s="68"/>
    </row>
    <row r="35" spans="2:2" x14ac:dyDescent="0.2">
      <c r="B35" s="68"/>
    </row>
  </sheetData>
  <mergeCells count="4">
    <mergeCell ref="B13:B25"/>
    <mergeCell ref="A17:A20"/>
    <mergeCell ref="A22:A25"/>
    <mergeCell ref="B27:B35"/>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8E993-1977-4547-9F6D-0D9D0D8F2C40}">
  <dimension ref="A3:S35"/>
  <sheetViews>
    <sheetView topLeftCell="B1" zoomScale="85" zoomScaleNormal="85" zoomScalePageLayoutView="85" workbookViewId="0">
      <selection activeCell="L4" sqref="L4"/>
    </sheetView>
  </sheetViews>
  <sheetFormatPr baseColWidth="10" defaultColWidth="11" defaultRowHeight="16" x14ac:dyDescent="0.2"/>
  <cols>
    <col min="1" max="1" width="27" customWidth="1"/>
    <col min="2" max="2" width="8.6640625" customWidth="1"/>
    <col min="5" max="5" width="12.33203125" customWidth="1"/>
    <col min="6" max="6" width="12.6640625" style="6" customWidth="1"/>
    <col min="9" max="9" width="16.6640625" customWidth="1"/>
    <col min="10" max="10" width="11" style="6"/>
    <col min="15" max="15" width="12.6640625" bestFit="1" customWidth="1"/>
  </cols>
  <sheetData>
    <row r="3" spans="1:19" x14ac:dyDescent="0.2">
      <c r="F3" t="s">
        <v>8</v>
      </c>
      <c r="G3" s="7"/>
      <c r="I3" s="28" t="s">
        <v>144</v>
      </c>
      <c r="J3" s="62"/>
      <c r="K3" s="28"/>
      <c r="L3" s="28"/>
      <c r="M3" s="28"/>
      <c r="N3" s="28"/>
      <c r="O3" s="28"/>
    </row>
    <row r="4" spans="1:19" x14ac:dyDescent="0.2">
      <c r="F4" t="s">
        <v>9</v>
      </c>
      <c r="G4" s="8"/>
      <c r="I4" s="28" t="s">
        <v>184</v>
      </c>
      <c r="J4" s="62"/>
      <c r="K4" s="28"/>
      <c r="L4" s="28"/>
      <c r="M4" s="28"/>
      <c r="N4" s="28"/>
      <c r="O4" s="28"/>
    </row>
    <row r="5" spans="1:19" x14ac:dyDescent="0.2">
      <c r="A5" s="1" t="s">
        <v>10</v>
      </c>
      <c r="B5" s="1">
        <v>600</v>
      </c>
    </row>
    <row r="6" spans="1:19" x14ac:dyDescent="0.2">
      <c r="A6" s="1" t="s">
        <v>11</v>
      </c>
      <c r="B6" s="1">
        <v>300</v>
      </c>
      <c r="J6" t="s">
        <v>137</v>
      </c>
      <c r="N6" t="s">
        <v>138</v>
      </c>
      <c r="R6" t="s">
        <v>139</v>
      </c>
    </row>
    <row r="7" spans="1:19" x14ac:dyDescent="0.2">
      <c r="A7" s="1" t="s">
        <v>12</v>
      </c>
      <c r="B7" s="1">
        <v>0.4</v>
      </c>
    </row>
    <row r="8" spans="1:19" x14ac:dyDescent="0.2">
      <c r="A8" s="1" t="s">
        <v>13</v>
      </c>
      <c r="B8" s="2">
        <v>-0.22</v>
      </c>
      <c r="I8" s="49"/>
      <c r="J8" s="50"/>
      <c r="K8" s="51"/>
      <c r="L8" s="49"/>
      <c r="M8" s="57"/>
      <c r="N8" s="57"/>
      <c r="O8" s="51"/>
      <c r="P8" s="49"/>
      <c r="Q8" s="57"/>
      <c r="R8" s="57"/>
      <c r="S8" s="51"/>
    </row>
    <row r="9" spans="1:19" x14ac:dyDescent="0.2">
      <c r="I9" s="52"/>
      <c r="K9" s="53"/>
      <c r="L9" s="52"/>
      <c r="O9" s="53"/>
      <c r="P9" s="52"/>
      <c r="S9" s="53"/>
    </row>
    <row r="10" spans="1:19" x14ac:dyDescent="0.2">
      <c r="I10" s="52"/>
      <c r="K10" s="53" t="s">
        <v>135</v>
      </c>
      <c r="L10" s="52"/>
      <c r="O10" s="53"/>
      <c r="P10" s="52"/>
      <c r="S10" s="53"/>
    </row>
    <row r="11" spans="1:19" x14ac:dyDescent="0.2">
      <c r="A11" s="1" t="s">
        <v>14</v>
      </c>
      <c r="I11" s="52"/>
      <c r="K11" s="46">
        <f>B5</f>
        <v>600</v>
      </c>
      <c r="L11" s="52"/>
      <c r="O11" s="53"/>
      <c r="P11" s="52"/>
      <c r="S11" s="53"/>
    </row>
    <row r="12" spans="1:19" x14ac:dyDescent="0.2">
      <c r="I12" s="52"/>
      <c r="K12" s="53"/>
      <c r="L12" s="52"/>
      <c r="O12" s="53"/>
      <c r="P12" s="52"/>
      <c r="S12" s="53"/>
    </row>
    <row r="13" spans="1:19" x14ac:dyDescent="0.2">
      <c r="A13" s="9"/>
      <c r="B13" s="68" t="s">
        <v>15</v>
      </c>
      <c r="G13" s="6" t="s">
        <v>152</v>
      </c>
      <c r="I13" s="52"/>
      <c r="K13" s="53"/>
      <c r="L13" s="52"/>
      <c r="O13" s="53"/>
      <c r="P13" s="52"/>
      <c r="S13" s="53"/>
    </row>
    <row r="14" spans="1:19" x14ac:dyDescent="0.2">
      <c r="B14" s="68"/>
      <c r="G14" s="47">
        <f>SUM(I14,M20,Q26)</f>
        <v>588</v>
      </c>
      <c r="I14" s="47">
        <f>MIN(K11,K17)</f>
        <v>108</v>
      </c>
      <c r="K14" s="53"/>
      <c r="L14" s="52">
        <f>B7</f>
        <v>0.4</v>
      </c>
      <c r="M14" s="46">
        <v>0</v>
      </c>
      <c r="O14" s="53"/>
      <c r="P14" s="52"/>
      <c r="S14" s="53"/>
    </row>
    <row r="15" spans="1:19" x14ac:dyDescent="0.2">
      <c r="A15" s="10"/>
      <c r="B15" s="68"/>
      <c r="I15" s="52"/>
      <c r="K15" s="53"/>
      <c r="L15" s="52"/>
      <c r="O15" s="53"/>
      <c r="P15" s="52"/>
      <c r="S15" s="53"/>
    </row>
    <row r="16" spans="1:19" x14ac:dyDescent="0.2">
      <c r="B16" s="68"/>
      <c r="I16" s="52"/>
      <c r="K16" s="53" t="s">
        <v>136</v>
      </c>
      <c r="L16" s="52"/>
      <c r="O16" s="53" t="s">
        <v>135</v>
      </c>
      <c r="P16" s="52"/>
      <c r="S16" s="53"/>
    </row>
    <row r="17" spans="1:19" x14ac:dyDescent="0.2">
      <c r="A17" s="69"/>
      <c r="B17" s="68"/>
      <c r="I17" s="52"/>
      <c r="K17" s="48">
        <f>SUMPRODUCT(L14:L20,M14:M20)</f>
        <v>108</v>
      </c>
      <c r="L17" s="52"/>
      <c r="O17" s="46">
        <f>B5*(1+B8)</f>
        <v>468</v>
      </c>
      <c r="P17" s="52"/>
      <c r="S17" s="53"/>
    </row>
    <row r="18" spans="1:19" x14ac:dyDescent="0.2">
      <c r="A18" s="69"/>
      <c r="B18" s="68"/>
      <c r="I18" s="52"/>
      <c r="K18" s="53"/>
      <c r="L18" s="52"/>
      <c r="O18" s="53"/>
      <c r="P18" s="52"/>
      <c r="S18" s="53"/>
    </row>
    <row r="19" spans="1:19" x14ac:dyDescent="0.2">
      <c r="A19" s="69"/>
      <c r="B19" s="68"/>
      <c r="I19" s="52"/>
      <c r="K19" s="53"/>
      <c r="L19" s="52"/>
      <c r="O19" s="53"/>
      <c r="P19" s="52"/>
      <c r="S19" s="53"/>
    </row>
    <row r="20" spans="1:19" x14ac:dyDescent="0.2">
      <c r="A20" s="69"/>
      <c r="B20" s="68"/>
      <c r="I20" s="52"/>
      <c r="K20" s="53"/>
      <c r="L20" s="61">
        <f>1-L14</f>
        <v>0.6</v>
      </c>
      <c r="M20" s="47">
        <f>MIN(O17,O23)</f>
        <v>180</v>
      </c>
      <c r="O20" s="53"/>
      <c r="P20" s="52">
        <f>B7</f>
        <v>0.4</v>
      </c>
      <c r="Q20" s="46">
        <v>0</v>
      </c>
      <c r="S20" s="53"/>
    </row>
    <row r="21" spans="1:19" x14ac:dyDescent="0.2">
      <c r="B21" s="68"/>
      <c r="I21" s="52"/>
      <c r="K21" s="53"/>
      <c r="L21" s="52"/>
      <c r="O21" s="53"/>
      <c r="P21" s="52"/>
      <c r="S21" s="53"/>
    </row>
    <row r="22" spans="1:19" x14ac:dyDescent="0.2">
      <c r="A22" s="70"/>
      <c r="B22" s="68"/>
      <c r="I22" s="52"/>
      <c r="K22" s="53"/>
      <c r="L22" s="52"/>
      <c r="O22" s="53" t="s">
        <v>136</v>
      </c>
      <c r="P22" s="52"/>
      <c r="S22" s="53" t="s">
        <v>135</v>
      </c>
    </row>
    <row r="23" spans="1:19" x14ac:dyDescent="0.2">
      <c r="A23" s="70"/>
      <c r="B23" s="68"/>
      <c r="I23" s="52"/>
      <c r="K23" s="53"/>
      <c r="L23" s="52"/>
      <c r="O23" s="48">
        <f>SUMPRODUCT(P20:P26,Q20:Q26)</f>
        <v>180</v>
      </c>
      <c r="P23" s="52"/>
      <c r="S23" s="46">
        <f>B5*(1+B8)*(1+B8)</f>
        <v>365.04</v>
      </c>
    </row>
    <row r="24" spans="1:19" x14ac:dyDescent="0.2">
      <c r="A24" s="70"/>
      <c r="B24" s="68"/>
      <c r="I24" s="52"/>
      <c r="K24" s="53"/>
      <c r="L24" s="52"/>
      <c r="O24" s="53"/>
      <c r="P24" s="52"/>
      <c r="S24" s="53"/>
    </row>
    <row r="25" spans="1:19" x14ac:dyDescent="0.2">
      <c r="A25" s="70"/>
      <c r="B25" s="68"/>
      <c r="I25" s="52"/>
      <c r="K25" s="53"/>
      <c r="L25" s="52"/>
      <c r="O25" s="53"/>
      <c r="P25" s="52"/>
      <c r="S25" s="53"/>
    </row>
    <row r="26" spans="1:19" x14ac:dyDescent="0.2">
      <c r="I26" s="52"/>
      <c r="K26" s="53"/>
      <c r="L26" s="52"/>
      <c r="O26" s="53"/>
      <c r="P26" s="61">
        <f>1-P20</f>
        <v>0.6</v>
      </c>
      <c r="Q26" s="47">
        <f>MIN(S23,S29)</f>
        <v>300</v>
      </c>
      <c r="S26" s="53"/>
    </row>
    <row r="27" spans="1:19" x14ac:dyDescent="0.2">
      <c r="B27" s="68" t="s">
        <v>16</v>
      </c>
      <c r="I27" s="52"/>
      <c r="K27" s="53"/>
      <c r="L27" s="52"/>
      <c r="O27" s="53"/>
      <c r="P27" s="52"/>
      <c r="S27" s="53"/>
    </row>
    <row r="28" spans="1:19" x14ac:dyDescent="0.2">
      <c r="B28" s="68"/>
      <c r="I28" s="52"/>
      <c r="K28" s="53"/>
      <c r="L28" s="52"/>
      <c r="O28" s="53"/>
      <c r="P28" s="52"/>
      <c r="S28" s="53" t="s">
        <v>136</v>
      </c>
    </row>
    <row r="29" spans="1:19" x14ac:dyDescent="0.2">
      <c r="B29" s="68"/>
      <c r="I29" s="52"/>
      <c r="K29" s="53"/>
      <c r="L29" s="52"/>
      <c r="O29" s="53"/>
      <c r="P29" s="52"/>
      <c r="S29" s="46">
        <f>B6</f>
        <v>300</v>
      </c>
    </row>
    <row r="30" spans="1:19" x14ac:dyDescent="0.2">
      <c r="B30" s="68"/>
      <c r="I30" s="54"/>
      <c r="J30" s="55"/>
      <c r="K30" s="56"/>
      <c r="L30" s="54"/>
      <c r="M30" s="58"/>
      <c r="N30" s="58"/>
      <c r="O30" s="56"/>
      <c r="P30" s="54"/>
      <c r="Q30" s="58"/>
      <c r="R30" s="58"/>
      <c r="S30" s="56"/>
    </row>
    <row r="31" spans="1:19" x14ac:dyDescent="0.2">
      <c r="B31" s="68"/>
    </row>
    <row r="32" spans="1:19" x14ac:dyDescent="0.2">
      <c r="B32" s="68"/>
    </row>
    <row r="33" spans="2:2" x14ac:dyDescent="0.2">
      <c r="B33" s="68"/>
    </row>
    <row r="34" spans="2:2" x14ac:dyDescent="0.2">
      <c r="B34" s="68"/>
    </row>
    <row r="35" spans="2:2" x14ac:dyDescent="0.2">
      <c r="B35" s="68"/>
    </row>
  </sheetData>
  <mergeCells count="4">
    <mergeCell ref="B13:B25"/>
    <mergeCell ref="A17:A20"/>
    <mergeCell ref="A22:A25"/>
    <mergeCell ref="B27:B35"/>
  </mergeCells>
  <pageMargins left="0.75" right="0.75" top="1" bottom="1" header="0.5" footer="0.5"/>
  <pageSetup orientation="portrait" horizontalDpi="4294967292" verticalDpi="4294967292"/>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77C01-A6B8-4D16-823C-DA0F61A8576F}">
  <dimension ref="A3:S35"/>
  <sheetViews>
    <sheetView zoomScale="85" zoomScaleNormal="85" zoomScalePageLayoutView="85" workbookViewId="0">
      <selection activeCell="G25" sqref="G25"/>
    </sheetView>
  </sheetViews>
  <sheetFormatPr baseColWidth="10" defaultColWidth="11" defaultRowHeight="16" x14ac:dyDescent="0.2"/>
  <cols>
    <col min="1" max="1" width="27" customWidth="1"/>
    <col min="2" max="2" width="8.6640625" customWidth="1"/>
    <col min="5" max="5" width="12.33203125" customWidth="1"/>
    <col min="6" max="6" width="12.6640625" style="6" customWidth="1"/>
    <col min="9" max="9" width="16.6640625" customWidth="1"/>
    <col min="10" max="10" width="11" style="6"/>
    <col min="15" max="15" width="12.6640625" bestFit="1" customWidth="1"/>
  </cols>
  <sheetData>
    <row r="3" spans="1:19" x14ac:dyDescent="0.2">
      <c r="F3" t="s">
        <v>8</v>
      </c>
      <c r="G3" s="7"/>
    </row>
    <row r="4" spans="1:19" x14ac:dyDescent="0.2">
      <c r="F4" t="s">
        <v>9</v>
      </c>
      <c r="G4" s="8"/>
    </row>
    <row r="5" spans="1:19" x14ac:dyDescent="0.2">
      <c r="A5" s="1" t="s">
        <v>10</v>
      </c>
      <c r="B5" s="1">
        <v>600</v>
      </c>
    </row>
    <row r="6" spans="1:19" x14ac:dyDescent="0.2">
      <c r="A6" s="1" t="s">
        <v>11</v>
      </c>
      <c r="B6" s="65">
        <v>310</v>
      </c>
      <c r="J6" t="s">
        <v>137</v>
      </c>
      <c r="N6" t="s">
        <v>138</v>
      </c>
      <c r="R6" t="s">
        <v>139</v>
      </c>
    </row>
    <row r="7" spans="1:19" x14ac:dyDescent="0.2">
      <c r="A7" s="1" t="s">
        <v>12</v>
      </c>
      <c r="B7" s="1">
        <v>0.4</v>
      </c>
    </row>
    <row r="8" spans="1:19" x14ac:dyDescent="0.2">
      <c r="A8" s="1" t="s">
        <v>13</v>
      </c>
      <c r="B8" s="2">
        <v>-0.22</v>
      </c>
      <c r="I8" s="49"/>
      <c r="J8" s="50"/>
      <c r="K8" s="51"/>
      <c r="L8" s="49"/>
      <c r="M8" s="57"/>
      <c r="N8" s="57"/>
      <c r="O8" s="51"/>
      <c r="P8" s="49"/>
      <c r="Q8" s="57"/>
      <c r="R8" s="57"/>
      <c r="S8" s="51"/>
    </row>
    <row r="9" spans="1:19" x14ac:dyDescent="0.2">
      <c r="I9" s="52"/>
      <c r="K9" s="53"/>
      <c r="L9" s="52"/>
      <c r="O9" s="53"/>
      <c r="P9" s="52"/>
      <c r="S9" s="53"/>
    </row>
    <row r="10" spans="1:19" x14ac:dyDescent="0.2">
      <c r="I10" s="52"/>
      <c r="K10" s="53" t="s">
        <v>135</v>
      </c>
      <c r="L10" s="52"/>
      <c r="O10" s="53"/>
      <c r="P10" s="52"/>
      <c r="S10" s="53"/>
    </row>
    <row r="11" spans="1:19" x14ac:dyDescent="0.2">
      <c r="A11" s="1" t="s">
        <v>14</v>
      </c>
      <c r="I11" s="52"/>
      <c r="K11" s="46">
        <f>B5</f>
        <v>600</v>
      </c>
      <c r="L11" s="52"/>
      <c r="O11" s="53"/>
      <c r="P11" s="52"/>
      <c r="S11" s="53"/>
    </row>
    <row r="12" spans="1:19" x14ac:dyDescent="0.2">
      <c r="I12" s="52"/>
      <c r="K12" s="53"/>
      <c r="L12" s="52"/>
      <c r="O12" s="53"/>
      <c r="P12" s="52"/>
      <c r="S12" s="53"/>
    </row>
    <row r="13" spans="1:19" x14ac:dyDescent="0.2">
      <c r="A13" s="9"/>
      <c r="B13" s="68" t="s">
        <v>15</v>
      </c>
      <c r="I13" s="52"/>
      <c r="K13" s="53"/>
      <c r="L13" s="52"/>
      <c r="O13" s="53"/>
      <c r="P13" s="52"/>
      <c r="S13" s="53"/>
    </row>
    <row r="14" spans="1:19" x14ac:dyDescent="0.2">
      <c r="B14" s="68"/>
      <c r="F14" s="6" t="s">
        <v>143</v>
      </c>
      <c r="G14" s="47">
        <f>SUM(I14,M20,Q26)</f>
        <v>607.6</v>
      </c>
      <c r="I14" s="47">
        <f>MIN(K11,K17)</f>
        <v>111.6</v>
      </c>
      <c r="K14" s="53"/>
      <c r="L14" s="52">
        <f>B7</f>
        <v>0.4</v>
      </c>
      <c r="M14" s="46">
        <v>0</v>
      </c>
      <c r="O14" s="53"/>
      <c r="P14" s="52"/>
      <c r="S14" s="53"/>
    </row>
    <row r="15" spans="1:19" x14ac:dyDescent="0.2">
      <c r="A15" s="10"/>
      <c r="B15" s="68"/>
      <c r="I15" s="52"/>
      <c r="K15" s="53"/>
      <c r="L15" s="52"/>
      <c r="O15" s="53"/>
      <c r="P15" s="52"/>
      <c r="S15" s="53"/>
    </row>
    <row r="16" spans="1:19" x14ac:dyDescent="0.2">
      <c r="B16" s="68"/>
      <c r="I16" s="52"/>
      <c r="K16" s="53" t="s">
        <v>136</v>
      </c>
      <c r="L16" s="52"/>
      <c r="O16" s="53" t="s">
        <v>135</v>
      </c>
      <c r="P16" s="52"/>
      <c r="S16" s="53"/>
    </row>
    <row r="17" spans="1:19" x14ac:dyDescent="0.2">
      <c r="A17" s="69"/>
      <c r="B17" s="68"/>
      <c r="I17" s="52"/>
      <c r="K17" s="48">
        <f>SUMPRODUCT(L14:L20,M14:M20)</f>
        <v>111.6</v>
      </c>
      <c r="L17" s="52"/>
      <c r="O17" s="46">
        <f>B5*(1+B8)</f>
        <v>468</v>
      </c>
      <c r="P17" s="52"/>
      <c r="S17" s="53"/>
    </row>
    <row r="18" spans="1:19" x14ac:dyDescent="0.2">
      <c r="A18" s="69"/>
      <c r="B18" s="68"/>
      <c r="I18" s="52"/>
      <c r="K18" s="53"/>
      <c r="L18" s="52"/>
      <c r="O18" s="53"/>
      <c r="P18" s="52"/>
      <c r="S18" s="53"/>
    </row>
    <row r="19" spans="1:19" x14ac:dyDescent="0.2">
      <c r="A19" s="69"/>
      <c r="B19" s="68"/>
      <c r="I19" s="52"/>
      <c r="K19" s="53"/>
      <c r="L19" s="52"/>
      <c r="O19" s="53"/>
      <c r="P19" s="52"/>
      <c r="S19" s="53"/>
    </row>
    <row r="20" spans="1:19" x14ac:dyDescent="0.2">
      <c r="A20" s="69"/>
      <c r="B20" s="68"/>
      <c r="I20" s="52"/>
      <c r="K20" s="53"/>
      <c r="L20" s="52">
        <f>1-L14</f>
        <v>0.6</v>
      </c>
      <c r="M20" s="47">
        <f>MIN(O17,O23)</f>
        <v>186</v>
      </c>
      <c r="O20" s="53"/>
      <c r="P20" s="52">
        <f>B7</f>
        <v>0.4</v>
      </c>
      <c r="Q20" s="46">
        <v>0</v>
      </c>
      <c r="S20" s="53"/>
    </row>
    <row r="21" spans="1:19" x14ac:dyDescent="0.2">
      <c r="B21" s="68"/>
      <c r="I21" s="52"/>
      <c r="K21" s="53"/>
      <c r="L21" s="52"/>
      <c r="O21" s="53"/>
      <c r="P21" s="52"/>
      <c r="S21" s="53"/>
    </row>
    <row r="22" spans="1:19" x14ac:dyDescent="0.2">
      <c r="A22" s="70"/>
      <c r="B22" s="68"/>
      <c r="I22" s="52"/>
      <c r="K22" s="53"/>
      <c r="L22" s="52"/>
      <c r="O22" s="53" t="s">
        <v>136</v>
      </c>
      <c r="P22" s="52"/>
      <c r="S22" s="53" t="s">
        <v>135</v>
      </c>
    </row>
    <row r="23" spans="1:19" x14ac:dyDescent="0.2">
      <c r="A23" s="70"/>
      <c r="B23" s="68"/>
      <c r="I23" s="52"/>
      <c r="K23" s="53"/>
      <c r="L23" s="52"/>
      <c r="O23" s="48">
        <f>SUMPRODUCT(P20:P26,Q20:Q26)</f>
        <v>186</v>
      </c>
      <c r="P23" s="52"/>
      <c r="S23" s="46">
        <f>B5*(1+B8)*(1+B8)</f>
        <v>365.04</v>
      </c>
    </row>
    <row r="24" spans="1:19" x14ac:dyDescent="0.2">
      <c r="A24" s="70"/>
      <c r="B24" s="68"/>
      <c r="I24" s="52"/>
      <c r="K24" s="53"/>
      <c r="L24" s="52"/>
      <c r="O24" s="53"/>
      <c r="P24" s="52"/>
      <c r="S24" s="53"/>
    </row>
    <row r="25" spans="1:19" x14ac:dyDescent="0.2">
      <c r="A25" s="70"/>
      <c r="B25" s="68"/>
      <c r="I25" s="52"/>
      <c r="K25" s="53"/>
      <c r="L25" s="52"/>
      <c r="O25" s="53"/>
      <c r="P25" s="52"/>
      <c r="S25" s="53"/>
    </row>
    <row r="26" spans="1:19" x14ac:dyDescent="0.2">
      <c r="I26" s="52"/>
      <c r="K26" s="53"/>
      <c r="L26" s="52"/>
      <c r="O26" s="53"/>
      <c r="P26" s="52">
        <f>1-P20</f>
        <v>0.6</v>
      </c>
      <c r="Q26" s="47">
        <f>MIN(S23,S29)</f>
        <v>310</v>
      </c>
      <c r="S26" s="53"/>
    </row>
    <row r="27" spans="1:19" x14ac:dyDescent="0.2">
      <c r="B27" s="68" t="s">
        <v>16</v>
      </c>
      <c r="I27" s="52"/>
      <c r="K27" s="53"/>
      <c r="L27" s="52"/>
      <c r="O27" s="53"/>
      <c r="P27" s="52"/>
      <c r="S27" s="53"/>
    </row>
    <row r="28" spans="1:19" x14ac:dyDescent="0.2">
      <c r="B28" s="68"/>
      <c r="I28" s="52"/>
      <c r="K28" s="53"/>
      <c r="L28" s="52"/>
      <c r="O28" s="53"/>
      <c r="P28" s="52"/>
      <c r="S28" s="53" t="s">
        <v>136</v>
      </c>
    </row>
    <row r="29" spans="1:19" x14ac:dyDescent="0.2">
      <c r="B29" s="68"/>
      <c r="I29" s="52"/>
      <c r="K29" s="53"/>
      <c r="L29" s="52"/>
      <c r="O29" s="53"/>
      <c r="P29" s="52"/>
      <c r="S29" s="46">
        <f>B6</f>
        <v>310</v>
      </c>
    </row>
    <row r="30" spans="1:19" x14ac:dyDescent="0.2">
      <c r="B30" s="68"/>
      <c r="I30" s="54"/>
      <c r="J30" s="55"/>
      <c r="K30" s="56"/>
      <c r="L30" s="54"/>
      <c r="M30" s="58"/>
      <c r="N30" s="58"/>
      <c r="O30" s="56"/>
      <c r="P30" s="54"/>
      <c r="Q30" s="58"/>
      <c r="R30" s="58"/>
      <c r="S30" s="56"/>
    </row>
    <row r="31" spans="1:19" x14ac:dyDescent="0.2">
      <c r="B31" s="68"/>
    </row>
    <row r="32" spans="1:19" x14ac:dyDescent="0.2">
      <c r="B32" s="68"/>
    </row>
    <row r="33" spans="2:2" x14ac:dyDescent="0.2">
      <c r="B33" s="68"/>
    </row>
    <row r="34" spans="2:2" x14ac:dyDescent="0.2">
      <c r="B34" s="68"/>
    </row>
    <row r="35" spans="2:2" x14ac:dyDescent="0.2">
      <c r="B35" s="68"/>
    </row>
  </sheetData>
  <mergeCells count="4">
    <mergeCell ref="B13:B25"/>
    <mergeCell ref="A17:A20"/>
    <mergeCell ref="A22:A25"/>
    <mergeCell ref="B27:B35"/>
  </mergeCells>
  <pageMargins left="0.75" right="0.75" top="1" bottom="1" header="0.5" footer="0.5"/>
  <pageSetup orientation="portrait" horizontalDpi="4294967292" verticalDpi="4294967292"/>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593C8-C7EC-4A9E-B1FD-24D91DCDD1F1}">
  <dimension ref="A2:T25"/>
  <sheetViews>
    <sheetView workbookViewId="0">
      <selection activeCell="G8" sqref="G8"/>
    </sheetView>
  </sheetViews>
  <sheetFormatPr baseColWidth="10" defaultColWidth="8.83203125" defaultRowHeight="16" x14ac:dyDescent="0.2"/>
  <sheetData>
    <row r="2" spans="1:20" x14ac:dyDescent="0.2">
      <c r="E2" t="s">
        <v>8</v>
      </c>
      <c r="F2" s="7"/>
    </row>
    <row r="3" spans="1:20" x14ac:dyDescent="0.2">
      <c r="A3" s="1" t="s">
        <v>10</v>
      </c>
      <c r="B3" s="1">
        <v>600</v>
      </c>
      <c r="E3" t="s">
        <v>9</v>
      </c>
      <c r="F3" s="8"/>
      <c r="J3" t="s">
        <v>137</v>
      </c>
      <c r="N3" t="s">
        <v>138</v>
      </c>
      <c r="S3" t="s">
        <v>139</v>
      </c>
    </row>
    <row r="4" spans="1:20" x14ac:dyDescent="0.2">
      <c r="A4" s="1" t="s">
        <v>11</v>
      </c>
      <c r="B4" s="1">
        <v>300</v>
      </c>
      <c r="K4" s="52"/>
      <c r="O4" s="53"/>
      <c r="P4" s="52"/>
      <c r="Q4" t="s">
        <v>146</v>
      </c>
    </row>
    <row r="5" spans="1:20" x14ac:dyDescent="0.2">
      <c r="A5" s="1" t="s">
        <v>12</v>
      </c>
      <c r="B5" s="1">
        <v>0.4</v>
      </c>
      <c r="J5" t="s">
        <v>135</v>
      </c>
      <c r="K5" s="52"/>
      <c r="O5" s="53"/>
      <c r="P5" s="52">
        <f>$B$5</f>
        <v>0.4</v>
      </c>
      <c r="Q5" s="46">
        <v>0</v>
      </c>
    </row>
    <row r="6" spans="1:20" x14ac:dyDescent="0.2">
      <c r="A6" s="1" t="s">
        <v>13</v>
      </c>
      <c r="B6" s="2">
        <v>-0.22</v>
      </c>
      <c r="J6" s="60">
        <f>$B$3</f>
        <v>600</v>
      </c>
      <c r="K6" s="52"/>
      <c r="L6" t="s">
        <v>146</v>
      </c>
      <c r="O6" s="53"/>
      <c r="P6" s="52"/>
      <c r="S6" t="s">
        <v>135</v>
      </c>
    </row>
    <row r="7" spans="1:20" x14ac:dyDescent="0.2">
      <c r="F7" t="s">
        <v>152</v>
      </c>
      <c r="K7" s="52">
        <v>0.4</v>
      </c>
      <c r="L7" s="46">
        <v>0</v>
      </c>
      <c r="N7">
        <v>0.5</v>
      </c>
      <c r="O7" s="48">
        <f>SUMPRODUCT(P5:P9,Q5:Q9)</f>
        <v>180</v>
      </c>
      <c r="P7" s="52"/>
      <c r="S7" s="46">
        <f>$B$3*(1+$B$6)*(1+$B$6)</f>
        <v>365.04</v>
      </c>
    </row>
    <row r="8" spans="1:20" x14ac:dyDescent="0.2">
      <c r="A8" s="1" t="s">
        <v>148</v>
      </c>
      <c r="G8" s="47">
        <f>SUM(I8,L12,Q20)</f>
        <v>588</v>
      </c>
      <c r="I8" s="47">
        <f>MIN(J6,J10)</f>
        <v>108</v>
      </c>
      <c r="K8" s="52"/>
      <c r="O8" s="53"/>
      <c r="P8" s="52"/>
      <c r="Q8" t="s">
        <v>147</v>
      </c>
    </row>
    <row r="9" spans="1:20" x14ac:dyDescent="0.2">
      <c r="A9" s="1" t="s">
        <v>140</v>
      </c>
      <c r="B9">
        <v>330</v>
      </c>
      <c r="C9">
        <v>0.5</v>
      </c>
      <c r="K9" s="52"/>
      <c r="M9" t="s">
        <v>135</v>
      </c>
      <c r="O9" s="53"/>
      <c r="P9" s="52">
        <f>1-P5</f>
        <v>0.6</v>
      </c>
      <c r="Q9" s="47">
        <f>MIN(S7,R12)</f>
        <v>300</v>
      </c>
    </row>
    <row r="10" spans="1:20" x14ac:dyDescent="0.2">
      <c r="A10" s="1" t="s">
        <v>141</v>
      </c>
      <c r="B10">
        <v>270</v>
      </c>
      <c r="C10">
        <v>0.5</v>
      </c>
      <c r="J10" s="59">
        <f>SUMPRODUCT(K7:K12,L7:L12)</f>
        <v>108</v>
      </c>
      <c r="K10" s="52"/>
      <c r="M10" s="46">
        <f>$B$3*(1+$B$6)</f>
        <v>468</v>
      </c>
      <c r="O10" s="53"/>
      <c r="P10" s="52"/>
      <c r="S10">
        <f>$C$9</f>
        <v>0.5</v>
      </c>
      <c r="T10" s="46">
        <f>$B$9</f>
        <v>330</v>
      </c>
    </row>
    <row r="11" spans="1:20" x14ac:dyDescent="0.2">
      <c r="J11" t="s">
        <v>145</v>
      </c>
      <c r="K11" s="52"/>
      <c r="L11" t="s">
        <v>147</v>
      </c>
      <c r="O11" s="53"/>
      <c r="P11" s="52"/>
    </row>
    <row r="12" spans="1:20" x14ac:dyDescent="0.2">
      <c r="K12" s="52">
        <v>0.6</v>
      </c>
      <c r="L12" s="47">
        <f>MIN(M10,M14)</f>
        <v>180</v>
      </c>
      <c r="O12" s="53"/>
      <c r="P12" s="52"/>
      <c r="R12" s="48">
        <f>SUMPRODUCT(S10:S14,T10:T14)</f>
        <v>300</v>
      </c>
    </row>
    <row r="13" spans="1:20" x14ac:dyDescent="0.2">
      <c r="C13" s="28" t="s">
        <v>149</v>
      </c>
      <c r="D13" s="28"/>
      <c r="E13" s="28"/>
      <c r="F13" s="28"/>
      <c r="G13" s="28"/>
      <c r="K13" s="52"/>
      <c r="O13" s="53"/>
      <c r="P13" s="52"/>
      <c r="R13" t="s">
        <v>145</v>
      </c>
    </row>
    <row r="14" spans="1:20" x14ac:dyDescent="0.2">
      <c r="C14" s="28" t="s">
        <v>154</v>
      </c>
      <c r="D14" s="28"/>
      <c r="E14" s="28"/>
      <c r="F14" s="28"/>
      <c r="G14" s="28"/>
      <c r="K14" s="52"/>
      <c r="M14" s="48">
        <f>SUMPRODUCT(O7:O18,N7:N18)</f>
        <v>180</v>
      </c>
      <c r="O14" s="53"/>
      <c r="P14" s="52"/>
      <c r="S14">
        <f>$C$10</f>
        <v>0.5</v>
      </c>
      <c r="T14" s="46">
        <f>$B$10</f>
        <v>270</v>
      </c>
    </row>
    <row r="15" spans="1:20" x14ac:dyDescent="0.2">
      <c r="K15" s="52"/>
      <c r="M15" t="s">
        <v>145</v>
      </c>
      <c r="O15" s="53"/>
      <c r="P15" s="52"/>
      <c r="Q15" t="s">
        <v>146</v>
      </c>
    </row>
    <row r="16" spans="1:20" x14ac:dyDescent="0.2">
      <c r="C16" s="28" t="s">
        <v>150</v>
      </c>
      <c r="D16" s="28"/>
      <c r="E16" s="28"/>
      <c r="F16" s="28"/>
      <c r="G16" s="28"/>
      <c r="H16" s="28"/>
      <c r="I16" s="28"/>
      <c r="J16" s="28"/>
      <c r="K16" s="52"/>
      <c r="O16" s="53"/>
      <c r="P16" s="52">
        <f>$B$5</f>
        <v>0.4</v>
      </c>
      <c r="Q16" s="46">
        <v>0</v>
      </c>
    </row>
    <row r="17" spans="3:20" x14ac:dyDescent="0.2">
      <c r="C17" s="28" t="s">
        <v>151</v>
      </c>
      <c r="D17" s="28"/>
      <c r="E17" s="28"/>
      <c r="F17" s="28"/>
      <c r="G17" s="28"/>
      <c r="H17" s="28"/>
      <c r="I17" s="28"/>
      <c r="J17" s="28"/>
      <c r="K17" s="52"/>
      <c r="O17" s="53"/>
      <c r="P17" s="52"/>
      <c r="S17" t="s">
        <v>135</v>
      </c>
    </row>
    <row r="18" spans="3:20" x14ac:dyDescent="0.2">
      <c r="K18" s="52"/>
      <c r="N18">
        <v>0.5</v>
      </c>
      <c r="O18" s="48">
        <f>SUMPRODUCT(P16:P20,Q16:Q20)</f>
        <v>180</v>
      </c>
      <c r="P18" s="52"/>
      <c r="S18" s="46">
        <f>$B$3*(1+$B$6)*(1+$B$6)</f>
        <v>365.04</v>
      </c>
    </row>
    <row r="19" spans="3:20" x14ac:dyDescent="0.2">
      <c r="K19" s="52"/>
      <c r="O19" s="53"/>
      <c r="P19" s="52"/>
      <c r="Q19" t="s">
        <v>147</v>
      </c>
    </row>
    <row r="20" spans="3:20" x14ac:dyDescent="0.2">
      <c r="K20" s="52"/>
      <c r="O20" s="53"/>
      <c r="P20" s="52">
        <f>1-P16</f>
        <v>0.6</v>
      </c>
      <c r="Q20" s="47">
        <f>MIN(S18,R23)</f>
        <v>300</v>
      </c>
    </row>
    <row r="21" spans="3:20" x14ac:dyDescent="0.2">
      <c r="K21" s="52"/>
      <c r="O21" s="53"/>
      <c r="P21" s="52"/>
      <c r="S21">
        <f>$C$9</f>
        <v>0.5</v>
      </c>
      <c r="T21" s="46">
        <f>$B$9</f>
        <v>330</v>
      </c>
    </row>
    <row r="22" spans="3:20" x14ac:dyDescent="0.2">
      <c r="K22" s="52"/>
      <c r="O22" s="53"/>
      <c r="P22" s="52"/>
    </row>
    <row r="23" spans="3:20" x14ac:dyDescent="0.2">
      <c r="K23" s="52"/>
      <c r="O23" s="53"/>
      <c r="P23" s="52"/>
      <c r="R23" s="48">
        <f>SUMPRODUCT(S21:S25,T21:T25)</f>
        <v>300</v>
      </c>
    </row>
    <row r="24" spans="3:20" x14ac:dyDescent="0.2">
      <c r="K24" s="52"/>
      <c r="O24" s="53"/>
      <c r="P24" s="52"/>
      <c r="R24" t="s">
        <v>145</v>
      </c>
    </row>
    <row r="25" spans="3:20" x14ac:dyDescent="0.2">
      <c r="K25" s="52"/>
      <c r="O25" s="53"/>
      <c r="P25" s="52"/>
      <c r="S25">
        <f>$C$10</f>
        <v>0.5</v>
      </c>
      <c r="T25" s="46">
        <f>$B$10</f>
        <v>270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70F33-D976-F540-9930-7B5DD777F0EF}">
  <dimension ref="A1:S36"/>
  <sheetViews>
    <sheetView topLeftCell="B1" workbookViewId="0">
      <selection activeCell="H36" sqref="H36"/>
    </sheetView>
  </sheetViews>
  <sheetFormatPr baseColWidth="10" defaultColWidth="10.6640625" defaultRowHeight="16" x14ac:dyDescent="0.2"/>
  <cols>
    <col min="1" max="1" width="12.1640625" customWidth="1"/>
    <col min="2" max="2" width="23.6640625" customWidth="1"/>
    <col min="3" max="4" width="11.33203125" customWidth="1"/>
    <col min="19" max="19" width="16.1640625" customWidth="1"/>
  </cols>
  <sheetData>
    <row r="1" spans="1:19" x14ac:dyDescent="0.2">
      <c r="A1" s="11" t="s">
        <v>17</v>
      </c>
      <c r="B1" s="3"/>
      <c r="C1" s="3"/>
      <c r="D1" s="3"/>
      <c r="E1" s="3"/>
      <c r="F1" s="3"/>
      <c r="G1" s="3"/>
    </row>
    <row r="3" spans="1:19" x14ac:dyDescent="0.2">
      <c r="C3" s="6" t="s">
        <v>18</v>
      </c>
      <c r="D3" s="6" t="s">
        <v>19</v>
      </c>
      <c r="E3" s="6" t="s">
        <v>20</v>
      </c>
      <c r="F3" s="6" t="s">
        <v>21</v>
      </c>
      <c r="G3" s="6" t="s">
        <v>22</v>
      </c>
      <c r="H3" s="6" t="s">
        <v>23</v>
      </c>
      <c r="L3" s="6" t="s">
        <v>18</v>
      </c>
      <c r="M3" s="6" t="s">
        <v>19</v>
      </c>
      <c r="N3" s="6" t="s">
        <v>20</v>
      </c>
      <c r="O3" s="6" t="s">
        <v>21</v>
      </c>
      <c r="P3" s="6" t="s">
        <v>22</v>
      </c>
      <c r="Q3" s="6" t="s">
        <v>23</v>
      </c>
      <c r="R3" s="6" t="s">
        <v>56</v>
      </c>
      <c r="S3" s="6" t="s">
        <v>57</v>
      </c>
    </row>
    <row r="4" spans="1:19" x14ac:dyDescent="0.2">
      <c r="B4" s="12" t="s">
        <v>24</v>
      </c>
      <c r="C4" s="13">
        <v>1</v>
      </c>
      <c r="D4" s="13">
        <v>3</v>
      </c>
      <c r="E4" s="13">
        <v>2</v>
      </c>
      <c r="F4" s="13">
        <v>2</v>
      </c>
      <c r="G4" s="13">
        <v>3</v>
      </c>
      <c r="H4" s="13">
        <v>3</v>
      </c>
      <c r="K4" s="12" t="s">
        <v>24</v>
      </c>
      <c r="L4" s="7">
        <v>0</v>
      </c>
      <c r="M4" s="7">
        <v>1</v>
      </c>
      <c r="N4" s="7">
        <v>1</v>
      </c>
      <c r="O4" s="7">
        <v>0</v>
      </c>
      <c r="P4" s="7">
        <v>0</v>
      </c>
      <c r="Q4" s="7">
        <v>1</v>
      </c>
      <c r="R4">
        <f>SUM(L4:Q4)</f>
        <v>3</v>
      </c>
      <c r="S4">
        <f>R4*$C$14</f>
        <v>1500</v>
      </c>
    </row>
    <row r="5" spans="1:19" x14ac:dyDescent="0.2">
      <c r="B5" t="s">
        <v>25</v>
      </c>
      <c r="C5" s="13">
        <v>3</v>
      </c>
      <c r="D5" s="13">
        <v>2</v>
      </c>
      <c r="E5" s="13">
        <v>2</v>
      </c>
      <c r="F5" s="13">
        <v>1</v>
      </c>
      <c r="G5" s="13">
        <v>2</v>
      </c>
      <c r="H5" s="13">
        <v>2</v>
      </c>
      <c r="K5" t="s">
        <v>25</v>
      </c>
      <c r="L5" s="7">
        <v>1</v>
      </c>
      <c r="M5" s="7">
        <v>1</v>
      </c>
      <c r="N5" s="7">
        <v>0</v>
      </c>
      <c r="O5" s="7">
        <v>0</v>
      </c>
      <c r="P5" s="7">
        <v>1</v>
      </c>
      <c r="Q5" s="7">
        <v>0</v>
      </c>
      <c r="R5">
        <f>SUM(L5:Q5)</f>
        <v>3</v>
      </c>
      <c r="S5">
        <f t="shared" ref="S5:S7" si="0">R5*$C$14</f>
        <v>1500</v>
      </c>
    </row>
    <row r="6" spans="1:19" x14ac:dyDescent="0.2">
      <c r="B6" t="s">
        <v>26</v>
      </c>
      <c r="C6" s="13">
        <v>2</v>
      </c>
      <c r="D6" s="13">
        <v>1</v>
      </c>
      <c r="E6" s="13">
        <v>3</v>
      </c>
      <c r="F6" s="13">
        <v>2</v>
      </c>
      <c r="G6" s="13">
        <v>2</v>
      </c>
      <c r="H6" s="13">
        <v>1</v>
      </c>
      <c r="K6" t="s">
        <v>26</v>
      </c>
      <c r="L6" s="7">
        <v>1</v>
      </c>
      <c r="M6" s="7">
        <v>0</v>
      </c>
      <c r="N6" s="7">
        <v>1</v>
      </c>
      <c r="O6" s="7">
        <v>1</v>
      </c>
      <c r="P6" s="7">
        <v>1</v>
      </c>
      <c r="Q6" s="7">
        <v>0</v>
      </c>
      <c r="R6">
        <f>SUM(L6:Q6)</f>
        <v>4</v>
      </c>
      <c r="S6">
        <f t="shared" si="0"/>
        <v>2000</v>
      </c>
    </row>
    <row r="7" spans="1:19" x14ac:dyDescent="0.2">
      <c r="B7" t="s">
        <v>27</v>
      </c>
      <c r="C7" s="13">
        <v>1</v>
      </c>
      <c r="D7" s="13">
        <v>1</v>
      </c>
      <c r="E7" s="13">
        <v>1</v>
      </c>
      <c r="F7" s="13">
        <v>2</v>
      </c>
      <c r="G7" s="13">
        <v>1</v>
      </c>
      <c r="H7" s="13">
        <v>1</v>
      </c>
      <c r="K7" t="s">
        <v>27</v>
      </c>
      <c r="L7" s="7">
        <v>0</v>
      </c>
      <c r="M7" s="7">
        <v>0</v>
      </c>
      <c r="N7" s="7">
        <v>0</v>
      </c>
      <c r="O7" s="7">
        <v>1</v>
      </c>
      <c r="P7" s="7">
        <v>0</v>
      </c>
      <c r="Q7" s="7">
        <v>1</v>
      </c>
      <c r="R7">
        <f>SUM(L7:Q7)</f>
        <v>2</v>
      </c>
      <c r="S7">
        <f t="shared" si="0"/>
        <v>1000</v>
      </c>
    </row>
    <row r="9" spans="1:19" x14ac:dyDescent="0.2">
      <c r="B9" t="s">
        <v>28</v>
      </c>
      <c r="C9" s="13">
        <v>2</v>
      </c>
      <c r="F9" s="20" t="s">
        <v>36</v>
      </c>
      <c r="G9">
        <f>SUMPRODUCT(C4:H7,L4:Q7)</f>
        <v>27</v>
      </c>
    </row>
    <row r="10" spans="1:19" x14ac:dyDescent="0.2">
      <c r="B10" t="s">
        <v>29</v>
      </c>
      <c r="C10" s="13">
        <v>2</v>
      </c>
      <c r="F10" t="s">
        <v>42</v>
      </c>
    </row>
    <row r="11" spans="1:19" x14ac:dyDescent="0.2">
      <c r="M11" t="s">
        <v>53</v>
      </c>
      <c r="N11">
        <f>C13-SUM(R4:R7)</f>
        <v>0</v>
      </c>
    </row>
    <row r="12" spans="1:19" x14ac:dyDescent="0.2">
      <c r="B12" t="s">
        <v>30</v>
      </c>
      <c r="C12" s="1">
        <v>6000</v>
      </c>
      <c r="M12" t="s">
        <v>54</v>
      </c>
      <c r="N12">
        <f>N11*C14</f>
        <v>0</v>
      </c>
    </row>
    <row r="13" spans="1:19" x14ac:dyDescent="0.2">
      <c r="B13" t="s">
        <v>31</v>
      </c>
      <c r="C13" s="1">
        <f>2*6</f>
        <v>12</v>
      </c>
      <c r="M13" t="s">
        <v>55</v>
      </c>
      <c r="N13">
        <f>N12/4</f>
        <v>0</v>
      </c>
    </row>
    <row r="14" spans="1:19" x14ac:dyDescent="0.2">
      <c r="B14" t="s">
        <v>32</v>
      </c>
      <c r="C14" s="1">
        <f>C12/C13</f>
        <v>500</v>
      </c>
    </row>
    <row r="15" spans="1:19" x14ac:dyDescent="0.2">
      <c r="H15" s="21" t="s">
        <v>43</v>
      </c>
    </row>
    <row r="17" spans="1:10" x14ac:dyDescent="0.2">
      <c r="A17" s="66" t="s">
        <v>33</v>
      </c>
      <c r="B17" t="s">
        <v>24</v>
      </c>
      <c r="C17" s="1">
        <v>1900</v>
      </c>
      <c r="H17" t="s">
        <v>44</v>
      </c>
      <c r="I17" t="s">
        <v>45</v>
      </c>
      <c r="J17" t="s">
        <v>46</v>
      </c>
    </row>
    <row r="18" spans="1:10" x14ac:dyDescent="0.2">
      <c r="A18" s="66"/>
      <c r="B18" t="s">
        <v>25</v>
      </c>
      <c r="C18" s="1">
        <v>1600</v>
      </c>
      <c r="F18" t="s">
        <v>52</v>
      </c>
      <c r="H18" s="21">
        <f>SUM(R4:R7)</f>
        <v>12</v>
      </c>
      <c r="I18" s="21" t="s">
        <v>50</v>
      </c>
      <c r="J18" s="21">
        <f>C13</f>
        <v>12</v>
      </c>
    </row>
    <row r="19" spans="1:10" x14ac:dyDescent="0.2">
      <c r="A19" s="66"/>
      <c r="B19" t="s">
        <v>26</v>
      </c>
      <c r="C19" s="1">
        <v>2000</v>
      </c>
      <c r="F19" t="s">
        <v>47</v>
      </c>
      <c r="G19" t="s">
        <v>24</v>
      </c>
      <c r="H19" s="21">
        <f>SUM(L4:Q4)</f>
        <v>3</v>
      </c>
      <c r="I19" s="21" t="s">
        <v>48</v>
      </c>
      <c r="J19" s="21">
        <f>C10</f>
        <v>2</v>
      </c>
    </row>
    <row r="20" spans="1:10" x14ac:dyDescent="0.2">
      <c r="A20" s="66"/>
      <c r="B20" t="s">
        <v>27</v>
      </c>
      <c r="C20" s="1">
        <v>1200</v>
      </c>
      <c r="G20" t="s">
        <v>25</v>
      </c>
      <c r="H20" s="21">
        <f t="shared" ref="H20:H22" si="1">SUM(L5:Q5)</f>
        <v>3</v>
      </c>
      <c r="I20" s="21" t="s">
        <v>48</v>
      </c>
      <c r="J20" s="21">
        <f>C10</f>
        <v>2</v>
      </c>
    </row>
    <row r="21" spans="1:10" x14ac:dyDescent="0.2">
      <c r="G21" t="s">
        <v>26</v>
      </c>
      <c r="H21" s="21">
        <f t="shared" si="1"/>
        <v>4</v>
      </c>
      <c r="I21" s="21" t="s">
        <v>48</v>
      </c>
      <c r="J21" s="21">
        <f>C10</f>
        <v>2</v>
      </c>
    </row>
    <row r="22" spans="1:10" x14ac:dyDescent="0.2">
      <c r="C22" s="14"/>
      <c r="D22" t="s">
        <v>34</v>
      </c>
      <c r="G22" t="s">
        <v>27</v>
      </c>
      <c r="H22" s="21">
        <f t="shared" si="1"/>
        <v>2</v>
      </c>
      <c r="I22" s="21" t="s">
        <v>48</v>
      </c>
      <c r="J22" s="21">
        <f>C10</f>
        <v>2</v>
      </c>
    </row>
    <row r="23" spans="1:10" x14ac:dyDescent="0.2">
      <c r="C23" s="15"/>
      <c r="D23" t="s">
        <v>35</v>
      </c>
      <c r="H23" s="21"/>
      <c r="I23" s="21"/>
      <c r="J23" s="21"/>
    </row>
    <row r="24" spans="1:10" x14ac:dyDescent="0.2">
      <c r="C24" s="16"/>
      <c r="D24" t="s">
        <v>36</v>
      </c>
      <c r="F24" t="s">
        <v>49</v>
      </c>
      <c r="G24" t="s">
        <v>18</v>
      </c>
      <c r="H24" s="21">
        <f>SUM(L4:L7)</f>
        <v>2</v>
      </c>
      <c r="I24" s="21" t="s">
        <v>50</v>
      </c>
      <c r="J24" s="21">
        <f>C9</f>
        <v>2</v>
      </c>
    </row>
    <row r="25" spans="1:10" x14ac:dyDescent="0.2">
      <c r="C25" s="17"/>
      <c r="D25" t="s">
        <v>37</v>
      </c>
      <c r="G25" t="s">
        <v>19</v>
      </c>
      <c r="H25" s="21">
        <f>SUM(M4:M7)</f>
        <v>2</v>
      </c>
      <c r="I25" s="21" t="s">
        <v>50</v>
      </c>
      <c r="J25" s="21">
        <f>C9</f>
        <v>2</v>
      </c>
    </row>
    <row r="26" spans="1:10" x14ac:dyDescent="0.2">
      <c r="G26" t="s">
        <v>20</v>
      </c>
      <c r="H26" s="21">
        <f>SUM(N4:N7)</f>
        <v>2</v>
      </c>
      <c r="I26" s="21" t="s">
        <v>50</v>
      </c>
      <c r="J26" s="21">
        <f>C9</f>
        <v>2</v>
      </c>
    </row>
    <row r="27" spans="1:10" x14ac:dyDescent="0.2">
      <c r="G27" t="s">
        <v>21</v>
      </c>
      <c r="H27" s="21">
        <f>SUM(O4:O7)</f>
        <v>2</v>
      </c>
      <c r="I27" s="21" t="s">
        <v>50</v>
      </c>
      <c r="J27" s="21">
        <f>C9</f>
        <v>2</v>
      </c>
    </row>
    <row r="28" spans="1:10" x14ac:dyDescent="0.2">
      <c r="G28" t="s">
        <v>22</v>
      </c>
      <c r="H28" s="21">
        <f>SUM(P4:P7)</f>
        <v>2</v>
      </c>
      <c r="I28" s="21" t="s">
        <v>50</v>
      </c>
      <c r="J28" s="21">
        <f>C9</f>
        <v>2</v>
      </c>
    </row>
    <row r="29" spans="1:10" x14ac:dyDescent="0.2">
      <c r="G29" t="s">
        <v>23</v>
      </c>
      <c r="H29" s="21">
        <f>SUM(Q4:Q7)</f>
        <v>2</v>
      </c>
      <c r="I29" s="21" t="s">
        <v>50</v>
      </c>
      <c r="J29" s="21">
        <f>C9</f>
        <v>2</v>
      </c>
    </row>
    <row r="30" spans="1:10" x14ac:dyDescent="0.2">
      <c r="H30" s="21"/>
      <c r="I30" s="21"/>
      <c r="J30" s="21"/>
    </row>
    <row r="31" spans="1:10" x14ac:dyDescent="0.2">
      <c r="F31" t="s">
        <v>51</v>
      </c>
      <c r="G31" t="s">
        <v>24</v>
      </c>
      <c r="H31" s="21">
        <f>S4+$N$13</f>
        <v>1500</v>
      </c>
      <c r="I31" s="21" t="s">
        <v>50</v>
      </c>
      <c r="J31" s="21">
        <f>C17</f>
        <v>1900</v>
      </c>
    </row>
    <row r="32" spans="1:10" x14ac:dyDescent="0.2">
      <c r="G32" t="s">
        <v>25</v>
      </c>
      <c r="H32" s="21">
        <f t="shared" ref="H32:H34" si="2">S5+$N$13</f>
        <v>1500</v>
      </c>
      <c r="I32" s="21" t="s">
        <v>50</v>
      </c>
      <c r="J32" s="21">
        <f>C18</f>
        <v>1600</v>
      </c>
    </row>
    <row r="33" spans="6:10" x14ac:dyDescent="0.2">
      <c r="G33" t="s">
        <v>26</v>
      </c>
      <c r="H33" s="21">
        <f t="shared" si="2"/>
        <v>2000</v>
      </c>
      <c r="I33" s="21" t="s">
        <v>50</v>
      </c>
      <c r="J33" s="21">
        <f t="shared" ref="J33:J34" si="3">C19</f>
        <v>2000</v>
      </c>
    </row>
    <row r="34" spans="6:10" x14ac:dyDescent="0.2">
      <c r="G34" t="s">
        <v>27</v>
      </c>
      <c r="H34" s="21">
        <f t="shared" si="2"/>
        <v>1000</v>
      </c>
      <c r="I34" s="21" t="s">
        <v>50</v>
      </c>
      <c r="J34" s="21">
        <f t="shared" si="3"/>
        <v>1200</v>
      </c>
    </row>
    <row r="35" spans="6:10" x14ac:dyDescent="0.2">
      <c r="H35" s="21"/>
      <c r="I35" s="21"/>
      <c r="J35" s="21"/>
    </row>
    <row r="36" spans="6:10" x14ac:dyDescent="0.2">
      <c r="F36" t="s">
        <v>58</v>
      </c>
      <c r="H36" s="21">
        <f>M4</f>
        <v>1</v>
      </c>
      <c r="I36" s="21" t="s">
        <v>50</v>
      </c>
      <c r="J36" s="21">
        <f>N4</f>
        <v>1</v>
      </c>
    </row>
  </sheetData>
  <mergeCells count="1">
    <mergeCell ref="A17:A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A3DF8-F022-B147-A5E9-846A8A7518D3}">
  <dimension ref="A1:S36"/>
  <sheetViews>
    <sheetView topLeftCell="D1" workbookViewId="0">
      <selection activeCell="P7" sqref="P7"/>
    </sheetView>
  </sheetViews>
  <sheetFormatPr baseColWidth="10" defaultColWidth="10.6640625" defaultRowHeight="16" x14ac:dyDescent="0.2"/>
  <cols>
    <col min="1" max="1" width="12.1640625" customWidth="1"/>
    <col min="2" max="2" width="23.6640625" customWidth="1"/>
    <col min="3" max="4" width="11.33203125" customWidth="1"/>
    <col min="19" max="19" width="16.1640625" customWidth="1"/>
  </cols>
  <sheetData>
    <row r="1" spans="1:19" x14ac:dyDescent="0.2">
      <c r="A1" s="11" t="s">
        <v>17</v>
      </c>
      <c r="B1" s="3"/>
      <c r="C1" s="3"/>
      <c r="D1" s="3"/>
      <c r="E1" s="3"/>
      <c r="F1" s="3"/>
      <c r="G1" s="3"/>
    </row>
    <row r="3" spans="1:19" x14ac:dyDescent="0.2">
      <c r="C3" s="6" t="s">
        <v>18</v>
      </c>
      <c r="D3" s="6" t="s">
        <v>19</v>
      </c>
      <c r="E3" s="6" t="s">
        <v>20</v>
      </c>
      <c r="F3" s="6" t="s">
        <v>21</v>
      </c>
      <c r="G3" s="6" t="s">
        <v>22</v>
      </c>
      <c r="H3" s="6" t="s">
        <v>23</v>
      </c>
      <c r="L3" s="6" t="s">
        <v>18</v>
      </c>
      <c r="M3" s="6" t="s">
        <v>19</v>
      </c>
      <c r="N3" s="6" t="s">
        <v>20</v>
      </c>
      <c r="O3" s="6" t="s">
        <v>21</v>
      </c>
      <c r="P3" s="6" t="s">
        <v>22</v>
      </c>
      <c r="Q3" s="6" t="s">
        <v>23</v>
      </c>
      <c r="R3" s="6" t="s">
        <v>56</v>
      </c>
      <c r="S3" s="6" t="s">
        <v>57</v>
      </c>
    </row>
    <row r="4" spans="1:19" x14ac:dyDescent="0.2">
      <c r="B4" s="12" t="s">
        <v>24</v>
      </c>
      <c r="C4" s="13">
        <v>1</v>
      </c>
      <c r="D4" s="13">
        <v>3</v>
      </c>
      <c r="E4" s="13">
        <v>2</v>
      </c>
      <c r="F4" s="13">
        <v>2</v>
      </c>
      <c r="G4" s="13">
        <v>3</v>
      </c>
      <c r="H4" s="13">
        <v>3</v>
      </c>
      <c r="K4" s="12" t="s">
        <v>24</v>
      </c>
      <c r="L4" s="7">
        <v>0</v>
      </c>
      <c r="M4" s="7">
        <v>1</v>
      </c>
      <c r="N4" s="7">
        <v>0</v>
      </c>
      <c r="O4" s="7">
        <v>0</v>
      </c>
      <c r="P4" s="7">
        <v>1</v>
      </c>
      <c r="Q4" s="7">
        <v>1</v>
      </c>
      <c r="R4">
        <f>SUM(L4:Q4)</f>
        <v>3</v>
      </c>
      <c r="S4">
        <f>R4*$C$14</f>
        <v>1500</v>
      </c>
    </row>
    <row r="5" spans="1:19" x14ac:dyDescent="0.2">
      <c r="B5" t="s">
        <v>25</v>
      </c>
      <c r="C5" s="13">
        <v>3</v>
      </c>
      <c r="D5" s="13">
        <v>2</v>
      </c>
      <c r="E5" s="13">
        <v>2</v>
      </c>
      <c r="F5" s="13">
        <v>1</v>
      </c>
      <c r="G5" s="13">
        <v>2</v>
      </c>
      <c r="H5" s="13">
        <v>2</v>
      </c>
      <c r="K5" t="s">
        <v>25</v>
      </c>
      <c r="L5" s="7">
        <v>1</v>
      </c>
      <c r="M5" s="7">
        <v>0</v>
      </c>
      <c r="N5" s="7">
        <v>1</v>
      </c>
      <c r="O5" s="7">
        <v>0</v>
      </c>
      <c r="P5" s="7">
        <v>0</v>
      </c>
      <c r="Q5" s="7">
        <v>1</v>
      </c>
      <c r="R5">
        <f>SUM(L5:Q5)</f>
        <v>3</v>
      </c>
      <c r="S5">
        <f t="shared" ref="S5:S7" si="0">R5*$C$14</f>
        <v>1500</v>
      </c>
    </row>
    <row r="6" spans="1:19" x14ac:dyDescent="0.2">
      <c r="B6" t="s">
        <v>26</v>
      </c>
      <c r="C6" s="13">
        <v>2</v>
      </c>
      <c r="D6" s="13">
        <v>1</v>
      </c>
      <c r="E6" s="13">
        <v>3</v>
      </c>
      <c r="F6" s="13">
        <v>2</v>
      </c>
      <c r="G6" s="13">
        <v>2</v>
      </c>
      <c r="H6" s="13">
        <v>1</v>
      </c>
      <c r="K6" t="s">
        <v>26</v>
      </c>
      <c r="L6" s="7">
        <v>1</v>
      </c>
      <c r="M6" s="7">
        <v>1</v>
      </c>
      <c r="N6" s="7">
        <v>1</v>
      </c>
      <c r="O6" s="7">
        <v>1</v>
      </c>
      <c r="P6" s="7">
        <v>0</v>
      </c>
      <c r="Q6" s="7">
        <v>0</v>
      </c>
      <c r="R6">
        <f>SUM(L6:Q6)</f>
        <v>4</v>
      </c>
      <c r="S6">
        <f t="shared" si="0"/>
        <v>2000</v>
      </c>
    </row>
    <row r="7" spans="1:19" x14ac:dyDescent="0.2">
      <c r="B7" t="s">
        <v>27</v>
      </c>
      <c r="C7" s="13">
        <v>1</v>
      </c>
      <c r="D7" s="13">
        <v>1</v>
      </c>
      <c r="E7" s="13">
        <v>1</v>
      </c>
      <c r="F7" s="13">
        <v>2</v>
      </c>
      <c r="G7" s="13">
        <v>1</v>
      </c>
      <c r="H7" s="13">
        <v>1</v>
      </c>
      <c r="K7" t="s">
        <v>27</v>
      </c>
      <c r="L7" s="7">
        <v>0</v>
      </c>
      <c r="M7" s="7">
        <v>0</v>
      </c>
      <c r="N7" s="7">
        <v>0</v>
      </c>
      <c r="O7" s="7">
        <v>1</v>
      </c>
      <c r="P7" s="7">
        <v>1</v>
      </c>
      <c r="Q7" s="7">
        <v>0</v>
      </c>
      <c r="R7">
        <f>SUM(L7:Q7)</f>
        <v>2</v>
      </c>
      <c r="S7">
        <f t="shared" si="0"/>
        <v>1000</v>
      </c>
    </row>
    <row r="9" spans="1:19" x14ac:dyDescent="0.2">
      <c r="B9" t="s">
        <v>28</v>
      </c>
      <c r="C9" s="13">
        <v>2</v>
      </c>
      <c r="F9" s="20" t="s">
        <v>36</v>
      </c>
      <c r="G9">
        <f>SUMPRODUCT(C4:H7,L4:Q7)</f>
        <v>27</v>
      </c>
    </row>
    <row r="10" spans="1:19" x14ac:dyDescent="0.2">
      <c r="B10" t="s">
        <v>29</v>
      </c>
      <c r="C10" s="13">
        <v>2</v>
      </c>
      <c r="F10" t="s">
        <v>42</v>
      </c>
    </row>
    <row r="11" spans="1:19" x14ac:dyDescent="0.2">
      <c r="M11" t="s">
        <v>53</v>
      </c>
      <c r="N11">
        <f>C13-SUM(R4:R7)</f>
        <v>0</v>
      </c>
    </row>
    <row r="12" spans="1:19" x14ac:dyDescent="0.2">
      <c r="B12" t="s">
        <v>30</v>
      </c>
      <c r="C12" s="1">
        <v>6000</v>
      </c>
      <c r="M12" t="s">
        <v>54</v>
      </c>
      <c r="N12">
        <f>N11*C14</f>
        <v>0</v>
      </c>
    </row>
    <row r="13" spans="1:19" x14ac:dyDescent="0.2">
      <c r="B13" t="s">
        <v>31</v>
      </c>
      <c r="C13" s="1">
        <f>2*6</f>
        <v>12</v>
      </c>
      <c r="M13" t="s">
        <v>55</v>
      </c>
      <c r="N13">
        <f>N12/4</f>
        <v>0</v>
      </c>
    </row>
    <row r="14" spans="1:19" x14ac:dyDescent="0.2">
      <c r="B14" t="s">
        <v>32</v>
      </c>
      <c r="C14" s="1">
        <f>C12/C13</f>
        <v>500</v>
      </c>
    </row>
    <row r="15" spans="1:19" x14ac:dyDescent="0.2">
      <c r="H15" s="21" t="s">
        <v>43</v>
      </c>
    </row>
    <row r="17" spans="1:10" x14ac:dyDescent="0.2">
      <c r="A17" s="66" t="s">
        <v>33</v>
      </c>
      <c r="B17" t="s">
        <v>24</v>
      </c>
      <c r="C17" s="1">
        <v>1900</v>
      </c>
      <c r="H17" t="s">
        <v>44</v>
      </c>
      <c r="I17" t="s">
        <v>45</v>
      </c>
      <c r="J17" t="s">
        <v>46</v>
      </c>
    </row>
    <row r="18" spans="1:10" x14ac:dyDescent="0.2">
      <c r="A18" s="66"/>
      <c r="B18" t="s">
        <v>25</v>
      </c>
      <c r="C18" s="1">
        <v>1600</v>
      </c>
      <c r="F18" t="s">
        <v>52</v>
      </c>
      <c r="H18" s="21">
        <f>SUM(R4:R7)</f>
        <v>12</v>
      </c>
      <c r="I18" s="21" t="s">
        <v>50</v>
      </c>
      <c r="J18" s="21">
        <f>C13</f>
        <v>12</v>
      </c>
    </row>
    <row r="19" spans="1:10" x14ac:dyDescent="0.2">
      <c r="A19" s="66"/>
      <c r="B19" t="s">
        <v>26</v>
      </c>
      <c r="C19" s="1">
        <v>2000</v>
      </c>
      <c r="F19" t="s">
        <v>47</v>
      </c>
      <c r="G19" t="s">
        <v>24</v>
      </c>
      <c r="H19" s="21">
        <f>SUM(L4:Q4)</f>
        <v>3</v>
      </c>
      <c r="I19" s="21" t="s">
        <v>48</v>
      </c>
      <c r="J19" s="21">
        <f>C10</f>
        <v>2</v>
      </c>
    </row>
    <row r="20" spans="1:10" x14ac:dyDescent="0.2">
      <c r="A20" s="66"/>
      <c r="B20" t="s">
        <v>27</v>
      </c>
      <c r="C20" s="1">
        <v>1200</v>
      </c>
      <c r="G20" t="s">
        <v>25</v>
      </c>
      <c r="H20" s="21">
        <f t="shared" ref="H20:H22" si="1">SUM(L5:Q5)</f>
        <v>3</v>
      </c>
      <c r="I20" s="21" t="s">
        <v>48</v>
      </c>
      <c r="J20" s="21">
        <f>C10</f>
        <v>2</v>
      </c>
    </row>
    <row r="21" spans="1:10" x14ac:dyDescent="0.2">
      <c r="G21" t="s">
        <v>26</v>
      </c>
      <c r="H21" s="21">
        <f t="shared" si="1"/>
        <v>4</v>
      </c>
      <c r="I21" s="21" t="s">
        <v>48</v>
      </c>
      <c r="J21" s="21">
        <f>C10</f>
        <v>2</v>
      </c>
    </row>
    <row r="22" spans="1:10" x14ac:dyDescent="0.2">
      <c r="C22" s="14"/>
      <c r="D22" t="s">
        <v>34</v>
      </c>
      <c r="G22" t="s">
        <v>27</v>
      </c>
      <c r="H22" s="21">
        <f t="shared" si="1"/>
        <v>2</v>
      </c>
      <c r="I22" s="21" t="s">
        <v>48</v>
      </c>
      <c r="J22" s="21">
        <f>C10</f>
        <v>2</v>
      </c>
    </row>
    <row r="23" spans="1:10" x14ac:dyDescent="0.2">
      <c r="C23" s="15"/>
      <c r="D23" t="s">
        <v>35</v>
      </c>
      <c r="H23" s="21"/>
      <c r="I23" s="21"/>
      <c r="J23" s="21"/>
    </row>
    <row r="24" spans="1:10" x14ac:dyDescent="0.2">
      <c r="C24" s="16"/>
      <c r="D24" t="s">
        <v>36</v>
      </c>
      <c r="F24" t="s">
        <v>49</v>
      </c>
      <c r="G24" t="s">
        <v>18</v>
      </c>
      <c r="H24" s="21">
        <f>SUM(L4:L7)</f>
        <v>2</v>
      </c>
      <c r="I24" s="21" t="s">
        <v>50</v>
      </c>
      <c r="J24" s="21">
        <f>C9</f>
        <v>2</v>
      </c>
    </row>
    <row r="25" spans="1:10" x14ac:dyDescent="0.2">
      <c r="C25" s="17"/>
      <c r="D25" t="s">
        <v>37</v>
      </c>
      <c r="G25" t="s">
        <v>19</v>
      </c>
      <c r="H25" s="21">
        <f>SUM(M4:M7)</f>
        <v>2</v>
      </c>
      <c r="I25" s="21" t="s">
        <v>50</v>
      </c>
      <c r="J25" s="21">
        <f>C9</f>
        <v>2</v>
      </c>
    </row>
    <row r="26" spans="1:10" x14ac:dyDescent="0.2">
      <c r="G26" t="s">
        <v>20</v>
      </c>
      <c r="H26" s="21">
        <f>SUM(N4:N7)</f>
        <v>2</v>
      </c>
      <c r="I26" s="21" t="s">
        <v>50</v>
      </c>
      <c r="J26" s="21">
        <f>C9</f>
        <v>2</v>
      </c>
    </row>
    <row r="27" spans="1:10" x14ac:dyDescent="0.2">
      <c r="G27" t="s">
        <v>21</v>
      </c>
      <c r="H27" s="21">
        <f>SUM(O4:O7)</f>
        <v>2</v>
      </c>
      <c r="I27" s="21" t="s">
        <v>50</v>
      </c>
      <c r="J27" s="21">
        <f>C9</f>
        <v>2</v>
      </c>
    </row>
    <row r="28" spans="1:10" x14ac:dyDescent="0.2">
      <c r="G28" t="s">
        <v>22</v>
      </c>
      <c r="H28" s="21">
        <f>SUM(P4:P7)</f>
        <v>2</v>
      </c>
      <c r="I28" s="21" t="s">
        <v>50</v>
      </c>
      <c r="J28" s="21">
        <f>C9</f>
        <v>2</v>
      </c>
    </row>
    <row r="29" spans="1:10" x14ac:dyDescent="0.2">
      <c r="G29" t="s">
        <v>23</v>
      </c>
      <c r="H29" s="21">
        <f>SUM(Q4:Q7)</f>
        <v>2</v>
      </c>
      <c r="I29" s="21" t="s">
        <v>50</v>
      </c>
      <c r="J29" s="21">
        <f>C9</f>
        <v>2</v>
      </c>
    </row>
    <row r="30" spans="1:10" x14ac:dyDescent="0.2">
      <c r="H30" s="21"/>
      <c r="I30" s="21"/>
      <c r="J30" s="21"/>
    </row>
    <row r="31" spans="1:10" x14ac:dyDescent="0.2">
      <c r="F31" t="s">
        <v>51</v>
      </c>
      <c r="G31" t="s">
        <v>24</v>
      </c>
      <c r="H31" s="21">
        <f>S4+$N$13</f>
        <v>1500</v>
      </c>
      <c r="I31" s="21" t="s">
        <v>50</v>
      </c>
      <c r="J31" s="21">
        <f>C17</f>
        <v>1900</v>
      </c>
    </row>
    <row r="32" spans="1:10" x14ac:dyDescent="0.2">
      <c r="G32" t="s">
        <v>25</v>
      </c>
      <c r="H32" s="21">
        <f t="shared" ref="H32:H34" si="2">S5+$N$13</f>
        <v>1500</v>
      </c>
      <c r="I32" s="21" t="s">
        <v>50</v>
      </c>
      <c r="J32" s="21">
        <f>C18</f>
        <v>1600</v>
      </c>
    </row>
    <row r="33" spans="6:10" x14ac:dyDescent="0.2">
      <c r="G33" t="s">
        <v>26</v>
      </c>
      <c r="H33" s="21">
        <f t="shared" si="2"/>
        <v>2000</v>
      </c>
      <c r="I33" s="21" t="s">
        <v>50</v>
      </c>
      <c r="J33" s="21">
        <f t="shared" ref="J33:J34" si="3">C19</f>
        <v>2000</v>
      </c>
    </row>
    <row r="34" spans="6:10" x14ac:dyDescent="0.2">
      <c r="G34" t="s">
        <v>27</v>
      </c>
      <c r="H34" s="21">
        <f t="shared" si="2"/>
        <v>1000</v>
      </c>
      <c r="I34" s="21" t="s">
        <v>50</v>
      </c>
      <c r="J34" s="21">
        <f t="shared" si="3"/>
        <v>1200</v>
      </c>
    </row>
    <row r="35" spans="6:10" x14ac:dyDescent="0.2">
      <c r="H35" s="21"/>
      <c r="I35" s="21"/>
      <c r="J35" s="21"/>
    </row>
    <row r="36" spans="6:10" x14ac:dyDescent="0.2">
      <c r="F36" t="s">
        <v>59</v>
      </c>
      <c r="H36" s="21">
        <f>1-L7</f>
        <v>1</v>
      </c>
      <c r="I36" s="21" t="s">
        <v>50</v>
      </c>
      <c r="J36" s="21">
        <f>P7</f>
        <v>1</v>
      </c>
    </row>
  </sheetData>
  <mergeCells count="1">
    <mergeCell ref="A17:A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F2B8E-99AD-2346-895E-D8D201872B78}">
  <dimension ref="A1:S37"/>
  <sheetViews>
    <sheetView topLeftCell="C1" workbookViewId="0">
      <selection activeCell="H5" sqref="H5"/>
    </sheetView>
  </sheetViews>
  <sheetFormatPr baseColWidth="10" defaultColWidth="10.6640625" defaultRowHeight="16" x14ac:dyDescent="0.2"/>
  <cols>
    <col min="1" max="1" width="12.1640625" customWidth="1"/>
    <col min="2" max="2" width="23.6640625" customWidth="1"/>
    <col min="3" max="4" width="11.33203125" customWidth="1"/>
    <col min="19" max="19" width="16.1640625" customWidth="1"/>
  </cols>
  <sheetData>
    <row r="1" spans="1:19" x14ac:dyDescent="0.2">
      <c r="A1" s="11" t="s">
        <v>17</v>
      </c>
      <c r="B1" s="3"/>
      <c r="C1" s="3"/>
      <c r="D1" s="3"/>
      <c r="E1" s="3"/>
      <c r="F1" s="3"/>
      <c r="G1" s="3"/>
    </row>
    <row r="3" spans="1:19" x14ac:dyDescent="0.2">
      <c r="C3" s="6" t="s">
        <v>18</v>
      </c>
      <c r="D3" s="6" t="s">
        <v>19</v>
      </c>
      <c r="E3" s="6" t="s">
        <v>20</v>
      </c>
      <c r="F3" s="6" t="s">
        <v>21</v>
      </c>
      <c r="G3" s="6" t="s">
        <v>22</v>
      </c>
      <c r="H3" s="6" t="s">
        <v>23</v>
      </c>
      <c r="L3" s="6" t="s">
        <v>18</v>
      </c>
      <c r="M3" s="6" t="s">
        <v>19</v>
      </c>
      <c r="N3" s="6" t="s">
        <v>20</v>
      </c>
      <c r="O3" s="6" t="s">
        <v>21</v>
      </c>
      <c r="P3" s="6" t="s">
        <v>22</v>
      </c>
      <c r="Q3" s="6" t="s">
        <v>23</v>
      </c>
      <c r="R3" s="6" t="s">
        <v>56</v>
      </c>
      <c r="S3" s="6" t="s">
        <v>57</v>
      </c>
    </row>
    <row r="4" spans="1:19" x14ac:dyDescent="0.2">
      <c r="B4" s="12" t="s">
        <v>24</v>
      </c>
      <c r="C4" s="13">
        <v>1</v>
      </c>
      <c r="D4" s="13">
        <v>3</v>
      </c>
      <c r="E4" s="13">
        <v>2</v>
      </c>
      <c r="F4" s="13">
        <v>2</v>
      </c>
      <c r="G4" s="13">
        <v>3</v>
      </c>
      <c r="H4" s="13">
        <v>3</v>
      </c>
      <c r="K4" s="12" t="s">
        <v>24</v>
      </c>
      <c r="L4" s="7">
        <v>0</v>
      </c>
      <c r="M4" s="7">
        <v>1</v>
      </c>
      <c r="N4" s="7">
        <v>0</v>
      </c>
      <c r="O4" s="7">
        <v>0</v>
      </c>
      <c r="P4" s="7">
        <v>1</v>
      </c>
      <c r="Q4" s="7">
        <v>1</v>
      </c>
      <c r="R4">
        <f>SUM(L4:Q4)</f>
        <v>3</v>
      </c>
      <c r="S4">
        <f>R4*$C$14</f>
        <v>1500</v>
      </c>
    </row>
    <row r="5" spans="1:19" x14ac:dyDescent="0.2">
      <c r="B5" t="s">
        <v>25</v>
      </c>
      <c r="C5" s="13">
        <v>3</v>
      </c>
      <c r="D5" s="13">
        <v>2</v>
      </c>
      <c r="E5" s="13">
        <v>2</v>
      </c>
      <c r="F5" s="13">
        <v>1</v>
      </c>
      <c r="G5" s="13">
        <v>2</v>
      </c>
      <c r="H5" s="13">
        <v>2</v>
      </c>
      <c r="K5" t="s">
        <v>25</v>
      </c>
      <c r="L5" s="7">
        <v>1</v>
      </c>
      <c r="M5" s="7">
        <v>0</v>
      </c>
      <c r="N5" s="7">
        <v>1</v>
      </c>
      <c r="O5" s="7">
        <v>0</v>
      </c>
      <c r="P5" s="7">
        <v>0</v>
      </c>
      <c r="Q5" s="7">
        <v>1</v>
      </c>
      <c r="R5">
        <f>SUM(L5:Q5)</f>
        <v>3</v>
      </c>
      <c r="S5">
        <f t="shared" ref="S5:S7" si="0">R5*$C$14</f>
        <v>1500</v>
      </c>
    </row>
    <row r="6" spans="1:19" x14ac:dyDescent="0.2">
      <c r="B6" t="s">
        <v>26</v>
      </c>
      <c r="C6" s="13">
        <v>2</v>
      </c>
      <c r="D6" s="13">
        <v>1</v>
      </c>
      <c r="E6" s="13">
        <v>3</v>
      </c>
      <c r="F6" s="13">
        <v>2</v>
      </c>
      <c r="G6" s="13">
        <v>2</v>
      </c>
      <c r="H6" s="13">
        <v>1</v>
      </c>
      <c r="K6" t="s">
        <v>26</v>
      </c>
      <c r="L6" s="7">
        <v>1</v>
      </c>
      <c r="M6" s="7">
        <v>1</v>
      </c>
      <c r="N6" s="7">
        <v>1</v>
      </c>
      <c r="O6" s="7">
        <v>1</v>
      </c>
      <c r="P6" s="7">
        <v>0</v>
      </c>
      <c r="Q6" s="7">
        <v>0</v>
      </c>
      <c r="R6">
        <f>SUM(L6:Q6)</f>
        <v>4</v>
      </c>
      <c r="S6">
        <f t="shared" si="0"/>
        <v>2000</v>
      </c>
    </row>
    <row r="7" spans="1:19" x14ac:dyDescent="0.2">
      <c r="B7" t="s">
        <v>27</v>
      </c>
      <c r="C7" s="13">
        <v>1</v>
      </c>
      <c r="D7" s="13">
        <v>1</v>
      </c>
      <c r="E7" s="13">
        <v>1</v>
      </c>
      <c r="F7" s="13">
        <v>2</v>
      </c>
      <c r="G7" s="13">
        <v>1</v>
      </c>
      <c r="H7" s="13">
        <v>1</v>
      </c>
      <c r="K7" t="s">
        <v>27</v>
      </c>
      <c r="L7" s="7">
        <v>0</v>
      </c>
      <c r="M7" s="7">
        <v>0</v>
      </c>
      <c r="N7" s="7">
        <v>0</v>
      </c>
      <c r="O7" s="7">
        <v>1</v>
      </c>
      <c r="P7" s="7">
        <v>1</v>
      </c>
      <c r="Q7" s="7">
        <v>0</v>
      </c>
      <c r="R7">
        <f>SUM(L7:Q7)</f>
        <v>2</v>
      </c>
      <c r="S7">
        <f t="shared" si="0"/>
        <v>1000</v>
      </c>
    </row>
    <row r="9" spans="1:19" x14ac:dyDescent="0.2">
      <c r="B9" t="s">
        <v>28</v>
      </c>
      <c r="C9" s="13">
        <v>2</v>
      </c>
      <c r="F9" s="20" t="s">
        <v>36</v>
      </c>
      <c r="G9">
        <f>SUMPRODUCT(C4:H7,L4:Q7)+N19*2</f>
        <v>29</v>
      </c>
    </row>
    <row r="10" spans="1:19" x14ac:dyDescent="0.2">
      <c r="B10" t="s">
        <v>29</v>
      </c>
      <c r="C10" s="13">
        <v>2</v>
      </c>
      <c r="F10" t="s">
        <v>42</v>
      </c>
    </row>
    <row r="11" spans="1:19" x14ac:dyDescent="0.2">
      <c r="M11" t="s">
        <v>53</v>
      </c>
      <c r="N11">
        <f>C13-SUM(R4:R7)</f>
        <v>0</v>
      </c>
    </row>
    <row r="12" spans="1:19" x14ac:dyDescent="0.2">
      <c r="B12" t="s">
        <v>30</v>
      </c>
      <c r="C12" s="1">
        <v>6000</v>
      </c>
      <c r="M12" t="s">
        <v>54</v>
      </c>
      <c r="N12">
        <f>N11*C14</f>
        <v>0</v>
      </c>
    </row>
    <row r="13" spans="1:19" x14ac:dyDescent="0.2">
      <c r="B13" t="s">
        <v>31</v>
      </c>
      <c r="C13" s="1">
        <f>2*6</f>
        <v>12</v>
      </c>
      <c r="M13" t="s">
        <v>55</v>
      </c>
      <c r="N13">
        <f>N12/4</f>
        <v>0</v>
      </c>
    </row>
    <row r="14" spans="1:19" x14ac:dyDescent="0.2">
      <c r="B14" t="s">
        <v>32</v>
      </c>
      <c r="C14" s="1">
        <f>C12/C13</f>
        <v>500</v>
      </c>
    </row>
    <row r="15" spans="1:19" x14ac:dyDescent="0.2">
      <c r="H15" s="21" t="s">
        <v>43</v>
      </c>
    </row>
    <row r="17" spans="1:14" x14ac:dyDescent="0.2">
      <c r="A17" s="66" t="s">
        <v>33</v>
      </c>
      <c r="B17" t="s">
        <v>24</v>
      </c>
      <c r="C17" s="1">
        <v>1900</v>
      </c>
      <c r="H17" t="s">
        <v>44</v>
      </c>
      <c r="I17" t="s">
        <v>45</v>
      </c>
      <c r="J17" t="s">
        <v>46</v>
      </c>
    </row>
    <row r="18" spans="1:14" x14ac:dyDescent="0.2">
      <c r="A18" s="66"/>
      <c r="B18" t="s">
        <v>25</v>
      </c>
      <c r="C18" s="1">
        <v>1600</v>
      </c>
      <c r="F18" t="s">
        <v>52</v>
      </c>
      <c r="H18" s="21">
        <f>SUM(R4:R7)</f>
        <v>12</v>
      </c>
      <c r="I18" s="21" t="s">
        <v>50</v>
      </c>
      <c r="J18" s="21">
        <f>C13</f>
        <v>12</v>
      </c>
      <c r="M18" t="s">
        <v>60</v>
      </c>
    </row>
    <row r="19" spans="1:14" x14ac:dyDescent="0.2">
      <c r="A19" s="66"/>
      <c r="B19" t="s">
        <v>26</v>
      </c>
      <c r="C19" s="1">
        <v>2000</v>
      </c>
      <c r="F19" t="s">
        <v>47</v>
      </c>
      <c r="G19" t="s">
        <v>24</v>
      </c>
      <c r="H19" s="21">
        <f>SUM(L4:Q4)</f>
        <v>3</v>
      </c>
      <c r="I19" s="21" t="s">
        <v>48</v>
      </c>
      <c r="J19" s="21">
        <f>C10</f>
        <v>2</v>
      </c>
      <c r="M19" t="s">
        <v>61</v>
      </c>
      <c r="N19" s="7">
        <v>1</v>
      </c>
    </row>
    <row r="20" spans="1:14" x14ac:dyDescent="0.2">
      <c r="A20" s="66"/>
      <c r="B20" t="s">
        <v>27</v>
      </c>
      <c r="C20" s="1">
        <v>1200</v>
      </c>
      <c r="G20" t="s">
        <v>25</v>
      </c>
      <c r="H20" s="21">
        <f t="shared" ref="H20:H22" si="1">SUM(L5:Q5)</f>
        <v>3</v>
      </c>
      <c r="I20" s="21" t="s">
        <v>48</v>
      </c>
      <c r="J20" s="21">
        <f>C10</f>
        <v>2</v>
      </c>
    </row>
    <row r="21" spans="1:14" x14ac:dyDescent="0.2">
      <c r="G21" t="s">
        <v>26</v>
      </c>
      <c r="H21" s="21">
        <f t="shared" si="1"/>
        <v>4</v>
      </c>
      <c r="I21" s="21" t="s">
        <v>48</v>
      </c>
      <c r="J21" s="21">
        <f>C10</f>
        <v>2</v>
      </c>
    </row>
    <row r="22" spans="1:14" x14ac:dyDescent="0.2">
      <c r="C22" s="14"/>
      <c r="D22" t="s">
        <v>34</v>
      </c>
      <c r="G22" t="s">
        <v>27</v>
      </c>
      <c r="H22" s="21">
        <f t="shared" si="1"/>
        <v>2</v>
      </c>
      <c r="I22" s="21" t="s">
        <v>48</v>
      </c>
      <c r="J22" s="21">
        <f>C10</f>
        <v>2</v>
      </c>
    </row>
    <row r="23" spans="1:14" x14ac:dyDescent="0.2">
      <c r="C23" s="15"/>
      <c r="D23" t="s">
        <v>35</v>
      </c>
      <c r="H23" s="21"/>
      <c r="I23" s="21"/>
      <c r="J23" s="21"/>
    </row>
    <row r="24" spans="1:14" x14ac:dyDescent="0.2">
      <c r="C24" s="16"/>
      <c r="D24" t="s">
        <v>36</v>
      </c>
      <c r="F24" t="s">
        <v>49</v>
      </c>
      <c r="G24" t="s">
        <v>18</v>
      </c>
      <c r="H24" s="21">
        <f>SUM(L4:L7)</f>
        <v>2</v>
      </c>
      <c r="I24" s="21" t="s">
        <v>50</v>
      </c>
      <c r="J24" s="21">
        <f>C9</f>
        <v>2</v>
      </c>
    </row>
    <row r="25" spans="1:14" x14ac:dyDescent="0.2">
      <c r="C25" s="17"/>
      <c r="D25" t="s">
        <v>37</v>
      </c>
      <c r="G25" t="s">
        <v>19</v>
      </c>
      <c r="H25" s="21">
        <f>SUM(M4:M7)</f>
        <v>2</v>
      </c>
      <c r="I25" s="21" t="s">
        <v>50</v>
      </c>
      <c r="J25" s="21">
        <f>C9</f>
        <v>2</v>
      </c>
    </row>
    <row r="26" spans="1:14" x14ac:dyDescent="0.2">
      <c r="G26" t="s">
        <v>20</v>
      </c>
      <c r="H26" s="21">
        <f>SUM(N4:N7)</f>
        <v>2</v>
      </c>
      <c r="I26" s="21" t="s">
        <v>50</v>
      </c>
      <c r="J26" s="21">
        <f>C9</f>
        <v>2</v>
      </c>
    </row>
    <row r="27" spans="1:14" x14ac:dyDescent="0.2">
      <c r="G27" t="s">
        <v>21</v>
      </c>
      <c r="H27" s="21">
        <f>SUM(O4:O7)</f>
        <v>2</v>
      </c>
      <c r="I27" s="21" t="s">
        <v>50</v>
      </c>
      <c r="J27" s="21">
        <f>C9</f>
        <v>2</v>
      </c>
    </row>
    <row r="28" spans="1:14" x14ac:dyDescent="0.2">
      <c r="G28" t="s">
        <v>22</v>
      </c>
      <c r="H28" s="21">
        <f>SUM(P4:P7)</f>
        <v>2</v>
      </c>
      <c r="I28" s="21" t="s">
        <v>50</v>
      </c>
      <c r="J28" s="21">
        <f>C9</f>
        <v>2</v>
      </c>
    </row>
    <row r="29" spans="1:14" x14ac:dyDescent="0.2">
      <c r="G29" t="s">
        <v>23</v>
      </c>
      <c r="H29" s="21">
        <f>SUM(Q4:Q7)</f>
        <v>2</v>
      </c>
      <c r="I29" s="21" t="s">
        <v>50</v>
      </c>
      <c r="J29" s="21">
        <f>C9</f>
        <v>2</v>
      </c>
    </row>
    <row r="30" spans="1:14" x14ac:dyDescent="0.2">
      <c r="H30" s="21"/>
      <c r="I30" s="21"/>
      <c r="J30" s="21"/>
    </row>
    <row r="31" spans="1:14" x14ac:dyDescent="0.2">
      <c r="F31" t="s">
        <v>51</v>
      </c>
      <c r="G31" t="s">
        <v>24</v>
      </c>
      <c r="H31" s="21">
        <f>S4+$N$13</f>
        <v>1500</v>
      </c>
      <c r="I31" s="21" t="s">
        <v>50</v>
      </c>
      <c r="J31" s="21">
        <f>C17</f>
        <v>1900</v>
      </c>
    </row>
    <row r="32" spans="1:14" x14ac:dyDescent="0.2">
      <c r="G32" t="s">
        <v>25</v>
      </c>
      <c r="H32" s="21">
        <f t="shared" ref="H32:H34" si="2">S5+$N$13</f>
        <v>1500</v>
      </c>
      <c r="I32" s="21" t="s">
        <v>50</v>
      </c>
      <c r="J32" s="21">
        <f>C18</f>
        <v>1600</v>
      </c>
    </row>
    <row r="33" spans="6:10" x14ac:dyDescent="0.2">
      <c r="G33" t="s">
        <v>26</v>
      </c>
      <c r="H33" s="21">
        <f t="shared" si="2"/>
        <v>2000</v>
      </c>
      <c r="I33" s="21" t="s">
        <v>50</v>
      </c>
      <c r="J33" s="21">
        <f t="shared" ref="J33:J34" si="3">C19</f>
        <v>2000</v>
      </c>
    </row>
    <row r="34" spans="6:10" x14ac:dyDescent="0.2">
      <c r="G34" t="s">
        <v>27</v>
      </c>
      <c r="H34" s="21">
        <f t="shared" si="2"/>
        <v>1000</v>
      </c>
      <c r="I34" s="21" t="s">
        <v>50</v>
      </c>
      <c r="J34" s="21">
        <f t="shared" si="3"/>
        <v>1200</v>
      </c>
    </row>
    <row r="35" spans="6:10" x14ac:dyDescent="0.2">
      <c r="H35" s="21"/>
      <c r="I35" s="21"/>
      <c r="J35" s="21"/>
    </row>
    <row r="36" spans="6:10" x14ac:dyDescent="0.2">
      <c r="F36" t="s">
        <v>60</v>
      </c>
      <c r="H36" s="21">
        <f>N19</f>
        <v>1</v>
      </c>
      <c r="I36" s="21" t="s">
        <v>50</v>
      </c>
      <c r="J36" s="21">
        <f>O7</f>
        <v>1</v>
      </c>
    </row>
    <row r="37" spans="6:10" x14ac:dyDescent="0.2">
      <c r="H37" s="21">
        <f>N19</f>
        <v>1</v>
      </c>
      <c r="I37" s="21" t="s">
        <v>50</v>
      </c>
      <c r="J37" s="21">
        <f>P7</f>
        <v>1</v>
      </c>
    </row>
  </sheetData>
  <mergeCells count="1">
    <mergeCell ref="A17:A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D9AB7-D3DB-0B48-AE4A-8388A4D14E92}">
  <dimension ref="A1:S45"/>
  <sheetViews>
    <sheetView zoomScale="87" zoomScaleNormal="87" workbookViewId="0">
      <selection activeCell="G9" sqref="G9"/>
    </sheetView>
  </sheetViews>
  <sheetFormatPr baseColWidth="10" defaultColWidth="10.6640625" defaultRowHeight="16" x14ac:dyDescent="0.2"/>
  <cols>
    <col min="1" max="1" width="12.1640625" customWidth="1"/>
    <col min="2" max="2" width="23.6640625" customWidth="1"/>
    <col min="3" max="4" width="11.33203125" customWidth="1"/>
    <col min="19" max="19" width="16.1640625" customWidth="1"/>
  </cols>
  <sheetData>
    <row r="1" spans="1:19" x14ac:dyDescent="0.2">
      <c r="A1" s="11" t="s">
        <v>17</v>
      </c>
      <c r="B1" s="3"/>
      <c r="C1" s="3"/>
      <c r="D1" s="3"/>
      <c r="E1" s="3"/>
      <c r="F1" s="3"/>
      <c r="G1" s="3"/>
    </row>
    <row r="3" spans="1:19" x14ac:dyDescent="0.2">
      <c r="C3" s="6" t="s">
        <v>18</v>
      </c>
      <c r="D3" s="6" t="s">
        <v>19</v>
      </c>
      <c r="E3" s="6" t="s">
        <v>20</v>
      </c>
      <c r="F3" s="6" t="s">
        <v>21</v>
      </c>
      <c r="G3" s="6" t="s">
        <v>22</v>
      </c>
      <c r="H3" s="6" t="s">
        <v>23</v>
      </c>
      <c r="L3" s="6" t="s">
        <v>18</v>
      </c>
      <c r="M3" s="6" t="s">
        <v>19</v>
      </c>
      <c r="N3" s="6" t="s">
        <v>20</v>
      </c>
      <c r="O3" s="6" t="s">
        <v>21</v>
      </c>
      <c r="P3" s="6" t="s">
        <v>22</v>
      </c>
      <c r="Q3" s="6" t="s">
        <v>23</v>
      </c>
      <c r="R3" s="6" t="s">
        <v>56</v>
      </c>
      <c r="S3" s="6" t="s">
        <v>57</v>
      </c>
    </row>
    <row r="4" spans="1:19" x14ac:dyDescent="0.2">
      <c r="B4" s="12" t="s">
        <v>24</v>
      </c>
      <c r="C4" s="13">
        <v>1</v>
      </c>
      <c r="D4" s="13">
        <v>3</v>
      </c>
      <c r="E4" s="13">
        <v>2</v>
      </c>
      <c r="F4" s="13">
        <v>2</v>
      </c>
      <c r="G4" s="13">
        <v>3</v>
      </c>
      <c r="H4" s="13">
        <v>3</v>
      </c>
      <c r="K4" s="12" t="s">
        <v>24</v>
      </c>
      <c r="L4" s="7">
        <v>0</v>
      </c>
      <c r="M4" s="7">
        <v>0</v>
      </c>
      <c r="N4" s="7">
        <v>1</v>
      </c>
      <c r="O4" s="7">
        <v>0</v>
      </c>
      <c r="P4" s="7">
        <v>1</v>
      </c>
      <c r="Q4" s="7">
        <v>1</v>
      </c>
      <c r="R4">
        <f>SUM(L4:Q4)</f>
        <v>3</v>
      </c>
      <c r="S4" s="22">
        <f>R4*$C$14</f>
        <v>1500</v>
      </c>
    </row>
    <row r="5" spans="1:19" x14ac:dyDescent="0.2">
      <c r="B5" t="s">
        <v>25</v>
      </c>
      <c r="C5" s="13">
        <v>3</v>
      </c>
      <c r="D5" s="13">
        <v>2</v>
      </c>
      <c r="E5" s="13">
        <v>2</v>
      </c>
      <c r="F5" s="13">
        <v>1</v>
      </c>
      <c r="G5" s="13">
        <v>2</v>
      </c>
      <c r="H5" s="13">
        <v>2</v>
      </c>
      <c r="K5" t="s">
        <v>25</v>
      </c>
      <c r="L5" s="7">
        <v>1</v>
      </c>
      <c r="M5" s="7">
        <v>1</v>
      </c>
      <c r="N5" s="7">
        <v>0</v>
      </c>
      <c r="O5" s="7">
        <v>0</v>
      </c>
      <c r="P5" s="7">
        <v>0</v>
      </c>
      <c r="Q5" s="7">
        <v>1</v>
      </c>
      <c r="R5">
        <f>SUM(L5:Q5)</f>
        <v>3</v>
      </c>
      <c r="S5" s="22">
        <f t="shared" ref="S5:S7" si="0">R5*$C$14</f>
        <v>1500</v>
      </c>
    </row>
    <row r="6" spans="1:19" x14ac:dyDescent="0.2">
      <c r="B6" t="s">
        <v>26</v>
      </c>
      <c r="C6" s="13">
        <v>2</v>
      </c>
      <c r="D6" s="13">
        <v>1</v>
      </c>
      <c r="E6" s="13">
        <v>3</v>
      </c>
      <c r="F6" s="13">
        <v>2</v>
      </c>
      <c r="G6" s="13">
        <v>2</v>
      </c>
      <c r="H6" s="13">
        <v>1</v>
      </c>
      <c r="K6" t="s">
        <v>26</v>
      </c>
      <c r="L6" s="7">
        <v>1</v>
      </c>
      <c r="M6" s="7">
        <v>0</v>
      </c>
      <c r="N6" s="7">
        <v>1</v>
      </c>
      <c r="O6" s="7">
        <v>1</v>
      </c>
      <c r="P6" s="7">
        <v>1</v>
      </c>
      <c r="Q6" s="7">
        <v>0</v>
      </c>
      <c r="R6">
        <f>SUM(L6:Q6)</f>
        <v>4</v>
      </c>
      <c r="S6" s="22">
        <f t="shared" si="0"/>
        <v>2000</v>
      </c>
    </row>
    <row r="7" spans="1:19" x14ac:dyDescent="0.2">
      <c r="B7" t="s">
        <v>27</v>
      </c>
      <c r="C7" s="13">
        <v>1</v>
      </c>
      <c r="D7" s="13">
        <v>1</v>
      </c>
      <c r="E7" s="13">
        <v>1</v>
      </c>
      <c r="F7" s="13">
        <v>2</v>
      </c>
      <c r="G7" s="13">
        <v>1</v>
      </c>
      <c r="H7" s="13">
        <v>1</v>
      </c>
      <c r="K7" t="s">
        <v>27</v>
      </c>
      <c r="L7" s="7">
        <v>0</v>
      </c>
      <c r="M7" s="7">
        <v>1</v>
      </c>
      <c r="N7" s="7">
        <v>0</v>
      </c>
      <c r="O7" s="7">
        <v>1</v>
      </c>
      <c r="P7" s="7">
        <v>0</v>
      </c>
      <c r="Q7" s="7">
        <v>0</v>
      </c>
      <c r="R7">
        <f>SUM(L7:Q7)</f>
        <v>2</v>
      </c>
      <c r="S7" s="22">
        <f t="shared" si="0"/>
        <v>1000</v>
      </c>
    </row>
    <row r="9" spans="1:19" x14ac:dyDescent="0.2">
      <c r="B9" t="s">
        <v>28</v>
      </c>
      <c r="C9" s="13">
        <v>2</v>
      </c>
      <c r="F9" s="20" t="s">
        <v>36</v>
      </c>
      <c r="G9">
        <f>SUMPRODUCT(C4:H7,L4:Q7)</f>
        <v>27</v>
      </c>
    </row>
    <row r="10" spans="1:19" x14ac:dyDescent="0.2">
      <c r="B10" t="s">
        <v>29</v>
      </c>
      <c r="C10" s="13">
        <v>2</v>
      </c>
      <c r="F10" t="s">
        <v>42</v>
      </c>
    </row>
    <row r="11" spans="1:19" x14ac:dyDescent="0.2">
      <c r="M11" t="s">
        <v>53</v>
      </c>
      <c r="N11">
        <f>C13-SUM(R4:R7)</f>
        <v>0</v>
      </c>
    </row>
    <row r="12" spans="1:19" x14ac:dyDescent="0.2">
      <c r="B12" t="s">
        <v>30</v>
      </c>
      <c r="C12" s="1">
        <v>6000</v>
      </c>
      <c r="M12" t="s">
        <v>54</v>
      </c>
      <c r="N12">
        <f>N11*C14</f>
        <v>0</v>
      </c>
    </row>
    <row r="13" spans="1:19" x14ac:dyDescent="0.2">
      <c r="B13" t="s">
        <v>31</v>
      </c>
      <c r="C13" s="1">
        <f>2*6</f>
        <v>12</v>
      </c>
      <c r="M13" t="s">
        <v>55</v>
      </c>
      <c r="N13">
        <f>N12/4</f>
        <v>0</v>
      </c>
    </row>
    <row r="14" spans="1:19" x14ac:dyDescent="0.2">
      <c r="B14" t="s">
        <v>32</v>
      </c>
      <c r="C14" s="1">
        <f>C12/C13</f>
        <v>500</v>
      </c>
    </row>
    <row r="15" spans="1:19" x14ac:dyDescent="0.2">
      <c r="H15" s="21" t="s">
        <v>43</v>
      </c>
    </row>
    <row r="17" spans="1:14" x14ac:dyDescent="0.2">
      <c r="A17" s="66" t="s">
        <v>33</v>
      </c>
      <c r="B17" t="s">
        <v>24</v>
      </c>
      <c r="C17" s="1">
        <v>1900</v>
      </c>
      <c r="H17" t="s">
        <v>44</v>
      </c>
      <c r="I17" t="s">
        <v>45</v>
      </c>
      <c r="J17" t="s">
        <v>46</v>
      </c>
    </row>
    <row r="18" spans="1:14" x14ac:dyDescent="0.2">
      <c r="A18" s="66"/>
      <c r="B18" t="s">
        <v>25</v>
      </c>
      <c r="C18" s="1">
        <v>1600</v>
      </c>
      <c r="F18" t="s">
        <v>52</v>
      </c>
      <c r="H18" s="21">
        <f>SUM(R4:R7)</f>
        <v>12</v>
      </c>
      <c r="I18" s="21" t="s">
        <v>50</v>
      </c>
      <c r="J18" s="21">
        <f>C13</f>
        <v>12</v>
      </c>
    </row>
    <row r="19" spans="1:14" x14ac:dyDescent="0.2">
      <c r="A19" s="66"/>
      <c r="B19" t="s">
        <v>26</v>
      </c>
      <c r="C19" s="1">
        <v>2000</v>
      </c>
      <c r="F19" t="s">
        <v>47</v>
      </c>
      <c r="G19" t="s">
        <v>24</v>
      </c>
      <c r="H19" s="21">
        <f>SUM(L4:Q4)</f>
        <v>3</v>
      </c>
      <c r="I19" s="21" t="s">
        <v>48</v>
      </c>
      <c r="J19" s="21">
        <f>C10</f>
        <v>2</v>
      </c>
      <c r="N19" t="s">
        <v>62</v>
      </c>
    </row>
    <row r="20" spans="1:14" x14ac:dyDescent="0.2">
      <c r="A20" s="66"/>
      <c r="B20" t="s">
        <v>27</v>
      </c>
      <c r="C20" s="1">
        <v>1200</v>
      </c>
      <c r="G20" t="s">
        <v>25</v>
      </c>
      <c r="H20" s="21">
        <f t="shared" ref="H20:H22" si="1">SUM(L5:Q5)</f>
        <v>3</v>
      </c>
      <c r="I20" s="21" t="s">
        <v>48</v>
      </c>
      <c r="J20" s="21">
        <f>C10</f>
        <v>2</v>
      </c>
    </row>
    <row r="21" spans="1:14" x14ac:dyDescent="0.2">
      <c r="G21" t="s">
        <v>26</v>
      </c>
      <c r="H21" s="21">
        <f t="shared" si="1"/>
        <v>4</v>
      </c>
      <c r="I21" s="21" t="s">
        <v>48</v>
      </c>
      <c r="J21" s="21">
        <f>C10</f>
        <v>2</v>
      </c>
      <c r="M21" t="s">
        <v>18</v>
      </c>
      <c r="N21" s="7">
        <v>0</v>
      </c>
    </row>
    <row r="22" spans="1:14" x14ac:dyDescent="0.2">
      <c r="C22" s="14"/>
      <c r="D22" t="s">
        <v>34</v>
      </c>
      <c r="G22" t="s">
        <v>27</v>
      </c>
      <c r="H22" s="21">
        <f t="shared" si="1"/>
        <v>2</v>
      </c>
      <c r="I22" s="21" t="s">
        <v>48</v>
      </c>
      <c r="J22" s="21">
        <f>C10</f>
        <v>2</v>
      </c>
      <c r="M22" t="s">
        <v>19</v>
      </c>
      <c r="N22" s="7">
        <v>0</v>
      </c>
    </row>
    <row r="23" spans="1:14" x14ac:dyDescent="0.2">
      <c r="C23" s="15"/>
      <c r="D23" t="s">
        <v>35</v>
      </c>
      <c r="H23" s="21"/>
      <c r="I23" s="21"/>
      <c r="J23" s="21"/>
      <c r="M23" t="s">
        <v>20</v>
      </c>
      <c r="N23" s="7">
        <v>1</v>
      </c>
    </row>
    <row r="24" spans="1:14" x14ac:dyDescent="0.2">
      <c r="C24" s="16"/>
      <c r="D24" t="s">
        <v>36</v>
      </c>
      <c r="F24" t="s">
        <v>49</v>
      </c>
      <c r="G24" t="s">
        <v>18</v>
      </c>
      <c r="H24" s="21">
        <f>SUM(L4:L7)</f>
        <v>2</v>
      </c>
      <c r="I24" s="21" t="s">
        <v>50</v>
      </c>
      <c r="J24" s="21">
        <f>C9</f>
        <v>2</v>
      </c>
    </row>
    <row r="25" spans="1:14" x14ac:dyDescent="0.2">
      <c r="C25" s="17"/>
      <c r="D25" t="s">
        <v>37</v>
      </c>
      <c r="G25" t="s">
        <v>19</v>
      </c>
      <c r="H25" s="21">
        <f>SUM(M4:M7)</f>
        <v>2</v>
      </c>
      <c r="I25" s="21" t="s">
        <v>50</v>
      </c>
      <c r="J25" s="21">
        <f>C9</f>
        <v>2</v>
      </c>
    </row>
    <row r="26" spans="1:14" x14ac:dyDescent="0.2">
      <c r="G26" t="s">
        <v>20</v>
      </c>
      <c r="H26" s="21">
        <f>SUM(N4:N7)</f>
        <v>2</v>
      </c>
      <c r="I26" s="21" t="s">
        <v>50</v>
      </c>
      <c r="J26" s="21">
        <f>C9</f>
        <v>2</v>
      </c>
    </row>
    <row r="27" spans="1:14" x14ac:dyDescent="0.2">
      <c r="G27" t="s">
        <v>21</v>
      </c>
      <c r="H27" s="21">
        <f>SUM(O4:O7)</f>
        <v>2</v>
      </c>
      <c r="I27" s="21" t="s">
        <v>50</v>
      </c>
      <c r="J27" s="21">
        <f>C9</f>
        <v>2</v>
      </c>
    </row>
    <row r="28" spans="1:14" x14ac:dyDescent="0.2">
      <c r="G28" t="s">
        <v>22</v>
      </c>
      <c r="H28" s="21">
        <f>SUM(P4:P7)</f>
        <v>2</v>
      </c>
      <c r="I28" s="21" t="s">
        <v>50</v>
      </c>
      <c r="J28" s="21">
        <f>C9</f>
        <v>2</v>
      </c>
    </row>
    <row r="29" spans="1:14" x14ac:dyDescent="0.2">
      <c r="G29" t="s">
        <v>23</v>
      </c>
      <c r="H29" s="21">
        <f>SUM(Q4:Q7)</f>
        <v>2</v>
      </c>
      <c r="I29" s="21" t="s">
        <v>50</v>
      </c>
      <c r="J29" s="21">
        <f>C9</f>
        <v>2</v>
      </c>
    </row>
    <row r="30" spans="1:14" x14ac:dyDescent="0.2">
      <c r="H30" s="21"/>
      <c r="I30" s="21"/>
      <c r="J30" s="21"/>
    </row>
    <row r="31" spans="1:14" x14ac:dyDescent="0.2">
      <c r="F31" t="s">
        <v>51</v>
      </c>
      <c r="G31" t="s">
        <v>24</v>
      </c>
      <c r="H31" s="21">
        <f>S4+$N$13</f>
        <v>1500</v>
      </c>
      <c r="I31" s="21" t="s">
        <v>50</v>
      </c>
      <c r="J31" s="21">
        <f>C17</f>
        <v>1900</v>
      </c>
    </row>
    <row r="32" spans="1:14" x14ac:dyDescent="0.2">
      <c r="G32" t="s">
        <v>25</v>
      </c>
      <c r="H32" s="21">
        <f t="shared" ref="H32:H34" si="2">S5+$N$13</f>
        <v>1500</v>
      </c>
      <c r="I32" s="21" t="s">
        <v>50</v>
      </c>
      <c r="J32" s="21">
        <f>C18</f>
        <v>1600</v>
      </c>
    </row>
    <row r="33" spans="6:10" x14ac:dyDescent="0.2">
      <c r="G33" t="s">
        <v>26</v>
      </c>
      <c r="H33" s="21">
        <f t="shared" si="2"/>
        <v>2000</v>
      </c>
      <c r="I33" s="21" t="s">
        <v>50</v>
      </c>
      <c r="J33" s="21">
        <f t="shared" ref="J33:J34" si="3">C19</f>
        <v>2000</v>
      </c>
    </row>
    <row r="34" spans="6:10" x14ac:dyDescent="0.2">
      <c r="G34" t="s">
        <v>27</v>
      </c>
      <c r="H34" s="21">
        <f t="shared" si="2"/>
        <v>1000</v>
      </c>
      <c r="I34" s="21" t="s">
        <v>50</v>
      </c>
      <c r="J34" s="21">
        <f t="shared" si="3"/>
        <v>1200</v>
      </c>
    </row>
    <row r="35" spans="6:10" x14ac:dyDescent="0.2">
      <c r="H35" s="21"/>
      <c r="I35" s="21"/>
      <c r="J35" s="21"/>
    </row>
    <row r="36" spans="6:10" x14ac:dyDescent="0.2">
      <c r="F36" t="s">
        <v>142</v>
      </c>
      <c r="H36" s="21">
        <f>SUM(N21:N23)</f>
        <v>1</v>
      </c>
      <c r="I36" s="21" t="s">
        <v>48</v>
      </c>
      <c r="J36" s="21">
        <v>1</v>
      </c>
    </row>
    <row r="37" spans="6:10" x14ac:dyDescent="0.2">
      <c r="H37" s="21"/>
      <c r="I37" s="21"/>
      <c r="J37" s="21"/>
    </row>
    <row r="38" spans="6:10" x14ac:dyDescent="0.2">
      <c r="F38" t="s">
        <v>18</v>
      </c>
      <c r="G38" t="s">
        <v>24</v>
      </c>
      <c r="H38" s="21">
        <f>N21</f>
        <v>0</v>
      </c>
      <c r="I38" s="21" t="s">
        <v>50</v>
      </c>
      <c r="J38" s="21">
        <f>L4</f>
        <v>0</v>
      </c>
    </row>
    <row r="39" spans="6:10" x14ac:dyDescent="0.2">
      <c r="G39" t="s">
        <v>26</v>
      </c>
      <c r="H39" s="21">
        <f>N21</f>
        <v>0</v>
      </c>
      <c r="I39" s="21" t="s">
        <v>50</v>
      </c>
      <c r="J39" s="21">
        <f>L6</f>
        <v>1</v>
      </c>
    </row>
    <row r="40" spans="6:10" x14ac:dyDescent="0.2">
      <c r="H40" s="21"/>
      <c r="I40" s="21"/>
      <c r="J40" s="21"/>
    </row>
    <row r="41" spans="6:10" x14ac:dyDescent="0.2">
      <c r="F41" t="s">
        <v>19</v>
      </c>
      <c r="G41" t="s">
        <v>24</v>
      </c>
      <c r="H41" s="21">
        <f>N22</f>
        <v>0</v>
      </c>
      <c r="I41" s="21" t="s">
        <v>50</v>
      </c>
      <c r="J41" s="21">
        <f>M4</f>
        <v>0</v>
      </c>
    </row>
    <row r="42" spans="6:10" x14ac:dyDescent="0.2">
      <c r="G42" t="s">
        <v>26</v>
      </c>
      <c r="H42" s="21">
        <f>N22</f>
        <v>0</v>
      </c>
      <c r="I42" s="21" t="s">
        <v>50</v>
      </c>
      <c r="J42" s="21">
        <f>M6</f>
        <v>0</v>
      </c>
    </row>
    <row r="43" spans="6:10" x14ac:dyDescent="0.2">
      <c r="H43" s="21"/>
      <c r="I43" s="21"/>
      <c r="J43" s="21"/>
    </row>
    <row r="44" spans="6:10" x14ac:dyDescent="0.2">
      <c r="F44" t="s">
        <v>20</v>
      </c>
      <c r="G44" t="s">
        <v>24</v>
      </c>
      <c r="H44" s="21">
        <f>N23</f>
        <v>1</v>
      </c>
      <c r="I44" s="21" t="s">
        <v>50</v>
      </c>
      <c r="J44" s="21">
        <f>N4</f>
        <v>1</v>
      </c>
    </row>
    <row r="45" spans="6:10" x14ac:dyDescent="0.2">
      <c r="G45" t="s">
        <v>26</v>
      </c>
      <c r="H45" s="21">
        <f>N23</f>
        <v>1</v>
      </c>
      <c r="I45" s="21" t="s">
        <v>50</v>
      </c>
      <c r="J45" s="21">
        <f>N6</f>
        <v>1</v>
      </c>
    </row>
  </sheetData>
  <mergeCells count="1">
    <mergeCell ref="A17:A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B93BC-6E29-4D08-B27F-81CFF3C60B05}">
  <dimension ref="A1:F31"/>
  <sheetViews>
    <sheetView workbookViewId="0"/>
  </sheetViews>
  <sheetFormatPr baseColWidth="10" defaultColWidth="8.83203125" defaultRowHeight="16" x14ac:dyDescent="0.2"/>
  <cols>
    <col min="1" max="6" width="36.6640625" customWidth="1"/>
  </cols>
  <sheetData>
    <row r="1" spans="1:6" x14ac:dyDescent="0.2">
      <c r="A1" s="23" t="s">
        <v>65</v>
      </c>
    </row>
    <row r="3" spans="1:6" x14ac:dyDescent="0.2">
      <c r="A3" t="s">
        <v>66</v>
      </c>
      <c r="B3" t="s">
        <v>67</v>
      </c>
      <c r="C3">
        <v>0</v>
      </c>
    </row>
    <row r="4" spans="1:6" x14ac:dyDescent="0.2">
      <c r="A4" t="s">
        <v>68</v>
      </c>
    </row>
    <row r="5" spans="1:6" x14ac:dyDescent="0.2">
      <c r="A5" t="s">
        <v>69</v>
      </c>
    </row>
    <row r="7" spans="1:6" x14ac:dyDescent="0.2">
      <c r="A7" s="23" t="s">
        <v>70</v>
      </c>
      <c r="B7" t="s">
        <v>71</v>
      </c>
    </row>
    <row r="8" spans="1:6" x14ac:dyDescent="0.2">
      <c r="B8">
        <v>6</v>
      </c>
    </row>
    <row r="10" spans="1:6" x14ac:dyDescent="0.2">
      <c r="A10" t="s">
        <v>72</v>
      </c>
    </row>
    <row r="11" spans="1:6" x14ac:dyDescent="0.2">
      <c r="A11" t="e">
        <f>CB_DATA_!#REF!</f>
        <v>#REF!</v>
      </c>
      <c r="B11" t="e">
        <f>P2_Q1!#REF!</f>
        <v>#REF!</v>
      </c>
      <c r="C11" t="e">
        <f>'P2_Q2a_With refund'!#REF!</f>
        <v>#REF!</v>
      </c>
      <c r="D11" t="e">
        <f>'P2_Q2b_Without refund'!#REF!</f>
        <v>#REF!</v>
      </c>
      <c r="E11" t="e">
        <f>P2_Q3a_WithRefund!#REF!</f>
        <v>#REF!</v>
      </c>
      <c r="F11" t="e">
        <f>P2_Q3b_WithoutRefund!#REF!</f>
        <v>#REF!</v>
      </c>
    </row>
    <row r="13" spans="1:6" x14ac:dyDescent="0.2">
      <c r="A13" t="s">
        <v>73</v>
      </c>
    </row>
    <row r="14" spans="1:6" x14ac:dyDescent="0.2">
      <c r="A14" t="s">
        <v>77</v>
      </c>
      <c r="B14" t="s">
        <v>81</v>
      </c>
      <c r="C14" s="24" t="s">
        <v>98</v>
      </c>
      <c r="D14" s="24" t="s">
        <v>102</v>
      </c>
      <c r="E14" s="24" t="s">
        <v>110</v>
      </c>
      <c r="F14" s="24" t="s">
        <v>133</v>
      </c>
    </row>
    <row r="16" spans="1:6" x14ac:dyDescent="0.2">
      <c r="A16" t="s">
        <v>74</v>
      </c>
    </row>
    <row r="19" spans="1:6" x14ac:dyDescent="0.2">
      <c r="A19" t="s">
        <v>75</v>
      </c>
    </row>
    <row r="20" spans="1:6" x14ac:dyDescent="0.2">
      <c r="A20">
        <v>28</v>
      </c>
      <c r="B20">
        <v>31</v>
      </c>
      <c r="C20">
        <v>31</v>
      </c>
      <c r="D20">
        <v>31</v>
      </c>
      <c r="E20">
        <v>31</v>
      </c>
      <c r="F20">
        <v>31</v>
      </c>
    </row>
    <row r="25" spans="1:6" x14ac:dyDescent="0.2">
      <c r="A25" s="23" t="s">
        <v>76</v>
      </c>
    </row>
    <row r="26" spans="1:6" x14ac:dyDescent="0.2">
      <c r="A26" s="24" t="s">
        <v>78</v>
      </c>
      <c r="B26" s="24" t="s">
        <v>82</v>
      </c>
      <c r="C26" s="24" t="s">
        <v>82</v>
      </c>
      <c r="D26" s="24" t="s">
        <v>82</v>
      </c>
      <c r="E26" s="24" t="s">
        <v>82</v>
      </c>
      <c r="F26" s="24" t="s">
        <v>82</v>
      </c>
    </row>
    <row r="27" spans="1:6" x14ac:dyDescent="0.2">
      <c r="A27" t="s">
        <v>79</v>
      </c>
      <c r="B27" t="s">
        <v>157</v>
      </c>
      <c r="C27" t="s">
        <v>158</v>
      </c>
      <c r="D27" t="s">
        <v>159</v>
      </c>
      <c r="E27" t="s">
        <v>181</v>
      </c>
      <c r="F27" t="s">
        <v>180</v>
      </c>
    </row>
    <row r="28" spans="1:6" x14ac:dyDescent="0.2">
      <c r="A28" s="24" t="s">
        <v>80</v>
      </c>
      <c r="B28" s="24" t="s">
        <v>80</v>
      </c>
      <c r="C28" s="24" t="s">
        <v>80</v>
      </c>
      <c r="D28" s="24" t="s">
        <v>80</v>
      </c>
      <c r="E28" s="24" t="s">
        <v>80</v>
      </c>
      <c r="F28" s="24" t="s">
        <v>80</v>
      </c>
    </row>
    <row r="29" spans="1:6" x14ac:dyDescent="0.2">
      <c r="B29" s="24" t="s">
        <v>78</v>
      </c>
      <c r="C29" s="24" t="s">
        <v>78</v>
      </c>
      <c r="D29" s="24" t="s">
        <v>78</v>
      </c>
      <c r="E29" s="24" t="s">
        <v>78</v>
      </c>
      <c r="F29" s="24" t="s">
        <v>78</v>
      </c>
    </row>
    <row r="30" spans="1:6" x14ac:dyDescent="0.2">
      <c r="B30" t="s">
        <v>83</v>
      </c>
      <c r="C30" t="s">
        <v>83</v>
      </c>
      <c r="D30" t="s">
        <v>83</v>
      </c>
      <c r="E30" t="s">
        <v>160</v>
      </c>
      <c r="F30" t="s">
        <v>179</v>
      </c>
    </row>
    <row r="31" spans="1:6" x14ac:dyDescent="0.2">
      <c r="B31" s="24" t="s">
        <v>80</v>
      </c>
      <c r="C31" s="24" t="s">
        <v>80</v>
      </c>
      <c r="D31" s="24" t="s">
        <v>80</v>
      </c>
      <c r="E31" s="24" t="s">
        <v>80</v>
      </c>
      <c r="F31" s="24" t="s">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9F91B-0096-674E-97F7-69CDBEE0BFB5}">
  <dimension ref="A2:I35"/>
  <sheetViews>
    <sheetView topLeftCell="A14" workbookViewId="0">
      <selection activeCell="G32" sqref="G32"/>
    </sheetView>
  </sheetViews>
  <sheetFormatPr baseColWidth="10" defaultColWidth="8.83203125" defaultRowHeight="16" x14ac:dyDescent="0.2"/>
  <cols>
    <col min="1" max="1" width="28.83203125" customWidth="1"/>
    <col min="2" max="2" width="26.83203125" customWidth="1"/>
    <col min="6" max="6" width="24.5" customWidth="1"/>
    <col min="7" max="7" width="17.83203125" customWidth="1"/>
    <col min="10" max="10" width="19.83203125" customWidth="1"/>
  </cols>
  <sheetData>
    <row r="2" spans="1:9" x14ac:dyDescent="0.2">
      <c r="A2" t="s">
        <v>2</v>
      </c>
      <c r="F2" s="67" t="s">
        <v>38</v>
      </c>
      <c r="G2" s="67"/>
    </row>
    <row r="3" spans="1:9" x14ac:dyDescent="0.2">
      <c r="B3" s="4" t="s">
        <v>3</v>
      </c>
      <c r="C3" s="4" t="s">
        <v>4</v>
      </c>
      <c r="F3" t="s">
        <v>39</v>
      </c>
      <c r="G3" t="s">
        <v>40</v>
      </c>
      <c r="I3" t="s">
        <v>5</v>
      </c>
    </row>
    <row r="4" spans="1:9" x14ac:dyDescent="0.2">
      <c r="A4" t="s">
        <v>0</v>
      </c>
      <c r="B4" s="18">
        <v>800</v>
      </c>
      <c r="C4" s="18">
        <v>1000</v>
      </c>
      <c r="E4" t="s">
        <v>6</v>
      </c>
      <c r="F4" s="19">
        <v>0.9</v>
      </c>
      <c r="G4" s="19">
        <v>0.6</v>
      </c>
      <c r="I4" s="19">
        <v>5</v>
      </c>
    </row>
    <row r="5" spans="1:9" x14ac:dyDescent="0.2">
      <c r="A5" t="s">
        <v>1</v>
      </c>
      <c r="B5" s="18">
        <v>200</v>
      </c>
      <c r="C5" s="18">
        <v>400</v>
      </c>
      <c r="E5" t="s">
        <v>7</v>
      </c>
      <c r="F5" s="19">
        <v>0.1</v>
      </c>
      <c r="G5" s="19">
        <v>0.4</v>
      </c>
    </row>
    <row r="6" spans="1:9" x14ac:dyDescent="0.2">
      <c r="A6" t="s">
        <v>41</v>
      </c>
      <c r="B6" s="18">
        <v>50</v>
      </c>
      <c r="C6" s="18">
        <v>50</v>
      </c>
    </row>
    <row r="8" spans="1:9" x14ac:dyDescent="0.2">
      <c r="B8" s="5"/>
    </row>
    <row r="9" spans="1:9" x14ac:dyDescent="0.2">
      <c r="A9" t="s">
        <v>63</v>
      </c>
      <c r="B9" s="34">
        <v>800</v>
      </c>
    </row>
    <row r="10" spans="1:9" x14ac:dyDescent="0.2">
      <c r="A10" t="s">
        <v>64</v>
      </c>
      <c r="B10" s="34">
        <v>1100</v>
      </c>
    </row>
    <row r="11" spans="1:9" x14ac:dyDescent="0.2">
      <c r="B11" s="26"/>
    </row>
    <row r="12" spans="1:9" x14ac:dyDescent="0.2">
      <c r="B12" s="4"/>
    </row>
    <row r="13" spans="1:9" x14ac:dyDescent="0.2">
      <c r="A13" t="s">
        <v>84</v>
      </c>
      <c r="B13" s="4">
        <f>MAX(B9,0)</f>
        <v>800</v>
      </c>
    </row>
    <row r="14" spans="1:9" x14ac:dyDescent="0.2">
      <c r="A14" t="s">
        <v>85</v>
      </c>
      <c r="B14" s="4">
        <f>MAX(B10,0)</f>
        <v>1100</v>
      </c>
    </row>
    <row r="15" spans="1:9" x14ac:dyDescent="0.2">
      <c r="B15" s="4"/>
    </row>
    <row r="16" spans="1:9" x14ac:dyDescent="0.2">
      <c r="A16" t="s">
        <v>86</v>
      </c>
      <c r="F16" t="s">
        <v>88</v>
      </c>
    </row>
    <row r="17" spans="1:8" x14ac:dyDescent="0.2">
      <c r="A17" t="s">
        <v>87</v>
      </c>
      <c r="B17" s="4" t="s">
        <v>3</v>
      </c>
      <c r="C17" s="4" t="s">
        <v>4</v>
      </c>
      <c r="F17" t="s">
        <v>87</v>
      </c>
      <c r="G17" s="4" t="s">
        <v>3</v>
      </c>
      <c r="H17" s="4" t="s">
        <v>4</v>
      </c>
    </row>
    <row r="18" spans="1:8" x14ac:dyDescent="0.2">
      <c r="A18" t="s">
        <v>6</v>
      </c>
      <c r="B18" s="33">
        <f>B13*F4</f>
        <v>720</v>
      </c>
      <c r="C18" s="33">
        <f>B14*F4</f>
        <v>990</v>
      </c>
      <c r="F18" t="s">
        <v>6</v>
      </c>
      <c r="G18" s="4">
        <f>B13*G4</f>
        <v>480</v>
      </c>
      <c r="H18" s="4">
        <f>B14*G4</f>
        <v>660</v>
      </c>
    </row>
    <row r="19" spans="1:8" x14ac:dyDescent="0.2">
      <c r="A19" t="s">
        <v>7</v>
      </c>
      <c r="B19" s="33">
        <f>F5*B13</f>
        <v>80</v>
      </c>
      <c r="C19" s="33">
        <f>B14*F5</f>
        <v>110</v>
      </c>
      <c r="F19" t="s">
        <v>7</v>
      </c>
      <c r="G19" s="4">
        <f>B13*G5</f>
        <v>320</v>
      </c>
      <c r="H19" s="4">
        <f>B14*G5</f>
        <v>440</v>
      </c>
    </row>
    <row r="20" spans="1:8" x14ac:dyDescent="0.2">
      <c r="B20" s="4"/>
      <c r="C20" s="4"/>
      <c r="G20" s="4"/>
      <c r="H20" s="4"/>
    </row>
    <row r="21" spans="1:8" x14ac:dyDescent="0.2">
      <c r="A21" t="s">
        <v>90</v>
      </c>
      <c r="B21" s="4" t="s">
        <v>3</v>
      </c>
      <c r="C21" s="4" t="s">
        <v>4</v>
      </c>
      <c r="F21" t="s">
        <v>90</v>
      </c>
      <c r="G21" s="4" t="s">
        <v>3</v>
      </c>
      <c r="H21" s="4" t="s">
        <v>4</v>
      </c>
    </row>
    <row r="22" spans="1:8" x14ac:dyDescent="0.2">
      <c r="A22" t="s">
        <v>6</v>
      </c>
      <c r="B22" s="4">
        <f>B6</f>
        <v>50</v>
      </c>
      <c r="C22" s="4">
        <f>C6</f>
        <v>50</v>
      </c>
      <c r="F22" t="s">
        <v>6</v>
      </c>
      <c r="G22" s="4">
        <f>B6</f>
        <v>50</v>
      </c>
      <c r="H22" s="4">
        <f>C6</f>
        <v>50</v>
      </c>
    </row>
    <row r="23" spans="1:8" x14ac:dyDescent="0.2">
      <c r="A23" t="s">
        <v>7</v>
      </c>
      <c r="B23" s="4">
        <f>IF(B18&gt;500,B6,B6-I4)</f>
        <v>50</v>
      </c>
      <c r="C23" s="4">
        <f>IF(C18&gt;500,C6,C6-I4)</f>
        <v>50</v>
      </c>
      <c r="F23" t="s">
        <v>7</v>
      </c>
      <c r="G23" s="4">
        <f>IF(G18&gt;500,B6,B6-I4)</f>
        <v>45</v>
      </c>
      <c r="H23" s="4">
        <f>IF(H18&gt;500,C6,C6-I4)</f>
        <v>50</v>
      </c>
    </row>
    <row r="24" spans="1:8" x14ac:dyDescent="0.2">
      <c r="B24" s="4"/>
      <c r="C24" s="4"/>
      <c r="G24" s="4"/>
      <c r="H24" s="4"/>
    </row>
    <row r="25" spans="1:8" x14ac:dyDescent="0.2">
      <c r="A25" t="s">
        <v>91</v>
      </c>
      <c r="B25" s="4" t="s">
        <v>3</v>
      </c>
      <c r="C25" s="4" t="s">
        <v>4</v>
      </c>
      <c r="F25" t="s">
        <v>91</v>
      </c>
      <c r="G25" s="4" t="s">
        <v>3</v>
      </c>
      <c r="H25" s="4" t="s">
        <v>4</v>
      </c>
    </row>
    <row r="26" spans="1:8" x14ac:dyDescent="0.2">
      <c r="A26" t="s">
        <v>6</v>
      </c>
      <c r="B26" s="4">
        <f>B18*B22</f>
        <v>36000</v>
      </c>
      <c r="C26" s="4">
        <f>C18*C22</f>
        <v>49500</v>
      </c>
      <c r="F26" t="s">
        <v>6</v>
      </c>
      <c r="G26" s="4">
        <f>G18*G22</f>
        <v>24000</v>
      </c>
      <c r="H26" s="4">
        <f>H18*H22</f>
        <v>33000</v>
      </c>
    </row>
    <row r="27" spans="1:8" x14ac:dyDescent="0.2">
      <c r="A27" t="s">
        <v>7</v>
      </c>
      <c r="B27" s="4">
        <f>B19*B23</f>
        <v>4000</v>
      </c>
      <c r="C27" s="4">
        <f>C19*C23</f>
        <v>5500</v>
      </c>
      <c r="F27" t="s">
        <v>7</v>
      </c>
      <c r="G27" s="4">
        <f>G19*G23</f>
        <v>14400</v>
      </c>
      <c r="H27" s="4">
        <f>H19*H23</f>
        <v>22000</v>
      </c>
    </row>
    <row r="28" spans="1:8" x14ac:dyDescent="0.2">
      <c r="B28" s="4" t="s">
        <v>3</v>
      </c>
      <c r="C28" s="4" t="s">
        <v>4</v>
      </c>
      <c r="G28" s="4" t="s">
        <v>3</v>
      </c>
      <c r="H28" s="4" t="s">
        <v>4</v>
      </c>
    </row>
    <row r="29" spans="1:8" x14ac:dyDescent="0.2">
      <c r="A29" t="s">
        <v>91</v>
      </c>
      <c r="B29" s="4">
        <f>SUM(B26:B27)</f>
        <v>40000</v>
      </c>
      <c r="C29" s="4">
        <f>SUM(C26:C27)</f>
        <v>55000</v>
      </c>
      <c r="F29" t="s">
        <v>93</v>
      </c>
      <c r="G29" s="4">
        <f>SUM(G26:G27)</f>
        <v>38400</v>
      </c>
      <c r="H29" s="4">
        <f>SUM(H26:H27)</f>
        <v>55000</v>
      </c>
    </row>
    <row r="30" spans="1:8" x14ac:dyDescent="0.2">
      <c r="A30" t="s">
        <v>117</v>
      </c>
      <c r="B30" s="4">
        <f>B22-B23</f>
        <v>0</v>
      </c>
      <c r="C30" s="4">
        <f>C22-C23</f>
        <v>0</v>
      </c>
      <c r="G30" s="4"/>
      <c r="H30" s="4"/>
    </row>
    <row r="31" spans="1:8" x14ac:dyDescent="0.2">
      <c r="A31" t="s">
        <v>113</v>
      </c>
      <c r="B31" s="4">
        <f>B18*B30</f>
        <v>0</v>
      </c>
      <c r="C31" s="4">
        <f>C18*C30</f>
        <v>0</v>
      </c>
      <c r="G31" s="4"/>
      <c r="H31" s="4"/>
    </row>
    <row r="32" spans="1:8" x14ac:dyDescent="0.2">
      <c r="A32" t="s">
        <v>175</v>
      </c>
      <c r="B32" s="4">
        <f>SUM(B29:C29)-SUM(B31:C31)</f>
        <v>95000</v>
      </c>
      <c r="C32" s="4"/>
      <c r="F32" t="s">
        <v>95</v>
      </c>
      <c r="G32" s="4">
        <f>SUM(G29:H29)</f>
        <v>93400</v>
      </c>
      <c r="H32" s="4"/>
    </row>
    <row r="33" spans="1:7" x14ac:dyDescent="0.2">
      <c r="B33" s="4"/>
      <c r="G33" s="4"/>
    </row>
    <row r="34" spans="1:7" x14ac:dyDescent="0.2">
      <c r="A34" t="s">
        <v>96</v>
      </c>
      <c r="B34" s="27">
        <f>B32-G32</f>
        <v>1600</v>
      </c>
    </row>
    <row r="35" spans="1:7" x14ac:dyDescent="0.2">
      <c r="E35" s="28" t="s">
        <v>97</v>
      </c>
      <c r="F35" t="s">
        <v>114</v>
      </c>
    </row>
  </sheetData>
  <mergeCells count="1">
    <mergeCell ref="F2:G2"/>
  </mergeCells>
  <pageMargins left="0.7" right="0.7" top="0.75" bottom="0.75" header="0.3" footer="0.3"/>
  <pageSetup orientation="portrait"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BDF0-84FD-48EF-83B3-147A4F5B1E17}">
  <dimension ref="A2:I38"/>
  <sheetViews>
    <sheetView topLeftCell="A17" workbookViewId="0">
      <selection activeCell="B33" sqref="B33"/>
    </sheetView>
  </sheetViews>
  <sheetFormatPr baseColWidth="10" defaultColWidth="8.83203125" defaultRowHeight="16" x14ac:dyDescent="0.2"/>
  <cols>
    <col min="1" max="1" width="26" customWidth="1"/>
    <col min="2" max="2" width="26.83203125" customWidth="1"/>
    <col min="6" max="6" width="24.5" customWidth="1"/>
    <col min="7" max="7" width="17.83203125" customWidth="1"/>
    <col min="10" max="10" width="19.83203125" customWidth="1"/>
  </cols>
  <sheetData>
    <row r="2" spans="1:9" x14ac:dyDescent="0.2">
      <c r="A2" t="s">
        <v>2</v>
      </c>
      <c r="F2" s="67" t="s">
        <v>38</v>
      </c>
      <c r="G2" s="67"/>
    </row>
    <row r="3" spans="1:9" x14ac:dyDescent="0.2">
      <c r="B3" s="4" t="s">
        <v>3</v>
      </c>
      <c r="C3" s="4" t="s">
        <v>4</v>
      </c>
      <c r="F3" t="s">
        <v>39</v>
      </c>
      <c r="G3" t="s">
        <v>40</v>
      </c>
      <c r="I3" t="s">
        <v>5</v>
      </c>
    </row>
    <row r="4" spans="1:9" x14ac:dyDescent="0.2">
      <c r="A4" t="s">
        <v>0</v>
      </c>
      <c r="B4" s="18">
        <v>800</v>
      </c>
      <c r="C4" s="18">
        <v>1000</v>
      </c>
      <c r="E4" t="s">
        <v>6</v>
      </c>
      <c r="F4" s="19">
        <v>0.9</v>
      </c>
      <c r="G4" s="19">
        <v>0.6</v>
      </c>
      <c r="I4" s="19">
        <v>5</v>
      </c>
    </row>
    <row r="5" spans="1:9" x14ac:dyDescent="0.2">
      <c r="A5" t="s">
        <v>1</v>
      </c>
      <c r="B5" s="18">
        <v>200</v>
      </c>
      <c r="C5" s="18">
        <v>400</v>
      </c>
      <c r="E5" t="s">
        <v>7</v>
      </c>
      <c r="F5" s="19">
        <v>0.1</v>
      </c>
      <c r="G5" s="19">
        <v>0.4</v>
      </c>
    </row>
    <row r="6" spans="1:9" x14ac:dyDescent="0.2">
      <c r="A6" t="s">
        <v>41</v>
      </c>
      <c r="B6" s="18">
        <v>50</v>
      </c>
      <c r="C6" s="18">
        <v>50</v>
      </c>
    </row>
    <row r="8" spans="1:9" x14ac:dyDescent="0.2">
      <c r="B8" s="5"/>
    </row>
    <row r="9" spans="1:9" x14ac:dyDescent="0.2">
      <c r="A9" t="s">
        <v>63</v>
      </c>
      <c r="B9" s="25">
        <v>555</v>
      </c>
    </row>
    <row r="10" spans="1:9" x14ac:dyDescent="0.2">
      <c r="A10" t="s">
        <v>64</v>
      </c>
      <c r="B10" s="25">
        <v>500</v>
      </c>
    </row>
    <row r="11" spans="1:9" x14ac:dyDescent="0.2">
      <c r="B11" s="26"/>
    </row>
    <row r="12" spans="1:9" x14ac:dyDescent="0.2">
      <c r="B12" s="4"/>
    </row>
    <row r="13" spans="1:9" x14ac:dyDescent="0.2">
      <c r="A13" t="s">
        <v>84</v>
      </c>
      <c r="B13" s="4">
        <f>MAX(B9,0)</f>
        <v>555</v>
      </c>
    </row>
    <row r="14" spans="1:9" x14ac:dyDescent="0.2">
      <c r="A14" t="s">
        <v>85</v>
      </c>
      <c r="B14" s="4">
        <f>MAX(B10,0)</f>
        <v>500</v>
      </c>
    </row>
    <row r="15" spans="1:9" x14ac:dyDescent="0.2">
      <c r="B15" s="4"/>
    </row>
    <row r="16" spans="1:9" x14ac:dyDescent="0.2">
      <c r="A16" t="s">
        <v>86</v>
      </c>
      <c r="F16" t="s">
        <v>88</v>
      </c>
    </row>
    <row r="17" spans="1:8" x14ac:dyDescent="0.2">
      <c r="A17" t="s">
        <v>87</v>
      </c>
      <c r="B17" s="4" t="s">
        <v>3</v>
      </c>
      <c r="C17" s="4" t="s">
        <v>4</v>
      </c>
      <c r="F17" t="s">
        <v>87</v>
      </c>
      <c r="G17" s="4" t="s">
        <v>3</v>
      </c>
      <c r="H17" s="4" t="s">
        <v>4</v>
      </c>
    </row>
    <row r="18" spans="1:8" x14ac:dyDescent="0.2">
      <c r="A18" t="s">
        <v>6</v>
      </c>
      <c r="B18" s="4">
        <f>B13*F4</f>
        <v>499.5</v>
      </c>
      <c r="C18" s="4">
        <f>B14*F4</f>
        <v>450</v>
      </c>
      <c r="F18" t="s">
        <v>6</v>
      </c>
      <c r="G18" s="4">
        <f>B13*G4</f>
        <v>333</v>
      </c>
      <c r="H18" s="4">
        <f>B14*G4</f>
        <v>300</v>
      </c>
    </row>
    <row r="19" spans="1:8" x14ac:dyDescent="0.2">
      <c r="A19" t="s">
        <v>7</v>
      </c>
      <c r="B19" s="4">
        <f>F5*B13</f>
        <v>55.5</v>
      </c>
      <c r="C19" s="4">
        <f>B14*F5</f>
        <v>50</v>
      </c>
      <c r="F19" t="s">
        <v>7</v>
      </c>
      <c r="G19" s="4">
        <f>B13*G5</f>
        <v>222</v>
      </c>
      <c r="H19" s="4">
        <f>B14*G5</f>
        <v>200</v>
      </c>
    </row>
    <row r="20" spans="1:8" x14ac:dyDescent="0.2">
      <c r="B20" s="4"/>
      <c r="C20" s="4"/>
      <c r="G20" s="4"/>
      <c r="H20" s="4"/>
    </row>
    <row r="21" spans="1:8" x14ac:dyDescent="0.2">
      <c r="A21" t="s">
        <v>90</v>
      </c>
      <c r="B21" s="4" t="s">
        <v>3</v>
      </c>
      <c r="C21" s="4" t="s">
        <v>4</v>
      </c>
      <c r="F21" t="s">
        <v>90</v>
      </c>
      <c r="G21" s="4" t="s">
        <v>3</v>
      </c>
      <c r="H21" s="4" t="s">
        <v>4</v>
      </c>
    </row>
    <row r="22" spans="1:8" x14ac:dyDescent="0.2">
      <c r="A22" t="s">
        <v>6</v>
      </c>
      <c r="B22" s="4">
        <f>B6</f>
        <v>50</v>
      </c>
      <c r="C22" s="4">
        <f>C6</f>
        <v>50</v>
      </c>
      <c r="F22" t="s">
        <v>6</v>
      </c>
      <c r="G22" s="4">
        <f>B6</f>
        <v>50</v>
      </c>
      <c r="H22" s="4">
        <f>C6</f>
        <v>50</v>
      </c>
    </row>
    <row r="23" spans="1:8" x14ac:dyDescent="0.2">
      <c r="A23" t="s">
        <v>7</v>
      </c>
      <c r="B23" s="4">
        <f>IF(B18&gt;500,B6,B6-I4)</f>
        <v>45</v>
      </c>
      <c r="C23" s="4">
        <f>IF(C18&gt;500,C6,C6-I4)</f>
        <v>45</v>
      </c>
      <c r="F23" t="s">
        <v>7</v>
      </c>
      <c r="G23" s="4">
        <f>IF(G18&gt;500,B6,B6-I4)</f>
        <v>45</v>
      </c>
      <c r="H23" s="4">
        <f>IF(H18&gt;500,C6,C6-I4)</f>
        <v>45</v>
      </c>
    </row>
    <row r="24" spans="1:8" x14ac:dyDescent="0.2">
      <c r="B24" s="4"/>
      <c r="C24" s="4"/>
      <c r="G24" s="4"/>
      <c r="H24" s="4"/>
    </row>
    <row r="25" spans="1:8" x14ac:dyDescent="0.2">
      <c r="A25" t="s">
        <v>91</v>
      </c>
      <c r="B25" s="4" t="s">
        <v>3</v>
      </c>
      <c r="C25" s="4" t="s">
        <v>4</v>
      </c>
      <c r="F25" t="s">
        <v>91</v>
      </c>
      <c r="G25" s="4" t="s">
        <v>3</v>
      </c>
      <c r="H25" s="4" t="s">
        <v>4</v>
      </c>
    </row>
    <row r="26" spans="1:8" x14ac:dyDescent="0.2">
      <c r="A26" t="s">
        <v>6</v>
      </c>
      <c r="B26" s="4">
        <f>B18*B22</f>
        <v>24975</v>
      </c>
      <c r="C26" s="4">
        <f>C18*C22</f>
        <v>22500</v>
      </c>
      <c r="F26" t="s">
        <v>6</v>
      </c>
      <c r="G26" s="4">
        <f>G18*G22</f>
        <v>16650</v>
      </c>
      <c r="H26" s="4">
        <f>H18*H22</f>
        <v>15000</v>
      </c>
    </row>
    <row r="27" spans="1:8" x14ac:dyDescent="0.2">
      <c r="A27" t="s">
        <v>7</v>
      </c>
      <c r="B27" s="4">
        <f>B19*B23</f>
        <v>2497.5</v>
      </c>
      <c r="C27" s="4">
        <f>C19*C23</f>
        <v>2250</v>
      </c>
      <c r="F27" t="s">
        <v>7</v>
      </c>
      <c r="G27" s="4">
        <f>G19*G23</f>
        <v>9990</v>
      </c>
      <c r="H27" s="4">
        <f>H19*H23</f>
        <v>9000</v>
      </c>
    </row>
    <row r="28" spans="1:8" x14ac:dyDescent="0.2">
      <c r="B28" s="4" t="s">
        <v>3</v>
      </c>
      <c r="C28" s="4" t="s">
        <v>4</v>
      </c>
      <c r="G28" s="4" t="s">
        <v>3</v>
      </c>
      <c r="H28" s="4" t="s">
        <v>4</v>
      </c>
    </row>
    <row r="29" spans="1:8" x14ac:dyDescent="0.2">
      <c r="A29" t="s">
        <v>92</v>
      </c>
      <c r="B29" s="4">
        <f>SUM(B26:B27)-B18*(B22-B23)</f>
        <v>24975</v>
      </c>
      <c r="C29" s="4">
        <f>SUM(C26:C27)-C18*(C22-C23)</f>
        <v>22500</v>
      </c>
      <c r="F29" t="s">
        <v>93</v>
      </c>
      <c r="G29" s="4">
        <f>SUM(G26:G27)</f>
        <v>26640</v>
      </c>
      <c r="H29" s="4">
        <f>SUM(H26:H27)</f>
        <v>24000</v>
      </c>
    </row>
    <row r="30" spans="1:8" x14ac:dyDescent="0.2">
      <c r="A30" t="s">
        <v>176</v>
      </c>
      <c r="B30" s="4">
        <f>B22-B23</f>
        <v>5</v>
      </c>
      <c r="C30" s="4">
        <f>C22-C23</f>
        <v>5</v>
      </c>
      <c r="G30" s="4"/>
      <c r="H30" s="4"/>
    </row>
    <row r="31" spans="1:8" x14ac:dyDescent="0.2">
      <c r="A31" t="s">
        <v>177</v>
      </c>
      <c r="B31" s="64">
        <f>B30*B22</f>
        <v>250</v>
      </c>
      <c r="C31" s="4">
        <f>C30*C22</f>
        <v>250</v>
      </c>
      <c r="G31" s="4"/>
      <c r="H31" s="4"/>
    </row>
    <row r="32" spans="1:8" x14ac:dyDescent="0.2">
      <c r="A32" t="s">
        <v>175</v>
      </c>
      <c r="B32" s="4">
        <f>SUM(B29:C29)-SUM(B31:C31)</f>
        <v>46975</v>
      </c>
      <c r="C32" s="4"/>
      <c r="F32" t="s">
        <v>95</v>
      </c>
      <c r="G32" s="4">
        <f>SUM(G29:H29)</f>
        <v>50640</v>
      </c>
      <c r="H32" s="4"/>
    </row>
    <row r="33" spans="1:7" x14ac:dyDescent="0.2">
      <c r="B33" s="4"/>
      <c r="G33" s="4"/>
    </row>
    <row r="34" spans="1:7" x14ac:dyDescent="0.2">
      <c r="A34" t="s">
        <v>96</v>
      </c>
      <c r="B34">
        <f>B32-G32</f>
        <v>-3665</v>
      </c>
    </row>
    <row r="36" spans="1:7" x14ac:dyDescent="0.2">
      <c r="A36" t="s">
        <v>99</v>
      </c>
      <c r="B36" s="27">
        <f>B22-B23</f>
        <v>5</v>
      </c>
    </row>
    <row r="38" spans="1:7" x14ac:dyDescent="0.2">
      <c r="A38" s="28" t="s">
        <v>100</v>
      </c>
      <c r="B38" t="s">
        <v>104</v>
      </c>
    </row>
  </sheetData>
  <mergeCells count="1">
    <mergeCell ref="F2:G2"/>
  </mergeCells>
  <pageMargins left="0.7" right="0.7" top="0.75" bottom="0.75" header="0.3" footer="0.3"/>
  <pageSetup orientation="portrait"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9A3EB-BEF1-4754-ACBD-6470E016CCE2}">
  <dimension ref="A2:I38"/>
  <sheetViews>
    <sheetView topLeftCell="A21" workbookViewId="0">
      <selection activeCell="G36" sqref="G36"/>
    </sheetView>
  </sheetViews>
  <sheetFormatPr baseColWidth="10" defaultColWidth="8.83203125" defaultRowHeight="16" x14ac:dyDescent="0.2"/>
  <cols>
    <col min="1" max="1" width="26" customWidth="1"/>
    <col min="2" max="2" width="26.83203125" customWidth="1"/>
    <col min="6" max="6" width="24.5" customWidth="1"/>
    <col min="7" max="7" width="17.83203125" customWidth="1"/>
    <col min="10" max="10" width="19.83203125" customWidth="1"/>
  </cols>
  <sheetData>
    <row r="2" spans="1:9" x14ac:dyDescent="0.2">
      <c r="A2" t="s">
        <v>2</v>
      </c>
      <c r="F2" s="67" t="s">
        <v>38</v>
      </c>
      <c r="G2" s="67"/>
    </row>
    <row r="3" spans="1:9" x14ac:dyDescent="0.2">
      <c r="B3" s="4" t="s">
        <v>3</v>
      </c>
      <c r="C3" s="4" t="s">
        <v>4</v>
      </c>
      <c r="F3" t="s">
        <v>39</v>
      </c>
      <c r="G3" t="s">
        <v>40</v>
      </c>
      <c r="I3" t="s">
        <v>5</v>
      </c>
    </row>
    <row r="4" spans="1:9" x14ac:dyDescent="0.2">
      <c r="A4" t="s">
        <v>0</v>
      </c>
      <c r="B4" s="18">
        <v>800</v>
      </c>
      <c r="C4" s="18">
        <v>1000</v>
      </c>
      <c r="E4" t="s">
        <v>6</v>
      </c>
      <c r="F4" s="19">
        <v>0.9</v>
      </c>
      <c r="G4" s="19">
        <v>0.6</v>
      </c>
      <c r="I4" s="19">
        <v>5</v>
      </c>
    </row>
    <row r="5" spans="1:9" x14ac:dyDescent="0.2">
      <c r="A5" t="s">
        <v>1</v>
      </c>
      <c r="B5" s="18">
        <v>200</v>
      </c>
      <c r="C5" s="18">
        <v>400</v>
      </c>
      <c r="E5" t="s">
        <v>7</v>
      </c>
      <c r="F5" s="19">
        <v>0.1</v>
      </c>
      <c r="G5" s="19">
        <v>0.4</v>
      </c>
    </row>
    <row r="6" spans="1:9" x14ac:dyDescent="0.2">
      <c r="A6" t="s">
        <v>41</v>
      </c>
      <c r="B6" s="18">
        <v>50</v>
      </c>
      <c r="C6" s="18">
        <v>50</v>
      </c>
    </row>
    <row r="8" spans="1:9" x14ac:dyDescent="0.2">
      <c r="B8" s="5"/>
    </row>
    <row r="9" spans="1:9" x14ac:dyDescent="0.2">
      <c r="A9" t="s">
        <v>63</v>
      </c>
      <c r="B9" s="25">
        <v>800</v>
      </c>
    </row>
    <row r="10" spans="1:9" x14ac:dyDescent="0.2">
      <c r="A10" t="s">
        <v>64</v>
      </c>
      <c r="B10" s="25">
        <v>500</v>
      </c>
    </row>
    <row r="11" spans="1:9" x14ac:dyDescent="0.2">
      <c r="B11" s="26"/>
    </row>
    <row r="12" spans="1:9" x14ac:dyDescent="0.2">
      <c r="B12" s="4"/>
    </row>
    <row r="13" spans="1:9" x14ac:dyDescent="0.2">
      <c r="A13" t="s">
        <v>84</v>
      </c>
      <c r="B13" s="4">
        <f>MAX(B9,0)</f>
        <v>800</v>
      </c>
    </row>
    <row r="14" spans="1:9" x14ac:dyDescent="0.2">
      <c r="A14" t="s">
        <v>85</v>
      </c>
      <c r="B14" s="4">
        <f>MAX(B10,0)</f>
        <v>500</v>
      </c>
    </row>
    <row r="15" spans="1:9" x14ac:dyDescent="0.2">
      <c r="B15" s="4"/>
    </row>
    <row r="16" spans="1:9" x14ac:dyDescent="0.2">
      <c r="A16" t="s">
        <v>86</v>
      </c>
      <c r="F16" t="s">
        <v>88</v>
      </c>
    </row>
    <row r="17" spans="1:8" x14ac:dyDescent="0.2">
      <c r="A17" t="s">
        <v>87</v>
      </c>
      <c r="B17" s="4" t="s">
        <v>3</v>
      </c>
      <c r="C17" s="4" t="s">
        <v>4</v>
      </c>
      <c r="F17" t="s">
        <v>87</v>
      </c>
      <c r="G17" s="4" t="s">
        <v>3</v>
      </c>
      <c r="H17" s="4" t="s">
        <v>4</v>
      </c>
    </row>
    <row r="18" spans="1:8" x14ac:dyDescent="0.2">
      <c r="A18" t="s">
        <v>6</v>
      </c>
      <c r="B18" s="4">
        <f>B13*F4</f>
        <v>720</v>
      </c>
      <c r="C18" s="4">
        <f>B14*F4</f>
        <v>450</v>
      </c>
      <c r="F18" t="s">
        <v>6</v>
      </c>
      <c r="G18" s="4">
        <f>B13*G4</f>
        <v>480</v>
      </c>
      <c r="H18" s="4">
        <f>B14*G4</f>
        <v>300</v>
      </c>
    </row>
    <row r="19" spans="1:8" x14ac:dyDescent="0.2">
      <c r="A19" t="s">
        <v>7</v>
      </c>
      <c r="B19" s="4">
        <f>F5*B13</f>
        <v>80</v>
      </c>
      <c r="C19" s="4">
        <f>B14*F5</f>
        <v>50</v>
      </c>
      <c r="F19" t="s">
        <v>7</v>
      </c>
      <c r="G19" s="4">
        <f>B13*G5</f>
        <v>320</v>
      </c>
      <c r="H19" s="4">
        <f>B14*G5</f>
        <v>200</v>
      </c>
    </row>
    <row r="20" spans="1:8" x14ac:dyDescent="0.2">
      <c r="B20" s="4"/>
      <c r="C20" s="4"/>
      <c r="G20" s="4"/>
      <c r="H20" s="4"/>
    </row>
    <row r="21" spans="1:8" x14ac:dyDescent="0.2">
      <c r="A21" t="s">
        <v>90</v>
      </c>
      <c r="B21" s="4" t="s">
        <v>3</v>
      </c>
      <c r="C21" s="4" t="s">
        <v>4</v>
      </c>
      <c r="F21" t="s">
        <v>90</v>
      </c>
      <c r="G21" s="4" t="s">
        <v>3</v>
      </c>
      <c r="H21" s="4" t="s">
        <v>4</v>
      </c>
    </row>
    <row r="22" spans="1:8" x14ac:dyDescent="0.2">
      <c r="A22" t="s">
        <v>6</v>
      </c>
      <c r="B22" s="4">
        <f>B6</f>
        <v>50</v>
      </c>
      <c r="C22" s="4">
        <f>C6</f>
        <v>50</v>
      </c>
      <c r="F22" t="s">
        <v>6</v>
      </c>
      <c r="G22" s="4">
        <f>B6</f>
        <v>50</v>
      </c>
      <c r="H22" s="4">
        <f>C6</f>
        <v>50</v>
      </c>
    </row>
    <row r="23" spans="1:8" x14ac:dyDescent="0.2">
      <c r="A23" t="s">
        <v>7</v>
      </c>
      <c r="B23" s="4">
        <f>IF(B18&gt;500,B6,B6-I4)</f>
        <v>50</v>
      </c>
      <c r="C23" s="4">
        <f>IF(C18&gt;500,C6,C6-I4)</f>
        <v>45</v>
      </c>
      <c r="F23" t="s">
        <v>7</v>
      </c>
      <c r="G23" s="4">
        <f>IF(G18&gt;500,B6,B6-I4)</f>
        <v>45</v>
      </c>
      <c r="H23" s="4">
        <f>IF(H18&gt;500,C6,C6-I4)</f>
        <v>45</v>
      </c>
    </row>
    <row r="24" spans="1:8" x14ac:dyDescent="0.2">
      <c r="B24" s="4"/>
      <c r="C24" s="4"/>
      <c r="G24" s="4"/>
      <c r="H24" s="4"/>
    </row>
    <row r="25" spans="1:8" x14ac:dyDescent="0.2">
      <c r="A25" t="s">
        <v>91</v>
      </c>
      <c r="B25" s="4" t="s">
        <v>3</v>
      </c>
      <c r="C25" s="4" t="s">
        <v>4</v>
      </c>
      <c r="F25" t="s">
        <v>91</v>
      </c>
      <c r="G25" s="4" t="s">
        <v>3</v>
      </c>
      <c r="H25" s="4" t="s">
        <v>4</v>
      </c>
    </row>
    <row r="26" spans="1:8" x14ac:dyDescent="0.2">
      <c r="A26" t="s">
        <v>6</v>
      </c>
      <c r="B26" s="4">
        <f>B18*B22</f>
        <v>36000</v>
      </c>
      <c r="C26" s="4">
        <f>C18*C22</f>
        <v>22500</v>
      </c>
      <c r="F26" t="s">
        <v>6</v>
      </c>
      <c r="G26" s="4">
        <f>G18*G22</f>
        <v>24000</v>
      </c>
      <c r="H26" s="4">
        <f>H18*H22</f>
        <v>15000</v>
      </c>
    </row>
    <row r="27" spans="1:8" x14ac:dyDescent="0.2">
      <c r="A27" t="s">
        <v>7</v>
      </c>
      <c r="B27" s="4">
        <f>B19*B23</f>
        <v>4000</v>
      </c>
      <c r="C27" s="4">
        <f>C19*C23</f>
        <v>2250</v>
      </c>
      <c r="F27" t="s">
        <v>7</v>
      </c>
      <c r="G27" s="4">
        <f>G19*G23</f>
        <v>14400</v>
      </c>
      <c r="H27" s="4">
        <f>H19*H23</f>
        <v>9000</v>
      </c>
    </row>
    <row r="28" spans="1:8" x14ac:dyDescent="0.2">
      <c r="B28" s="4" t="s">
        <v>3</v>
      </c>
      <c r="C28" s="4" t="s">
        <v>4</v>
      </c>
      <c r="G28" s="4" t="s">
        <v>3</v>
      </c>
      <c r="H28" s="4" t="s">
        <v>4</v>
      </c>
    </row>
    <row r="29" spans="1:8" x14ac:dyDescent="0.2">
      <c r="A29" t="s">
        <v>92</v>
      </c>
      <c r="B29" s="4">
        <f>SUM(B26:B27)-B18*(B22-B23)</f>
        <v>40000</v>
      </c>
      <c r="C29" s="4">
        <f>SUM(C26:C27)-C18*(C22-C23)</f>
        <v>22500</v>
      </c>
      <c r="F29" t="s">
        <v>93</v>
      </c>
      <c r="G29" s="4">
        <f>SUM(G26:G27)</f>
        <v>38400</v>
      </c>
      <c r="H29" s="4">
        <f>SUM(H26:H27)</f>
        <v>24000</v>
      </c>
    </row>
    <row r="30" spans="1:8" x14ac:dyDescent="0.2">
      <c r="B30" s="45"/>
      <c r="C30" s="4"/>
      <c r="G30" s="4"/>
      <c r="H30" s="4"/>
    </row>
    <row r="31" spans="1:8" x14ac:dyDescent="0.2">
      <c r="B31" s="4"/>
      <c r="C31" s="4"/>
      <c r="G31" s="4"/>
      <c r="H31" s="4"/>
    </row>
    <row r="32" spans="1:8" x14ac:dyDescent="0.2">
      <c r="A32" t="s">
        <v>94</v>
      </c>
      <c r="B32" s="4">
        <f>SUM(B29:C29)</f>
        <v>62500</v>
      </c>
      <c r="C32" s="4"/>
      <c r="F32" t="s">
        <v>95</v>
      </c>
      <c r="G32" s="4">
        <f>SUM(G29:H29)</f>
        <v>62400</v>
      </c>
      <c r="H32" s="4"/>
    </row>
    <row r="33" spans="1:7" x14ac:dyDescent="0.2">
      <c r="B33" s="4"/>
      <c r="G33" s="4"/>
    </row>
    <row r="34" spans="1:7" x14ac:dyDescent="0.2">
      <c r="A34" t="s">
        <v>96</v>
      </c>
      <c r="B34">
        <f>B32-G32</f>
        <v>100</v>
      </c>
    </row>
    <row r="36" spans="1:7" x14ac:dyDescent="0.2">
      <c r="A36" t="s">
        <v>99</v>
      </c>
      <c r="B36">
        <f>B22-B23</f>
        <v>0</v>
      </c>
      <c r="F36" t="s">
        <v>99</v>
      </c>
      <c r="G36" s="27">
        <f>G22-G23</f>
        <v>5</v>
      </c>
    </row>
    <row r="38" spans="1:7" x14ac:dyDescent="0.2">
      <c r="A38" s="28" t="s">
        <v>101</v>
      </c>
      <c r="B38" t="s">
        <v>103</v>
      </c>
    </row>
  </sheetData>
  <mergeCells count="1">
    <mergeCell ref="F2:G2"/>
  </mergeCells>
  <pageMargins left="0.7" right="0.7" top="0.75" bottom="0.75" header="0.3" footer="0.3"/>
  <pageSetup orientation="portrait"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P1_Q1</vt:lpstr>
      <vt:lpstr>P1_Q2</vt:lpstr>
      <vt:lpstr>P1_Q3</vt:lpstr>
      <vt:lpstr>P1_Q4</vt:lpstr>
      <vt:lpstr>P1_Q5</vt:lpstr>
      <vt:lpstr>P2_Q1</vt:lpstr>
      <vt:lpstr>P2_Q2a_With refund</vt:lpstr>
      <vt:lpstr>P2_Q2b_Without refund</vt:lpstr>
      <vt:lpstr>P2_Q3a_WithRefund</vt:lpstr>
      <vt:lpstr>P2_Q3b_WithoutRefund</vt:lpstr>
      <vt:lpstr>P3_Q1</vt:lpstr>
      <vt:lpstr>P3_Q2</vt:lpstr>
      <vt:lpstr>P3_Q3</vt:lpstr>
      <vt:lpstr>P3_Q4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dc:creator>
  <cp:lastModifiedBy>Subramanian, Sri Priyadharshini</cp:lastModifiedBy>
  <dcterms:created xsi:type="dcterms:W3CDTF">2015-11-16T18:30:36Z</dcterms:created>
  <dcterms:modified xsi:type="dcterms:W3CDTF">2024-09-29T23:50:42Z</dcterms:modified>
</cp:coreProperties>
</file>