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120" windowHeight="7995" activeTab="3"/>
  </bookViews>
  <sheets>
    <sheet name="Sheet1" sheetId="1" r:id="rId1"/>
    <sheet name="Employee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D67" i="4" l="1"/>
  <c r="C65" i="4" s="1"/>
  <c r="E57" i="4"/>
  <c r="D56" i="4"/>
  <c r="D58" i="4" s="1"/>
  <c r="E50" i="4"/>
  <c r="D50" i="4"/>
  <c r="D57" i="4" s="1"/>
  <c r="C50" i="4"/>
  <c r="C57" i="4" s="1"/>
  <c r="E37" i="4"/>
  <c r="E56" i="4" s="1"/>
  <c r="E58" i="4" s="1"/>
  <c r="D37" i="4"/>
  <c r="C37" i="4"/>
  <c r="C56" i="4" s="1"/>
  <c r="F9" i="1"/>
  <c r="F8" i="1"/>
  <c r="F7" i="1"/>
  <c r="F43" i="1"/>
  <c r="G44" i="1"/>
  <c r="F44" i="1"/>
  <c r="E44" i="1"/>
  <c r="G34" i="3"/>
  <c r="F34" i="3"/>
  <c r="E34" i="3"/>
  <c r="G32" i="3"/>
  <c r="G31" i="3"/>
  <c r="F31" i="3"/>
  <c r="G30" i="3"/>
  <c r="F30" i="3"/>
  <c r="F28" i="3"/>
  <c r="G29" i="3"/>
  <c r="F29" i="3"/>
  <c r="E29" i="3"/>
  <c r="E28" i="3"/>
  <c r="H21" i="3"/>
  <c r="H20" i="3"/>
  <c r="E21" i="3"/>
  <c r="G21" i="3" s="1"/>
  <c r="I21" i="3" s="1"/>
  <c r="J21" i="3" s="1"/>
  <c r="E20" i="3"/>
  <c r="G20" i="3" s="1"/>
  <c r="I20" i="3" s="1"/>
  <c r="J20" i="3" s="1"/>
  <c r="D21" i="3"/>
  <c r="D20" i="3"/>
  <c r="H14" i="3"/>
  <c r="I13" i="3"/>
  <c r="I12" i="3"/>
  <c r="H13" i="3"/>
  <c r="H12" i="3"/>
  <c r="G13" i="3"/>
  <c r="G12" i="3"/>
  <c r="D5" i="3"/>
  <c r="E5" i="3" s="1"/>
  <c r="D6" i="3"/>
  <c r="E6" i="3" s="1"/>
  <c r="E10" i="1"/>
  <c r="D10" i="1"/>
  <c r="G38" i="1"/>
  <c r="G45" i="1" s="1"/>
  <c r="F38" i="1"/>
  <c r="F45" i="1" s="1"/>
  <c r="K8" i="2"/>
  <c r="K4" i="2"/>
  <c r="K5" i="2"/>
  <c r="K6" i="2"/>
  <c r="K7" i="2"/>
  <c r="K3" i="2"/>
  <c r="J4" i="2"/>
  <c r="J5" i="2"/>
  <c r="J6" i="2"/>
  <c r="J7" i="2"/>
  <c r="J3" i="2"/>
  <c r="H4" i="2"/>
  <c r="H5" i="2"/>
  <c r="H6" i="2"/>
  <c r="H7" i="2"/>
  <c r="H3" i="2"/>
  <c r="H8" i="2" s="1"/>
  <c r="G7" i="2"/>
  <c r="G6" i="2"/>
  <c r="G5" i="2"/>
  <c r="G4" i="2"/>
  <c r="G3" i="2"/>
  <c r="D30" i="1"/>
  <c r="G30" i="1" s="1"/>
  <c r="F31" i="1"/>
  <c r="D31" i="1"/>
  <c r="G31" i="1" s="1"/>
  <c r="G28" i="1"/>
  <c r="G19" i="1"/>
  <c r="G20" i="1" s="1"/>
  <c r="F19" i="1"/>
  <c r="F20" i="1" s="1"/>
  <c r="F28" i="1"/>
  <c r="G37" i="1"/>
  <c r="F37" i="1"/>
  <c r="D28" i="1"/>
  <c r="E28" i="1" s="1"/>
  <c r="E19" i="1"/>
  <c r="E20" i="1" s="1"/>
  <c r="C7" i="1" s="1"/>
  <c r="C10" i="1" s="1"/>
  <c r="F10" i="1" s="1"/>
  <c r="E37" i="1"/>
  <c r="E40" i="1"/>
  <c r="E41" i="1"/>
  <c r="E39" i="1"/>
  <c r="E38" i="1"/>
  <c r="E8" i="2"/>
  <c r="E7" i="2"/>
  <c r="E6" i="2"/>
  <c r="E5" i="2"/>
  <c r="E4" i="2"/>
  <c r="E3" i="2"/>
  <c r="D27" i="1"/>
  <c r="E27" i="1" s="1"/>
  <c r="F27" i="1" s="1"/>
  <c r="G27" i="1" s="1"/>
  <c r="G32" i="1" s="1"/>
  <c r="C58" i="4" l="1"/>
  <c r="C66" i="4"/>
  <c r="C67" i="4"/>
  <c r="J22" i="3"/>
  <c r="E7" i="3"/>
  <c r="E45" i="1" s="1"/>
  <c r="G47" i="1"/>
  <c r="G49" i="1" s="1"/>
  <c r="E31" i="1"/>
  <c r="F32" i="1"/>
  <c r="E30" i="1"/>
  <c r="E32" i="1" s="1"/>
  <c r="F30" i="1"/>
  <c r="E47" i="1" l="1"/>
  <c r="E49" i="1" s="1"/>
  <c r="F33" i="1"/>
  <c r="F34" i="1" s="1"/>
  <c r="G33" i="1"/>
  <c r="G34" i="1" s="1"/>
  <c r="F47" i="1"/>
  <c r="F49" i="1" s="1"/>
</calcChain>
</file>

<file path=xl/sharedStrings.xml><?xml version="1.0" encoding="utf-8"?>
<sst xmlns="http://schemas.openxmlformats.org/spreadsheetml/2006/main" count="146" uniqueCount="63">
  <si>
    <t>Revenue verticals</t>
  </si>
  <si>
    <t>Service charge on transaction</t>
  </si>
  <si>
    <t>Kiosk</t>
  </si>
  <si>
    <t>Cost</t>
  </si>
  <si>
    <t>1st Year</t>
  </si>
  <si>
    <t>2nd Year</t>
  </si>
  <si>
    <t>3rd Year</t>
  </si>
  <si>
    <t>R&amp;D</t>
  </si>
  <si>
    <t>Server cost</t>
  </si>
  <si>
    <t>IT Infrastructure</t>
  </si>
  <si>
    <t>Office infrastructre</t>
  </si>
  <si>
    <t>Swiping device infrastructure</t>
  </si>
  <si>
    <t>Swiping device(Rental)</t>
  </si>
  <si>
    <t xml:space="preserve">Database </t>
  </si>
  <si>
    <t>Networks</t>
  </si>
  <si>
    <t>Admin staff</t>
  </si>
  <si>
    <t>Marketing</t>
  </si>
  <si>
    <t>Employee cost</t>
  </si>
  <si>
    <t>Purchase</t>
  </si>
  <si>
    <t>Expenditure</t>
  </si>
  <si>
    <t>Employee Cost</t>
  </si>
  <si>
    <t>Ad cost</t>
  </si>
  <si>
    <t>Communication charges</t>
  </si>
  <si>
    <t>Rental, Utility &amp; Electricity  Cost</t>
  </si>
  <si>
    <t>Kiosk Device purchase Cost</t>
  </si>
  <si>
    <t>ROC Charges</t>
  </si>
  <si>
    <t>Total</t>
  </si>
  <si>
    <t>Capital Investment</t>
  </si>
  <si>
    <t>Revenue from device sale/rental</t>
  </si>
  <si>
    <t>Revenue</t>
  </si>
  <si>
    <t>Kiosk @ 2.5%</t>
  </si>
  <si>
    <t>Swiping device @ 2.5%</t>
  </si>
  <si>
    <t>Computers</t>
  </si>
  <si>
    <t>Finance Cost</t>
  </si>
  <si>
    <t>Source of Funds</t>
  </si>
  <si>
    <t>Promotor Funds</t>
  </si>
  <si>
    <t>Angel Investors</t>
  </si>
  <si>
    <t>Bank Borrowings</t>
  </si>
  <si>
    <t>Depreciation</t>
  </si>
  <si>
    <t>IT assets</t>
  </si>
  <si>
    <t>Office equipment</t>
  </si>
  <si>
    <t>IT Assets</t>
  </si>
  <si>
    <t>Gross block</t>
  </si>
  <si>
    <t>Opening</t>
  </si>
  <si>
    <t>Additions</t>
  </si>
  <si>
    <t>Deletions</t>
  </si>
  <si>
    <t>Closing</t>
  </si>
  <si>
    <t>Net Block</t>
  </si>
  <si>
    <t>opening</t>
  </si>
  <si>
    <t>IT assets 1</t>
  </si>
  <si>
    <t>Office 1</t>
  </si>
  <si>
    <t>IT assets2</t>
  </si>
  <si>
    <t xml:space="preserve">Office 2 </t>
  </si>
  <si>
    <t>IT asset 3</t>
  </si>
  <si>
    <t>Office 3</t>
  </si>
  <si>
    <t>Asset</t>
  </si>
  <si>
    <t>Source Of Funds</t>
  </si>
  <si>
    <t>Capital Investments</t>
  </si>
  <si>
    <t>Register of companies Charges</t>
  </si>
  <si>
    <t>Income Statement</t>
  </si>
  <si>
    <t>Profit/loss</t>
  </si>
  <si>
    <t>Percentage</t>
  </si>
  <si>
    <t>Shareholding Pattern at the end of the 3rd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</si>
</sst>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0" fillId="0" borderId="1" xfId="1" applyNumberFormat="1" applyFont="1" applyBorder="1"/>
    <xf numFmtId="164" fontId="2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164" fontId="4" fillId="0" borderId="1" xfId="1" applyNumberFormat="1" applyFont="1" applyBorder="1"/>
    <xf numFmtId="164" fontId="6" fillId="0" borderId="1" xfId="1" applyNumberFormat="1" applyFont="1" applyBorder="1"/>
    <xf numFmtId="164" fontId="6" fillId="0" borderId="1" xfId="0" applyNumberFormat="1" applyFont="1" applyBorder="1"/>
    <xf numFmtId="0" fontId="6" fillId="0" borderId="0" xfId="0" applyFont="1"/>
    <xf numFmtId="164" fontId="4" fillId="0" borderId="0" xfId="1" applyNumberFormat="1" applyFont="1"/>
    <xf numFmtId="164" fontId="4" fillId="0" borderId="0" xfId="0" applyNumberFormat="1" applyFont="1"/>
    <xf numFmtId="43" fontId="4" fillId="0" borderId="0" xfId="0" applyNumberFormat="1" applyFont="1"/>
    <xf numFmtId="0" fontId="4" fillId="0" borderId="1" xfId="0" applyFont="1" applyBorder="1"/>
    <xf numFmtId="0" fontId="6" fillId="0" borderId="1" xfId="0" applyFont="1" applyBorder="1"/>
    <xf numFmtId="164" fontId="4" fillId="0" borderId="1" xfId="0" applyNumberFormat="1" applyFont="1" applyBorder="1"/>
    <xf numFmtId="164" fontId="6" fillId="0" borderId="0" xfId="0" applyNumberFormat="1" applyFont="1"/>
    <xf numFmtId="9" fontId="4" fillId="0" borderId="0" xfId="2" applyFont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164" fontId="0" fillId="0" borderId="2" xfId="1" applyNumberFormat="1" applyFont="1" applyBorder="1"/>
    <xf numFmtId="164" fontId="2" fillId="0" borderId="0" xfId="1" applyNumberFormat="1" applyFont="1" applyBorder="1"/>
    <xf numFmtId="0" fontId="6" fillId="2" borderId="1" xfId="0" applyFont="1" applyFill="1" applyBorder="1" applyAlignment="1">
      <alignment horizontal="center"/>
    </xf>
    <xf numFmtId="164" fontId="5" fillId="0" borderId="1" xfId="1" applyNumberFormat="1" applyFont="1" applyBorder="1"/>
    <xf numFmtId="0" fontId="5" fillId="0" borderId="0" xfId="0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5" fillId="0" borderId="0" xfId="0" applyNumberFormat="1" applyFont="1"/>
    <xf numFmtId="0" fontId="5" fillId="0" borderId="1" xfId="0" applyFont="1" applyBorder="1"/>
    <xf numFmtId="0" fontId="5" fillId="0" borderId="0" xfId="0" applyFont="1" applyBorder="1"/>
    <xf numFmtId="164" fontId="5" fillId="0" borderId="0" xfId="1" applyNumberFormat="1" applyFont="1" applyBorder="1"/>
    <xf numFmtId="0" fontId="5" fillId="2" borderId="1" xfId="0" applyFont="1" applyFill="1" applyBorder="1" applyAlignment="1">
      <alignment horizontal="center" vertical="center"/>
    </xf>
    <xf numFmtId="164" fontId="6" fillId="0" borderId="0" xfId="1" applyNumberFormat="1" applyFont="1"/>
    <xf numFmtId="9" fontId="4" fillId="0" borderId="1" xfId="2" applyFont="1" applyBorder="1"/>
    <xf numFmtId="9" fontId="5" fillId="0" borderId="0" xfId="0" applyNumberFormat="1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2" borderId="1" xfId="0" applyFont="1" applyFill="1" applyBorder="1" applyAlignment="1">
      <alignment horizontal="center"/>
    </xf>
    <xf numFmtId="0" fontId="6" fillId="0" borderId="1" xfId="0" applyFont="1" applyFill="1" applyBorder="1"/>
    <xf numFmtId="0" fontId="4" fillId="0" borderId="1" xfId="0" applyFont="1" applyBorder="1"/>
    <xf numFmtId="0" fontId="0" fillId="0" borderId="0" xfId="0"/>
    <xf numFmtId="164" fontId="0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Promotor Funds</c:v>
                </c:pt>
              </c:strCache>
            </c:strRef>
          </c:tx>
          <c:invertIfNegative val="0"/>
          <c:cat>
            <c:strRef>
              <c:f>Sheet1!$C$6:$E$6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Sheet1!$C$7:$E$7</c:f>
              <c:numCache>
                <c:formatCode>_ * #,##0_ ;_ * \-#,##0_ ;_ * "-"??_ ;_ @_ </c:formatCode>
                <c:ptCount val="3"/>
                <c:pt idx="0">
                  <c:v>2850000</c:v>
                </c:pt>
                <c:pt idx="2">
                  <c:v>2000000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Angel Investors</c:v>
                </c:pt>
              </c:strCache>
            </c:strRef>
          </c:tx>
          <c:invertIfNegative val="0"/>
          <c:cat>
            <c:strRef>
              <c:f>Sheet1!$C$6:$E$6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Sheet1!$C$8:$E$8</c:f>
              <c:numCache>
                <c:formatCode>_ * #,##0_ ;_ * \-#,##0_ ;_ * "-"??_ ;_ @_ </c:formatCode>
                <c:ptCount val="3"/>
                <c:pt idx="1">
                  <c:v>1250000</c:v>
                </c:pt>
                <c:pt idx="2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Bank Borrowings</c:v>
                </c:pt>
              </c:strCache>
            </c:strRef>
          </c:tx>
          <c:invertIfNegative val="0"/>
          <c:cat>
            <c:strRef>
              <c:f>Sheet1!$C$6:$E$6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Sheet1!$C$9:$E$9</c:f>
              <c:numCache>
                <c:formatCode>_ * #,##0_ ;_ * \-#,##0_ ;_ * "-"??_ ;_ @_ </c:formatCode>
                <c:ptCount val="3"/>
                <c:pt idx="1">
                  <c:v>1250000</c:v>
                </c:pt>
                <c:pt idx="2">
                  <c:v>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03040"/>
        <c:axId val="110504576"/>
      </c:barChart>
      <c:catAx>
        <c:axId val="11050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04576"/>
        <c:crosses val="autoZero"/>
        <c:auto val="1"/>
        <c:lblAlgn val="ctr"/>
        <c:lblOffset val="100"/>
        <c:noMultiLvlLbl val="0"/>
      </c:catAx>
      <c:valAx>
        <c:axId val="110504576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1050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Sheet4!$B$56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Sheet4!$C$55:$E$55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Sheet4!$C$56:$E$56</c:f>
              <c:numCache>
                <c:formatCode>_ * #,##0_ ;_ * \-#,##0_ ;_ * "-"??_ ;_ @_ </c:formatCode>
                <c:ptCount val="3"/>
                <c:pt idx="0">
                  <c:v>8740000</c:v>
                </c:pt>
                <c:pt idx="1">
                  <c:v>15850000</c:v>
                </c:pt>
                <c:pt idx="2">
                  <c:v>24700000</c:v>
                </c:pt>
              </c:numCache>
            </c:numRef>
          </c:val>
        </c:ser>
        <c:ser>
          <c:idx val="1"/>
          <c:order val="1"/>
          <c:tx>
            <c:strRef>
              <c:f>Sheet4!$B$57</c:f>
              <c:strCache>
                <c:ptCount val="1"/>
                <c:pt idx="0">
                  <c:v>Expenditure</c:v>
                </c:pt>
              </c:strCache>
            </c:strRef>
          </c:tx>
          <c:invertIfNegative val="0"/>
          <c:cat>
            <c:strRef>
              <c:f>Sheet4!$C$55:$E$55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Sheet4!$C$57:$E$57</c:f>
              <c:numCache>
                <c:formatCode>_ * #,##0_ ;_ * \-#,##0_ ;_ * "-"??_ ;_ @_ </c:formatCode>
                <c:ptCount val="3"/>
                <c:pt idx="0">
                  <c:v>9162000</c:v>
                </c:pt>
                <c:pt idx="1">
                  <c:v>12330800</c:v>
                </c:pt>
                <c:pt idx="2">
                  <c:v>17465080</c:v>
                </c:pt>
              </c:numCache>
            </c:numRef>
          </c:val>
        </c:ser>
        <c:ser>
          <c:idx val="2"/>
          <c:order val="2"/>
          <c:tx>
            <c:strRef>
              <c:f>Sheet4!$B$58</c:f>
              <c:strCache>
                <c:ptCount val="1"/>
                <c:pt idx="0">
                  <c:v>Profit/loss</c:v>
                </c:pt>
              </c:strCache>
            </c:strRef>
          </c:tx>
          <c:invertIfNegative val="0"/>
          <c:cat>
            <c:strRef>
              <c:f>Sheet4!$C$55:$E$55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Sheet4!$C$58:$E$58</c:f>
              <c:numCache>
                <c:formatCode>_ * #,##0_ ;_ * \-#,##0_ ;_ * "-"??_ ;_ @_ </c:formatCode>
                <c:ptCount val="3"/>
                <c:pt idx="0">
                  <c:v>-422000</c:v>
                </c:pt>
                <c:pt idx="1">
                  <c:v>3519200</c:v>
                </c:pt>
                <c:pt idx="2">
                  <c:v>7234920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79808"/>
        <c:axId val="111081344"/>
      </c:barChart>
      <c:catAx>
        <c:axId val="1110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81344"/>
        <c:crosses val="autoZero"/>
        <c:auto val="1"/>
        <c:lblAlgn val="ctr"/>
        <c:lblOffset val="100"/>
        <c:noMultiLvlLbl val="0"/>
      </c:catAx>
      <c:valAx>
        <c:axId val="111081344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11107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Promotor Funds</c:v>
                </c:pt>
              </c:strCache>
            </c:strRef>
          </c:tx>
          <c:invertIfNegative val="0"/>
          <c:cat>
            <c:strRef>
              <c:f>Sheet4!$C$9:$E$9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Sheet4!$C$10:$E$10</c:f>
              <c:numCache>
                <c:formatCode>_ * #,##0_ ;_ * \-#,##0_ ;_ * "-"??_ ;_ @_ </c:formatCode>
                <c:ptCount val="3"/>
                <c:pt idx="0">
                  <c:v>2850000</c:v>
                </c:pt>
                <c:pt idx="2">
                  <c:v>2000000</c:v>
                </c:pt>
              </c:numCache>
            </c:numRef>
          </c:val>
        </c:ser>
        <c:ser>
          <c:idx val="1"/>
          <c:order val="1"/>
          <c:tx>
            <c:strRef>
              <c:f>Sheet4!$B$11</c:f>
              <c:strCache>
                <c:ptCount val="1"/>
                <c:pt idx="0">
                  <c:v>Angel Investors</c:v>
                </c:pt>
              </c:strCache>
            </c:strRef>
          </c:tx>
          <c:invertIfNegative val="0"/>
          <c:cat>
            <c:strRef>
              <c:f>Sheet4!$C$9:$E$9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Sheet4!$C$11:$E$11</c:f>
              <c:numCache>
                <c:formatCode>_ * #,##0_ ;_ * \-#,##0_ ;_ * "-"??_ ;_ @_ </c:formatCode>
                <c:ptCount val="3"/>
                <c:pt idx="1">
                  <c:v>1250000</c:v>
                </c:pt>
                <c:pt idx="2">
                  <c:v>1000000</c:v>
                </c:pt>
              </c:numCache>
            </c:numRef>
          </c:val>
        </c:ser>
        <c:ser>
          <c:idx val="2"/>
          <c:order val="2"/>
          <c:tx>
            <c:strRef>
              <c:f>Sheet4!$B$12</c:f>
              <c:strCache>
                <c:ptCount val="1"/>
                <c:pt idx="0">
                  <c:v>Bank Borrowings</c:v>
                </c:pt>
              </c:strCache>
            </c:strRef>
          </c:tx>
          <c:invertIfNegative val="0"/>
          <c:cat>
            <c:strRef>
              <c:f>Sheet4!$C$9:$E$9</c:f>
              <c:strCache>
                <c:ptCount val="3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</c:strCache>
            </c:strRef>
          </c:cat>
          <c:val>
            <c:numRef>
              <c:f>Sheet4!$C$12:$E$12</c:f>
              <c:numCache>
                <c:formatCode>_ * #,##0_ ;_ * \-#,##0_ ;_ * "-"??_ ;_ @_ </c:formatCode>
                <c:ptCount val="3"/>
                <c:pt idx="1">
                  <c:v>1250000</c:v>
                </c:pt>
                <c:pt idx="2">
                  <c:v>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98880"/>
        <c:axId val="111104768"/>
      </c:barChart>
      <c:catAx>
        <c:axId val="1110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04768"/>
        <c:crosses val="autoZero"/>
        <c:auto val="1"/>
        <c:lblAlgn val="ctr"/>
        <c:lblOffset val="100"/>
        <c:noMultiLvlLbl val="0"/>
      </c:catAx>
      <c:valAx>
        <c:axId val="111104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09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aseline="0"/>
            </a:pPr>
            <a:r>
              <a:rPr lang="en-US" sz="1300" baseline="0"/>
              <a:t>Shareholding  pattern at the end of the 3rd Year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Sheet4!$C$64</c:f>
              <c:strCache>
                <c:ptCount val="1"/>
                <c:pt idx="0">
                  <c:v>Percentage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Sheet4!$B$65:$B$66</c:f>
              <c:strCache>
                <c:ptCount val="2"/>
                <c:pt idx="0">
                  <c:v>Promotor Funds</c:v>
                </c:pt>
                <c:pt idx="1">
                  <c:v>Angel Investors</c:v>
                </c:pt>
              </c:strCache>
            </c:strRef>
          </c:cat>
          <c:val>
            <c:numRef>
              <c:f>Sheet4!$C$65:$C$66</c:f>
              <c:numCache>
                <c:formatCode>0%</c:formatCode>
                <c:ptCount val="2"/>
                <c:pt idx="0">
                  <c:v>0.68309859154929575</c:v>
                </c:pt>
                <c:pt idx="1">
                  <c:v>0.31690140845070425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3</xdr:row>
      <xdr:rowOff>42862</xdr:rowOff>
    </xdr:from>
    <xdr:to>
      <xdr:col>16</xdr:col>
      <xdr:colOff>209549</xdr:colOff>
      <xdr:row>10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53</xdr:row>
      <xdr:rowOff>42862</xdr:rowOff>
    </xdr:from>
    <xdr:to>
      <xdr:col>13</xdr:col>
      <xdr:colOff>600075</xdr:colOff>
      <xdr:row>69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7</xdr:row>
      <xdr:rowOff>109537</xdr:rowOff>
    </xdr:from>
    <xdr:to>
      <xdr:col>14</xdr:col>
      <xdr:colOff>171449</xdr:colOff>
      <xdr:row>17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21</xdr:row>
      <xdr:rowOff>0</xdr:rowOff>
    </xdr:from>
    <xdr:to>
      <xdr:col>14</xdr:col>
      <xdr:colOff>200025</xdr:colOff>
      <xdr:row>30</xdr:row>
      <xdr:rowOff>66676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4"/>
  <sheetViews>
    <sheetView showGridLines="0" workbookViewId="0">
      <selection activeCell="E17" sqref="E17"/>
    </sheetView>
  </sheetViews>
  <sheetFormatPr defaultRowHeight="15" x14ac:dyDescent="0.25"/>
  <cols>
    <col min="1" max="1" width="9.140625" style="7"/>
    <col min="2" max="2" width="31.28515625" style="7" customWidth="1"/>
    <col min="3" max="3" width="12.7109375" style="7" bestFit="1" customWidth="1"/>
    <col min="4" max="5" width="12.5703125" style="7" bestFit="1" customWidth="1"/>
    <col min="6" max="6" width="13.7109375" style="7" customWidth="1"/>
    <col min="7" max="7" width="14.5703125" style="7" customWidth="1"/>
    <col min="8" max="8" width="12.5703125" style="7" bestFit="1" customWidth="1"/>
    <col min="9" max="16384" width="9.140625" style="7"/>
  </cols>
  <sheetData>
    <row r="4" spans="2:7" x14ac:dyDescent="0.25">
      <c r="B4" s="28" t="s">
        <v>56</v>
      </c>
      <c r="E4" s="14"/>
      <c r="F4" s="20"/>
    </row>
    <row r="5" spans="2:7" x14ac:dyDescent="0.25">
      <c r="E5" s="14"/>
    </row>
    <row r="6" spans="2:7" x14ac:dyDescent="0.25">
      <c r="B6" s="8" t="s">
        <v>34</v>
      </c>
      <c r="C6" s="8" t="s">
        <v>4</v>
      </c>
      <c r="D6" s="8" t="s">
        <v>5</v>
      </c>
      <c r="E6" s="8" t="s">
        <v>6</v>
      </c>
      <c r="F6" s="26" t="s">
        <v>26</v>
      </c>
    </row>
    <row r="7" spans="2:7" x14ac:dyDescent="0.25">
      <c r="B7" s="16" t="s">
        <v>35</v>
      </c>
      <c r="C7" s="9">
        <f>E20</f>
        <v>2850000</v>
      </c>
      <c r="D7" s="9"/>
      <c r="E7" s="9">
        <v>2000000</v>
      </c>
      <c r="F7" s="27">
        <f>SUM(C7:E7)</f>
        <v>4850000</v>
      </c>
    </row>
    <row r="8" spans="2:7" x14ac:dyDescent="0.25">
      <c r="B8" s="16" t="s">
        <v>36</v>
      </c>
      <c r="C8" s="9"/>
      <c r="D8" s="9">
        <v>1250000</v>
      </c>
      <c r="E8" s="9">
        <v>1000000</v>
      </c>
      <c r="F8" s="27">
        <f>SUM(C8:E8)</f>
        <v>2250000</v>
      </c>
    </row>
    <row r="9" spans="2:7" x14ac:dyDescent="0.25">
      <c r="B9" s="16" t="s">
        <v>37</v>
      </c>
      <c r="C9" s="9"/>
      <c r="D9" s="9">
        <v>1250000</v>
      </c>
      <c r="E9" s="9">
        <v>500000</v>
      </c>
      <c r="F9" s="27">
        <f>SUM(C9:E9)</f>
        <v>1750000</v>
      </c>
    </row>
    <row r="10" spans="2:7" x14ac:dyDescent="0.25">
      <c r="B10" s="16"/>
      <c r="C10" s="11">
        <f>SUM(C7:C9)</f>
        <v>2850000</v>
      </c>
      <c r="D10" s="11">
        <f>SUM(D7:D9)</f>
        <v>2500000</v>
      </c>
      <c r="E10" s="11">
        <f>SUM(E7:E9)</f>
        <v>3500000</v>
      </c>
      <c r="F10" s="27">
        <f>SUM(C10:E10)</f>
        <v>8850000</v>
      </c>
    </row>
    <row r="12" spans="2:7" x14ac:dyDescent="0.25">
      <c r="B12" s="28" t="s">
        <v>57</v>
      </c>
    </row>
    <row r="14" spans="2:7" x14ac:dyDescent="0.25">
      <c r="B14" s="43" t="s">
        <v>27</v>
      </c>
      <c r="C14" s="43"/>
      <c r="D14" s="43"/>
      <c r="E14" s="8" t="s">
        <v>4</v>
      </c>
      <c r="F14" s="8" t="s">
        <v>5</v>
      </c>
      <c r="G14" s="8" t="s">
        <v>6</v>
      </c>
    </row>
    <row r="15" spans="2:7" x14ac:dyDescent="0.25">
      <c r="B15" s="45" t="s">
        <v>7</v>
      </c>
      <c r="C15" s="45"/>
      <c r="D15" s="45"/>
      <c r="E15" s="9">
        <v>1000000</v>
      </c>
      <c r="F15" s="9">
        <v>1000000</v>
      </c>
      <c r="G15" s="9">
        <v>1000000</v>
      </c>
    </row>
    <row r="16" spans="2:7" x14ac:dyDescent="0.25">
      <c r="B16" s="45" t="s">
        <v>8</v>
      </c>
      <c r="C16" s="45"/>
      <c r="D16" s="45"/>
      <c r="E16" s="9">
        <v>250000</v>
      </c>
      <c r="F16" s="9">
        <v>400000</v>
      </c>
      <c r="G16" s="9">
        <v>700000</v>
      </c>
    </row>
    <row r="17" spans="2:7" x14ac:dyDescent="0.25">
      <c r="B17" s="45" t="s">
        <v>9</v>
      </c>
      <c r="C17" s="45"/>
      <c r="D17" s="45"/>
      <c r="E17" s="9">
        <v>600000</v>
      </c>
      <c r="F17" s="9">
        <v>300000</v>
      </c>
      <c r="G17" s="9">
        <v>500000</v>
      </c>
    </row>
    <row r="18" spans="2:7" x14ac:dyDescent="0.25">
      <c r="B18" s="45" t="s">
        <v>10</v>
      </c>
      <c r="C18" s="45"/>
      <c r="D18" s="45"/>
      <c r="E18" s="9">
        <v>500000</v>
      </c>
      <c r="F18" s="9">
        <v>50000</v>
      </c>
      <c r="G18" s="9">
        <v>50000</v>
      </c>
    </row>
    <row r="19" spans="2:7" x14ac:dyDescent="0.25">
      <c r="B19" s="45" t="s">
        <v>11</v>
      </c>
      <c r="C19" s="45"/>
      <c r="D19" s="45"/>
      <c r="E19" s="9">
        <f>100*5000</f>
        <v>500000</v>
      </c>
      <c r="F19" s="9">
        <f>150*5000</f>
        <v>750000</v>
      </c>
      <c r="G19" s="9">
        <f>250*5000</f>
        <v>1250000</v>
      </c>
    </row>
    <row r="20" spans="2:7" x14ac:dyDescent="0.25">
      <c r="B20" s="44" t="s">
        <v>26</v>
      </c>
      <c r="C20" s="44"/>
      <c r="D20" s="44"/>
      <c r="E20" s="10">
        <f>SUM(E15:E19)</f>
        <v>2850000</v>
      </c>
      <c r="F20" s="11">
        <f>SUM(F15:F19)</f>
        <v>2500000</v>
      </c>
      <c r="G20" s="11">
        <f>SUM(G15:G19)</f>
        <v>3500000</v>
      </c>
    </row>
    <row r="24" spans="2:7" x14ac:dyDescent="0.25">
      <c r="B24" s="29" t="s">
        <v>29</v>
      </c>
      <c r="C24" s="30"/>
      <c r="D24" s="31"/>
      <c r="E24" s="8" t="s">
        <v>4</v>
      </c>
      <c r="F24" s="8" t="s">
        <v>5</v>
      </c>
      <c r="G24" s="8" t="s">
        <v>6</v>
      </c>
    </row>
    <row r="25" spans="2:7" x14ac:dyDescent="0.25">
      <c r="B25" s="17" t="s">
        <v>0</v>
      </c>
      <c r="C25" s="9"/>
      <c r="D25" s="9"/>
      <c r="E25" s="16"/>
      <c r="F25" s="16"/>
      <c r="G25" s="16"/>
    </row>
    <row r="26" spans="2:7" x14ac:dyDescent="0.25">
      <c r="B26" s="17" t="s">
        <v>28</v>
      </c>
      <c r="C26" s="9"/>
      <c r="D26" s="9"/>
      <c r="E26" s="16"/>
      <c r="F26" s="16"/>
      <c r="G26" s="16"/>
    </row>
    <row r="27" spans="2:7" x14ac:dyDescent="0.25">
      <c r="B27" s="16" t="s">
        <v>2</v>
      </c>
      <c r="C27" s="9">
        <v>50000</v>
      </c>
      <c r="D27" s="9">
        <f>C27*5*10</f>
        <v>2500000</v>
      </c>
      <c r="E27" s="18">
        <f>D27</f>
        <v>2500000</v>
      </c>
      <c r="F27" s="18">
        <f>E27</f>
        <v>2500000</v>
      </c>
      <c r="G27" s="18">
        <f>F27</f>
        <v>2500000</v>
      </c>
    </row>
    <row r="28" spans="2:7" x14ac:dyDescent="0.25">
      <c r="B28" s="16" t="s">
        <v>12</v>
      </c>
      <c r="C28" s="9">
        <v>5000</v>
      </c>
      <c r="D28" s="9">
        <f>200*12*100</f>
        <v>240000</v>
      </c>
      <c r="E28" s="18">
        <f>D28</f>
        <v>240000</v>
      </c>
      <c r="F28" s="9">
        <f>200*12*250</f>
        <v>600000</v>
      </c>
      <c r="G28" s="9">
        <f>200*12*500</f>
        <v>1200000</v>
      </c>
    </row>
    <row r="29" spans="2:7" x14ac:dyDescent="0.25">
      <c r="B29" s="17" t="s">
        <v>1</v>
      </c>
      <c r="C29" s="9"/>
      <c r="D29" s="9"/>
      <c r="E29" s="16"/>
      <c r="F29" s="16"/>
      <c r="G29" s="16"/>
    </row>
    <row r="30" spans="2:7" x14ac:dyDescent="0.25">
      <c r="B30" s="16" t="s">
        <v>30</v>
      </c>
      <c r="C30" s="9"/>
      <c r="D30" s="9">
        <f>(5000000*30%*2.5%)*12</f>
        <v>450000</v>
      </c>
      <c r="E30" s="18">
        <f>$D$30*10</f>
        <v>4500000</v>
      </c>
      <c r="F30" s="18">
        <f>$D$30*20</f>
        <v>9000000</v>
      </c>
      <c r="G30" s="18">
        <f>$D$30*30</f>
        <v>13500000</v>
      </c>
    </row>
    <row r="31" spans="2:7" x14ac:dyDescent="0.25">
      <c r="B31" s="16" t="s">
        <v>31</v>
      </c>
      <c r="C31" s="9"/>
      <c r="D31" s="9">
        <f>12*50000*2.5%</f>
        <v>15000</v>
      </c>
      <c r="E31" s="18">
        <f>$D$31*100</f>
        <v>1500000</v>
      </c>
      <c r="F31" s="18">
        <f>$D$31*250</f>
        <v>3750000</v>
      </c>
      <c r="G31" s="18">
        <f>$D$31*500</f>
        <v>7500000</v>
      </c>
    </row>
    <row r="32" spans="2:7" x14ac:dyDescent="0.25">
      <c r="E32" s="19">
        <f>SUM(E27:E31)</f>
        <v>8740000</v>
      </c>
      <c r="F32" s="19">
        <f>SUM(F27:F31)</f>
        <v>15850000</v>
      </c>
      <c r="G32" s="19">
        <f>SUM(G27:G31)</f>
        <v>24700000</v>
      </c>
    </row>
    <row r="33" spans="2:7" x14ac:dyDescent="0.25">
      <c r="C33" s="15"/>
      <c r="F33" s="14">
        <f>F32-E32</f>
        <v>7110000</v>
      </c>
      <c r="G33" s="14">
        <f>G32-F32</f>
        <v>8850000</v>
      </c>
    </row>
    <row r="34" spans="2:7" x14ac:dyDescent="0.25">
      <c r="F34" s="20">
        <f>F33/F32</f>
        <v>0.44858044164037852</v>
      </c>
      <c r="G34" s="20">
        <f>G33/G32</f>
        <v>0.3582995951417004</v>
      </c>
    </row>
    <row r="36" spans="2:7" x14ac:dyDescent="0.25">
      <c r="B36" s="43" t="s">
        <v>19</v>
      </c>
      <c r="C36" s="43"/>
      <c r="D36" s="43"/>
      <c r="E36" s="8" t="s">
        <v>4</v>
      </c>
      <c r="F36" s="8" t="s">
        <v>5</v>
      </c>
      <c r="G36" s="8" t="s">
        <v>6</v>
      </c>
    </row>
    <row r="37" spans="2:7" x14ac:dyDescent="0.25">
      <c r="B37" s="40" t="s">
        <v>24</v>
      </c>
      <c r="C37" s="41"/>
      <c r="D37" s="42"/>
      <c r="E37" s="9">
        <f>40000*5*10</f>
        <v>2000000</v>
      </c>
      <c r="F37" s="9">
        <f>40000*5*10</f>
        <v>2000000</v>
      </c>
      <c r="G37" s="9">
        <f>40000*5*10</f>
        <v>2000000</v>
      </c>
    </row>
    <row r="38" spans="2:7" x14ac:dyDescent="0.25">
      <c r="B38" s="40" t="s">
        <v>20</v>
      </c>
      <c r="C38" s="41"/>
      <c r="D38" s="42"/>
      <c r="E38" s="9">
        <f>Employee!E8</f>
        <v>3192000</v>
      </c>
      <c r="F38" s="9">
        <f>Employee!H8</f>
        <v>4540800</v>
      </c>
      <c r="G38" s="9">
        <f>Employee!K8</f>
        <v>6955080</v>
      </c>
    </row>
    <row r="39" spans="2:7" x14ac:dyDescent="0.25">
      <c r="B39" s="40" t="s">
        <v>21</v>
      </c>
      <c r="C39" s="41"/>
      <c r="D39" s="42"/>
      <c r="E39" s="9">
        <f>6000*10</f>
        <v>60000</v>
      </c>
      <c r="F39" s="9">
        <v>120000</v>
      </c>
      <c r="G39" s="9">
        <v>240000</v>
      </c>
    </row>
    <row r="40" spans="2:7" x14ac:dyDescent="0.25">
      <c r="B40" s="40" t="s">
        <v>23</v>
      </c>
      <c r="C40" s="41"/>
      <c r="D40" s="42"/>
      <c r="E40" s="9">
        <f>100000*12</f>
        <v>1200000</v>
      </c>
      <c r="F40" s="9">
        <v>2000000</v>
      </c>
      <c r="G40" s="9">
        <v>3000000</v>
      </c>
    </row>
    <row r="41" spans="2:7" x14ac:dyDescent="0.25">
      <c r="B41" s="40" t="s">
        <v>22</v>
      </c>
      <c r="C41" s="41"/>
      <c r="D41" s="42"/>
      <c r="E41" s="9">
        <f>100000*12</f>
        <v>1200000</v>
      </c>
      <c r="F41" s="9">
        <v>2000000</v>
      </c>
      <c r="G41" s="9">
        <v>3000000</v>
      </c>
    </row>
    <row r="42" spans="2:7" x14ac:dyDescent="0.25">
      <c r="B42" s="40" t="s">
        <v>25</v>
      </c>
      <c r="C42" s="41"/>
      <c r="D42" s="42"/>
      <c r="E42" s="9">
        <v>600000</v>
      </c>
      <c r="F42" s="16"/>
      <c r="G42" s="16"/>
    </row>
    <row r="43" spans="2:7" x14ac:dyDescent="0.25">
      <c r="B43" s="40" t="s">
        <v>33</v>
      </c>
      <c r="C43" s="41"/>
      <c r="D43" s="42"/>
      <c r="E43" s="9"/>
      <c r="F43" s="9">
        <f>D9*12%</f>
        <v>150000</v>
      </c>
      <c r="G43" s="9">
        <v>100000</v>
      </c>
    </row>
    <row r="44" spans="2:7" x14ac:dyDescent="0.25">
      <c r="B44" s="40" t="s">
        <v>38</v>
      </c>
      <c r="C44" s="41"/>
      <c r="D44" s="42"/>
      <c r="E44" s="9">
        <f>Sheet3!E34</f>
        <v>910000</v>
      </c>
      <c r="F44" s="9">
        <f>Sheet3!F34</f>
        <v>1520000</v>
      </c>
      <c r="G44" s="9">
        <f>Sheet3!G34</f>
        <v>2170000</v>
      </c>
    </row>
    <row r="45" spans="2:7" x14ac:dyDescent="0.25">
      <c r="E45" s="14">
        <f>SUM(E37:E44)</f>
        <v>9162000</v>
      </c>
      <c r="F45" s="14">
        <f>SUM(F37:F44)</f>
        <v>12330800</v>
      </c>
      <c r="G45" s="14">
        <f>SUM(G37:G42)</f>
        <v>15195080</v>
      </c>
    </row>
    <row r="47" spans="2:7" x14ac:dyDescent="0.25">
      <c r="E47" s="14">
        <f>E32-E45</f>
        <v>-422000</v>
      </c>
      <c r="F47" s="14">
        <f>F32-F45</f>
        <v>3519200</v>
      </c>
      <c r="G47" s="14">
        <f>G32-G45</f>
        <v>9504920</v>
      </c>
    </row>
    <row r="49" spans="2:7" x14ac:dyDescent="0.25">
      <c r="E49" s="20">
        <f>E47/E32</f>
        <v>-4.8283752860411901E-2</v>
      </c>
      <c r="F49" s="20">
        <f>F47/F32</f>
        <v>0.22203154574132491</v>
      </c>
      <c r="G49" s="20">
        <f>G47/G32</f>
        <v>0.3848145748987854</v>
      </c>
    </row>
    <row r="52" spans="2:7" x14ac:dyDescent="0.25">
      <c r="B52" s="13"/>
      <c r="F52" s="14"/>
    </row>
    <row r="53" spans="2:7" x14ac:dyDescent="0.25">
      <c r="B53" s="13"/>
    </row>
    <row r="54" spans="2:7" x14ac:dyDescent="0.25">
      <c r="B54" s="14"/>
    </row>
  </sheetData>
  <mergeCells count="16">
    <mergeCell ref="B19:D19"/>
    <mergeCell ref="B14:D14"/>
    <mergeCell ref="B15:D15"/>
    <mergeCell ref="B16:D16"/>
    <mergeCell ref="B17:D17"/>
    <mergeCell ref="B18:D18"/>
    <mergeCell ref="B42:D42"/>
    <mergeCell ref="B36:D36"/>
    <mergeCell ref="B43:D43"/>
    <mergeCell ref="B44:D44"/>
    <mergeCell ref="B20:D20"/>
    <mergeCell ref="B37:D37"/>
    <mergeCell ref="B38:D38"/>
    <mergeCell ref="B39:D39"/>
    <mergeCell ref="B40:D40"/>
    <mergeCell ref="B41:D4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A2" sqref="A2"/>
    </sheetView>
  </sheetViews>
  <sheetFormatPr defaultRowHeight="15" x14ac:dyDescent="0.25"/>
  <cols>
    <col min="2" max="2" width="14" bestFit="1" customWidth="1"/>
    <col min="3" max="3" width="9.28515625" bestFit="1" customWidth="1"/>
    <col min="4" max="4" width="10" bestFit="1" customWidth="1"/>
    <col min="5" max="5" width="12.5703125" bestFit="1" customWidth="1"/>
    <col min="6" max="6" width="9.28515625" bestFit="1" customWidth="1"/>
    <col min="7" max="7" width="10" bestFit="1" customWidth="1"/>
    <col min="8" max="8" width="12.7109375" bestFit="1" customWidth="1"/>
    <col min="9" max="9" width="9.28515625" bestFit="1" customWidth="1"/>
    <col min="10" max="10" width="10" bestFit="1" customWidth="1"/>
    <col min="11" max="11" width="12.7109375" bestFit="1" customWidth="1"/>
  </cols>
  <sheetData>
    <row r="2" spans="1:11" x14ac:dyDescent="0.25">
      <c r="A2" t="s">
        <v>32</v>
      </c>
      <c r="B2" s="4" t="s">
        <v>17</v>
      </c>
      <c r="C2" s="47" t="s">
        <v>4</v>
      </c>
      <c r="D2" s="47"/>
      <c r="E2" s="47"/>
      <c r="F2" s="47" t="s">
        <v>5</v>
      </c>
      <c r="G2" s="47"/>
      <c r="H2" s="47"/>
      <c r="I2" s="47" t="s">
        <v>6</v>
      </c>
      <c r="J2" s="47"/>
      <c r="K2" s="47"/>
    </row>
    <row r="3" spans="1:11" x14ac:dyDescent="0.25">
      <c r="A3">
        <v>3</v>
      </c>
      <c r="B3" s="4" t="s">
        <v>13</v>
      </c>
      <c r="C3" s="4">
        <v>3</v>
      </c>
      <c r="D3" s="4">
        <v>25000</v>
      </c>
      <c r="E3" s="4">
        <f>C3*D3*12</f>
        <v>900000</v>
      </c>
      <c r="F3" s="4">
        <v>3</v>
      </c>
      <c r="G3" s="4">
        <f>D3*10%+D3</f>
        <v>27500</v>
      </c>
      <c r="H3" s="4">
        <f>F3*G3*12</f>
        <v>990000</v>
      </c>
      <c r="I3" s="4">
        <v>4</v>
      </c>
      <c r="J3" s="4">
        <f>G3*10%+G3</f>
        <v>30250</v>
      </c>
      <c r="K3" s="4">
        <f>I3*J3*12</f>
        <v>1452000</v>
      </c>
    </row>
    <row r="4" spans="1:11" x14ac:dyDescent="0.25">
      <c r="A4">
        <v>3</v>
      </c>
      <c r="B4" s="4" t="s">
        <v>14</v>
      </c>
      <c r="C4" s="4">
        <v>3</v>
      </c>
      <c r="D4" s="4">
        <v>25000</v>
      </c>
      <c r="E4" s="4">
        <f>C4*D4*12</f>
        <v>900000</v>
      </c>
      <c r="F4" s="4">
        <v>3</v>
      </c>
      <c r="G4" s="4">
        <f>D4*10%+D4</f>
        <v>27500</v>
      </c>
      <c r="H4" s="4">
        <f t="shared" ref="H4:H7" si="0">F4*G4*12</f>
        <v>990000</v>
      </c>
      <c r="I4" s="4">
        <v>4</v>
      </c>
      <c r="J4" s="4">
        <f t="shared" ref="J4:J7" si="1">G4*10%+G4</f>
        <v>30250</v>
      </c>
      <c r="K4" s="4">
        <f t="shared" ref="K4:K7" si="2">I4*J4*12</f>
        <v>1452000</v>
      </c>
    </row>
    <row r="5" spans="1:11" x14ac:dyDescent="0.25">
      <c r="A5">
        <v>1</v>
      </c>
      <c r="B5" s="4" t="s">
        <v>15</v>
      </c>
      <c r="C5" s="4">
        <v>2</v>
      </c>
      <c r="D5" s="4">
        <v>8000</v>
      </c>
      <c r="E5" s="4">
        <f>C5*D5*12</f>
        <v>192000</v>
      </c>
      <c r="F5" s="4">
        <v>3</v>
      </c>
      <c r="G5" s="4">
        <f>D5*10%+D5</f>
        <v>8800</v>
      </c>
      <c r="H5" s="4">
        <f t="shared" si="0"/>
        <v>316800</v>
      </c>
      <c r="I5" s="4">
        <v>3</v>
      </c>
      <c r="J5" s="4">
        <f t="shared" si="1"/>
        <v>9680</v>
      </c>
      <c r="K5" s="4">
        <f t="shared" si="2"/>
        <v>348480</v>
      </c>
    </row>
    <row r="6" spans="1:11" x14ac:dyDescent="0.25">
      <c r="A6">
        <v>2</v>
      </c>
      <c r="B6" s="4" t="s">
        <v>16</v>
      </c>
      <c r="C6" s="4">
        <v>5</v>
      </c>
      <c r="D6" s="4">
        <v>15000</v>
      </c>
      <c r="E6" s="4">
        <f>C6*D6*12</f>
        <v>900000</v>
      </c>
      <c r="F6" s="4">
        <v>8</v>
      </c>
      <c r="G6" s="4">
        <f>D6*10%+D6</f>
        <v>16500</v>
      </c>
      <c r="H6" s="4">
        <f t="shared" si="0"/>
        <v>1584000</v>
      </c>
      <c r="I6" s="4">
        <v>12</v>
      </c>
      <c r="J6" s="4">
        <f t="shared" si="1"/>
        <v>18150</v>
      </c>
      <c r="K6" s="4">
        <f t="shared" si="2"/>
        <v>2613600</v>
      </c>
    </row>
    <row r="7" spans="1:11" x14ac:dyDescent="0.25">
      <c r="A7">
        <v>1</v>
      </c>
      <c r="B7" s="4" t="s">
        <v>18</v>
      </c>
      <c r="C7" s="4">
        <v>1</v>
      </c>
      <c r="D7" s="4">
        <v>25000</v>
      </c>
      <c r="E7" s="4">
        <f>C7*D7*12</f>
        <v>300000</v>
      </c>
      <c r="F7" s="4">
        <v>2</v>
      </c>
      <c r="G7" s="4">
        <f>D7*10%+D7</f>
        <v>27500</v>
      </c>
      <c r="H7" s="4">
        <f t="shared" si="0"/>
        <v>660000</v>
      </c>
      <c r="I7" s="4">
        <v>3</v>
      </c>
      <c r="J7" s="4">
        <f t="shared" si="1"/>
        <v>30250</v>
      </c>
      <c r="K7" s="4">
        <f t="shared" si="2"/>
        <v>1089000</v>
      </c>
    </row>
    <row r="8" spans="1:11" x14ac:dyDescent="0.25">
      <c r="B8" s="4"/>
      <c r="C8" s="4"/>
      <c r="D8" s="4"/>
      <c r="E8" s="5">
        <f>SUM(E3:E7)</f>
        <v>3192000</v>
      </c>
      <c r="F8" s="4"/>
      <c r="G8" s="4"/>
      <c r="H8" s="5">
        <f>SUM(H3:H7)</f>
        <v>4540800</v>
      </c>
      <c r="I8" s="4"/>
      <c r="J8" s="4"/>
      <c r="K8" s="5">
        <f>SUM(K3:K7)</f>
        <v>6955080</v>
      </c>
    </row>
  </sheetData>
  <mergeCells count="3"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4"/>
  <sheetViews>
    <sheetView workbookViewId="0">
      <selection activeCell="G36" sqref="G36"/>
    </sheetView>
  </sheetViews>
  <sheetFormatPr defaultRowHeight="15" x14ac:dyDescent="0.25"/>
  <cols>
    <col min="3" max="3" width="16.85546875" bestFit="1" customWidth="1"/>
    <col min="4" max="4" width="12.7109375" bestFit="1" customWidth="1"/>
    <col min="5" max="5" width="11.5703125" bestFit="1" customWidth="1"/>
    <col min="6" max="7" width="12.5703125" bestFit="1" customWidth="1"/>
    <col min="8" max="8" width="12.42578125" bestFit="1" customWidth="1"/>
    <col min="9" max="10" width="10" bestFit="1" customWidth="1"/>
  </cols>
  <sheetData>
    <row r="3" spans="3:9" x14ac:dyDescent="0.25">
      <c r="C3" t="s">
        <v>38</v>
      </c>
    </row>
    <row r="5" spans="3:9" x14ac:dyDescent="0.25">
      <c r="C5" t="s">
        <v>39</v>
      </c>
      <c r="D5" s="2">
        <f>Sheet1!E16+Sheet1!E17+Sheet1!E19</f>
        <v>1350000</v>
      </c>
      <c r="E5" s="3">
        <f>D5*60%</f>
        <v>810000</v>
      </c>
    </row>
    <row r="6" spans="3:9" x14ac:dyDescent="0.25">
      <c r="C6" t="s">
        <v>40</v>
      </c>
      <c r="D6" s="2">
        <f>Sheet1!E18</f>
        <v>500000</v>
      </c>
      <c r="E6" s="3">
        <f>D6*20%</f>
        <v>100000</v>
      </c>
    </row>
    <row r="7" spans="3:9" x14ac:dyDescent="0.25">
      <c r="E7" s="3">
        <f>SUM(E5:E6)</f>
        <v>910000</v>
      </c>
    </row>
    <row r="9" spans="3:9" x14ac:dyDescent="0.25">
      <c r="C9" s="1" t="s">
        <v>4</v>
      </c>
    </row>
    <row r="10" spans="3:9" x14ac:dyDescent="0.25">
      <c r="D10" s="46" t="s">
        <v>42</v>
      </c>
      <c r="E10" s="46"/>
      <c r="F10" s="46"/>
      <c r="G10" s="46"/>
      <c r="H10" s="46" t="s">
        <v>38</v>
      </c>
      <c r="I10" s="46" t="s">
        <v>47</v>
      </c>
    </row>
    <row r="11" spans="3:9" x14ac:dyDescent="0.25">
      <c r="D11" t="s">
        <v>43</v>
      </c>
      <c r="E11" t="s">
        <v>44</v>
      </c>
      <c r="F11" t="s">
        <v>45</v>
      </c>
      <c r="G11" t="s">
        <v>46</v>
      </c>
      <c r="H11" s="46"/>
      <c r="I11" s="46"/>
    </row>
    <row r="12" spans="3:9" x14ac:dyDescent="0.25">
      <c r="C12" t="s">
        <v>41</v>
      </c>
      <c r="D12" s="3">
        <v>1350000</v>
      </c>
      <c r="E12">
        <v>0</v>
      </c>
      <c r="F12">
        <v>0</v>
      </c>
      <c r="G12" s="3">
        <f>D12+E12-F12</f>
        <v>1350000</v>
      </c>
      <c r="H12" s="3">
        <f>G12*60%</f>
        <v>810000</v>
      </c>
      <c r="I12" s="3">
        <f>G12-H12</f>
        <v>540000</v>
      </c>
    </row>
    <row r="13" spans="3:9" x14ac:dyDescent="0.25">
      <c r="C13" t="s">
        <v>40</v>
      </c>
      <c r="D13" s="3">
        <v>500000</v>
      </c>
      <c r="E13">
        <v>0</v>
      </c>
      <c r="F13">
        <v>0</v>
      </c>
      <c r="G13" s="3">
        <f>D13+E13-F13</f>
        <v>500000</v>
      </c>
      <c r="H13" s="3">
        <f>G13*20%</f>
        <v>100000</v>
      </c>
      <c r="I13" s="3">
        <f>G13-H13</f>
        <v>400000</v>
      </c>
    </row>
    <row r="14" spans="3:9" x14ac:dyDescent="0.25">
      <c r="H14" s="3">
        <f>SUM(H12:H13)</f>
        <v>910000</v>
      </c>
    </row>
    <row r="17" spans="3:10" x14ac:dyDescent="0.25">
      <c r="C17" s="1" t="s">
        <v>5</v>
      </c>
    </row>
    <row r="18" spans="3:10" x14ac:dyDescent="0.25">
      <c r="D18" s="46" t="s">
        <v>42</v>
      </c>
      <c r="E18" s="46"/>
      <c r="F18" s="46"/>
      <c r="G18" s="46"/>
      <c r="H18" t="s">
        <v>38</v>
      </c>
    </row>
    <row r="19" spans="3:10" x14ac:dyDescent="0.25">
      <c r="D19" t="s">
        <v>43</v>
      </c>
      <c r="E19" t="s">
        <v>44</v>
      </c>
      <c r="F19" t="s">
        <v>45</v>
      </c>
      <c r="G19" t="s">
        <v>46</v>
      </c>
      <c r="H19" t="s">
        <v>48</v>
      </c>
    </row>
    <row r="20" spans="3:10" x14ac:dyDescent="0.25">
      <c r="C20" t="s">
        <v>41</v>
      </c>
      <c r="D20" s="3">
        <f>G12</f>
        <v>1350000</v>
      </c>
      <c r="E20">
        <f>Sheet1!F16+Sheet1!F17+Sheet1!F19</f>
        <v>1450000</v>
      </c>
      <c r="G20" s="3">
        <f>D20+E20-F20</f>
        <v>2800000</v>
      </c>
      <c r="H20" s="3">
        <f>H12</f>
        <v>810000</v>
      </c>
      <c r="I20" s="3">
        <f>G20-H20</f>
        <v>1990000</v>
      </c>
      <c r="J20" s="3">
        <f>I20*60%</f>
        <v>1194000</v>
      </c>
    </row>
    <row r="21" spans="3:10" x14ac:dyDescent="0.25">
      <c r="C21" t="s">
        <v>40</v>
      </c>
      <c r="D21" s="3">
        <f>G13</f>
        <v>500000</v>
      </c>
      <c r="E21">
        <f>Sheet1!F18</f>
        <v>50000</v>
      </c>
      <c r="G21" s="3">
        <f>D21+E21-F21</f>
        <v>550000</v>
      </c>
      <c r="H21" s="3">
        <f>H13</f>
        <v>100000</v>
      </c>
      <c r="I21" s="3">
        <f>G21-H21</f>
        <v>450000</v>
      </c>
      <c r="J21" s="3">
        <f>I21*20%</f>
        <v>90000</v>
      </c>
    </row>
    <row r="22" spans="3:10" x14ac:dyDescent="0.25">
      <c r="J22" s="3">
        <f>SUM(J20:J21)</f>
        <v>1284000</v>
      </c>
    </row>
    <row r="27" spans="3:10" x14ac:dyDescent="0.25">
      <c r="C27" s="6" t="s">
        <v>55</v>
      </c>
      <c r="D27" s="6" t="s">
        <v>3</v>
      </c>
      <c r="E27" s="6" t="s">
        <v>4</v>
      </c>
      <c r="F27" s="6" t="s">
        <v>5</v>
      </c>
      <c r="G27" s="6" t="s">
        <v>6</v>
      </c>
    </row>
    <row r="28" spans="3:10" x14ac:dyDescent="0.25">
      <c r="C28" s="21" t="s">
        <v>49</v>
      </c>
      <c r="D28" s="24">
        <v>1350000</v>
      </c>
      <c r="E28" s="4">
        <f>D28*60%</f>
        <v>810000</v>
      </c>
      <c r="F28" s="4">
        <f>D28-E28</f>
        <v>540000</v>
      </c>
      <c r="G28" s="4"/>
    </row>
    <row r="29" spans="3:10" x14ac:dyDescent="0.25">
      <c r="C29" s="21" t="s">
        <v>50</v>
      </c>
      <c r="D29" s="24">
        <v>500000</v>
      </c>
      <c r="E29" s="4">
        <f>$D$29*20%</f>
        <v>100000</v>
      </c>
      <c r="F29" s="4">
        <f>$D$29*20%</f>
        <v>100000</v>
      </c>
      <c r="G29" s="4">
        <f>$D$29*20%</f>
        <v>100000</v>
      </c>
    </row>
    <row r="30" spans="3:10" x14ac:dyDescent="0.25">
      <c r="C30" s="21" t="s">
        <v>51</v>
      </c>
      <c r="D30" s="24">
        <v>1450000</v>
      </c>
      <c r="E30" s="4"/>
      <c r="F30" s="4">
        <f>D30*60%</f>
        <v>870000</v>
      </c>
      <c r="G30" s="4">
        <f>D30-F30</f>
        <v>580000</v>
      </c>
    </row>
    <row r="31" spans="3:10" x14ac:dyDescent="0.25">
      <c r="C31" s="21" t="s">
        <v>52</v>
      </c>
      <c r="D31" s="24">
        <v>50000</v>
      </c>
      <c r="E31" s="4"/>
      <c r="F31" s="4">
        <f>$D$31*20%</f>
        <v>10000</v>
      </c>
      <c r="G31" s="4">
        <f>$D$31*20%</f>
        <v>10000</v>
      </c>
    </row>
    <row r="32" spans="3:10" x14ac:dyDescent="0.25">
      <c r="C32" s="21" t="s">
        <v>53</v>
      </c>
      <c r="D32" s="24">
        <v>2450000</v>
      </c>
      <c r="E32" s="4"/>
      <c r="F32" s="4"/>
      <c r="G32" s="4">
        <f>D32*60%</f>
        <v>1470000</v>
      </c>
      <c r="H32" s="23"/>
    </row>
    <row r="33" spans="3:7" x14ac:dyDescent="0.25">
      <c r="C33" s="21" t="s">
        <v>54</v>
      </c>
      <c r="D33" s="24">
        <v>50000</v>
      </c>
      <c r="E33" s="4"/>
      <c r="F33" s="4"/>
      <c r="G33" s="4">
        <v>10000</v>
      </c>
    </row>
    <row r="34" spans="3:7" x14ac:dyDescent="0.25">
      <c r="D34" s="2"/>
      <c r="E34" s="25">
        <f>SUM(E28:E33)</f>
        <v>910000</v>
      </c>
      <c r="F34" s="25">
        <f>SUM(F28:F33)</f>
        <v>1520000</v>
      </c>
      <c r="G34" s="25">
        <f>SUM(G28:G33)</f>
        <v>2170000</v>
      </c>
    </row>
  </sheetData>
  <mergeCells count="4">
    <mergeCell ref="D10:G10"/>
    <mergeCell ref="H10:H11"/>
    <mergeCell ref="I10:I11"/>
    <mergeCell ref="D18:G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67"/>
  <sheetViews>
    <sheetView showGridLines="0" tabSelected="1" workbookViewId="0">
      <selection activeCell="C3" sqref="C3"/>
    </sheetView>
  </sheetViews>
  <sheetFormatPr defaultRowHeight="15" x14ac:dyDescent="0.25"/>
  <cols>
    <col min="1" max="1" width="9.140625" style="7"/>
    <col min="2" max="2" width="33.140625" style="7" bestFit="1" customWidth="1"/>
    <col min="3" max="3" width="16.5703125" style="7" customWidth="1"/>
    <col min="4" max="5" width="14.85546875" style="7" bestFit="1" customWidth="1"/>
    <col min="6" max="6" width="12.5703125" style="7" bestFit="1" customWidth="1"/>
    <col min="7" max="16384" width="9.140625" style="7"/>
  </cols>
  <sheetData>
    <row r="7" spans="2:6" x14ac:dyDescent="0.25">
      <c r="B7" s="28" t="s">
        <v>56</v>
      </c>
    </row>
    <row r="9" spans="2:6" x14ac:dyDescent="0.25">
      <c r="B9" s="8" t="s">
        <v>34</v>
      </c>
      <c r="C9" s="8" t="s">
        <v>4</v>
      </c>
      <c r="D9" s="8" t="s">
        <v>5</v>
      </c>
      <c r="E9" s="8" t="s">
        <v>6</v>
      </c>
      <c r="F9" s="8" t="s">
        <v>26</v>
      </c>
    </row>
    <row r="10" spans="2:6" x14ac:dyDescent="0.25">
      <c r="B10" s="16" t="s">
        <v>35</v>
      </c>
      <c r="C10" s="9">
        <v>2850000</v>
      </c>
      <c r="D10" s="9"/>
      <c r="E10" s="9">
        <v>2000000</v>
      </c>
      <c r="F10" s="10">
        <v>4850000</v>
      </c>
    </row>
    <row r="11" spans="2:6" x14ac:dyDescent="0.25">
      <c r="B11" s="16" t="s">
        <v>36</v>
      </c>
      <c r="C11" s="9"/>
      <c r="D11" s="9">
        <v>1250000</v>
      </c>
      <c r="E11" s="9">
        <v>1000000</v>
      </c>
      <c r="F11" s="10">
        <v>2250000</v>
      </c>
    </row>
    <row r="12" spans="2:6" x14ac:dyDescent="0.25">
      <c r="B12" s="16" t="s">
        <v>37</v>
      </c>
      <c r="C12" s="9"/>
      <c r="D12" s="9">
        <v>1250000</v>
      </c>
      <c r="E12" s="9">
        <v>500000</v>
      </c>
      <c r="F12" s="10">
        <v>1750000</v>
      </c>
    </row>
    <row r="13" spans="2:6" x14ac:dyDescent="0.25">
      <c r="B13" s="16"/>
      <c r="C13" s="27">
        <v>2850000</v>
      </c>
      <c r="D13" s="27">
        <v>2500000</v>
      </c>
      <c r="E13" s="27">
        <v>3500000</v>
      </c>
      <c r="F13" s="27">
        <v>8850000</v>
      </c>
    </row>
    <row r="14" spans="2:6" x14ac:dyDescent="0.25">
      <c r="B14" s="22"/>
      <c r="C14" s="35"/>
      <c r="D14" s="35"/>
      <c r="E14" s="35"/>
      <c r="F14" s="35"/>
    </row>
    <row r="15" spans="2:6" x14ac:dyDescent="0.25">
      <c r="B15" s="22"/>
      <c r="C15" s="35"/>
      <c r="D15" s="35"/>
      <c r="E15" s="35"/>
      <c r="F15" s="35"/>
    </row>
    <row r="17" spans="2:5" x14ac:dyDescent="0.25">
      <c r="B17" s="28" t="s">
        <v>57</v>
      </c>
    </row>
    <row r="19" spans="2:5" x14ac:dyDescent="0.25">
      <c r="B19" s="8" t="s">
        <v>27</v>
      </c>
      <c r="C19" s="8" t="s">
        <v>4</v>
      </c>
      <c r="D19" s="8" t="s">
        <v>5</v>
      </c>
      <c r="E19" s="8" t="s">
        <v>6</v>
      </c>
    </row>
    <row r="20" spans="2:5" x14ac:dyDescent="0.25">
      <c r="B20" s="16" t="s">
        <v>7</v>
      </c>
      <c r="C20" s="9">
        <v>1000000</v>
      </c>
      <c r="D20" s="9">
        <v>1000000</v>
      </c>
      <c r="E20" s="9">
        <v>1000000</v>
      </c>
    </row>
    <row r="21" spans="2:5" x14ac:dyDescent="0.25">
      <c r="B21" s="16" t="s">
        <v>8</v>
      </c>
      <c r="C21" s="9">
        <v>250000</v>
      </c>
      <c r="D21" s="9">
        <v>400000</v>
      </c>
      <c r="E21" s="9">
        <v>700000</v>
      </c>
    </row>
    <row r="22" spans="2:5" x14ac:dyDescent="0.25">
      <c r="B22" s="16" t="s">
        <v>9</v>
      </c>
      <c r="C22" s="9">
        <v>600000</v>
      </c>
      <c r="D22" s="9">
        <v>300000</v>
      </c>
      <c r="E22" s="9">
        <v>500000</v>
      </c>
    </row>
    <row r="23" spans="2:5" x14ac:dyDescent="0.25">
      <c r="B23" s="16" t="s">
        <v>10</v>
      </c>
      <c r="C23" s="9">
        <v>500000</v>
      </c>
      <c r="D23" s="9">
        <v>50000</v>
      </c>
      <c r="E23" s="9">
        <v>50000</v>
      </c>
    </row>
    <row r="24" spans="2:5" x14ac:dyDescent="0.25">
      <c r="B24" s="16" t="s">
        <v>11</v>
      </c>
      <c r="C24" s="9">
        <v>500000</v>
      </c>
      <c r="D24" s="9">
        <v>750000</v>
      </c>
      <c r="E24" s="9">
        <v>1250000</v>
      </c>
    </row>
    <row r="25" spans="2:5" x14ac:dyDescent="0.25">
      <c r="B25" s="33" t="s">
        <v>26</v>
      </c>
      <c r="C25" s="27">
        <v>2850000</v>
      </c>
      <c r="D25" s="27">
        <v>2500000</v>
      </c>
      <c r="E25" s="27">
        <v>3500000</v>
      </c>
    </row>
    <row r="26" spans="2:5" x14ac:dyDescent="0.25">
      <c r="B26" s="34"/>
      <c r="C26" s="35"/>
      <c r="D26" s="35"/>
      <c r="E26" s="35"/>
    </row>
    <row r="27" spans="2:5" x14ac:dyDescent="0.25">
      <c r="B27" s="34" t="s">
        <v>29</v>
      </c>
      <c r="C27" s="35"/>
      <c r="D27" s="35"/>
      <c r="E27" s="35"/>
    </row>
    <row r="29" spans="2:5" x14ac:dyDescent="0.25">
      <c r="B29" s="29" t="s">
        <v>29</v>
      </c>
      <c r="C29" s="8" t="s">
        <v>4</v>
      </c>
      <c r="D29" s="8" t="s">
        <v>5</v>
      </c>
      <c r="E29" s="8" t="s">
        <v>6</v>
      </c>
    </row>
    <row r="30" spans="2:5" x14ac:dyDescent="0.25">
      <c r="B30" s="17" t="s">
        <v>0</v>
      </c>
      <c r="C30" s="16"/>
      <c r="D30" s="16"/>
      <c r="E30" s="16"/>
    </row>
    <row r="31" spans="2:5" x14ac:dyDescent="0.25">
      <c r="B31" s="17" t="s">
        <v>28</v>
      </c>
      <c r="C31" s="16"/>
      <c r="D31" s="16"/>
      <c r="E31" s="16"/>
    </row>
    <row r="32" spans="2:5" x14ac:dyDescent="0.25">
      <c r="B32" s="16" t="s">
        <v>2</v>
      </c>
      <c r="C32" s="9">
        <v>2500000</v>
      </c>
      <c r="D32" s="9">
        <v>2500000</v>
      </c>
      <c r="E32" s="9">
        <v>2500000</v>
      </c>
    </row>
    <row r="33" spans="2:5" x14ac:dyDescent="0.25">
      <c r="B33" s="16" t="s">
        <v>12</v>
      </c>
      <c r="C33" s="9">
        <v>240000</v>
      </c>
      <c r="D33" s="9">
        <v>600000</v>
      </c>
      <c r="E33" s="9">
        <v>1200000</v>
      </c>
    </row>
    <row r="34" spans="2:5" x14ac:dyDescent="0.25">
      <c r="B34" s="17" t="s">
        <v>1</v>
      </c>
      <c r="C34" s="9"/>
      <c r="D34" s="9"/>
      <c r="E34" s="9"/>
    </row>
    <row r="35" spans="2:5" x14ac:dyDescent="0.25">
      <c r="B35" s="16" t="s">
        <v>30</v>
      </c>
      <c r="C35" s="9">
        <v>4500000</v>
      </c>
      <c r="D35" s="9">
        <v>9000000</v>
      </c>
      <c r="E35" s="9">
        <v>13500000</v>
      </c>
    </row>
    <row r="36" spans="2:5" x14ac:dyDescent="0.25">
      <c r="B36" s="16" t="s">
        <v>31</v>
      </c>
      <c r="C36" s="9">
        <v>1500000</v>
      </c>
      <c r="D36" s="9">
        <v>3750000</v>
      </c>
      <c r="E36" s="9">
        <v>7500000</v>
      </c>
    </row>
    <row r="37" spans="2:5" x14ac:dyDescent="0.25">
      <c r="C37" s="32">
        <f>SUM(C32:C36)</f>
        <v>8740000</v>
      </c>
      <c r="D37" s="32">
        <f>SUM(D32:D36)</f>
        <v>15850000</v>
      </c>
      <c r="E37" s="32">
        <f>SUM(E32:E36)</f>
        <v>24700000</v>
      </c>
    </row>
    <row r="39" spans="2:5" x14ac:dyDescent="0.25">
      <c r="B39" s="28" t="s">
        <v>19</v>
      </c>
    </row>
    <row r="41" spans="2:5" x14ac:dyDescent="0.25">
      <c r="B41" s="8" t="s">
        <v>19</v>
      </c>
      <c r="C41" s="8" t="s">
        <v>4</v>
      </c>
      <c r="D41" s="8" t="s">
        <v>5</v>
      </c>
      <c r="E41" s="8" t="s">
        <v>6</v>
      </c>
    </row>
    <row r="42" spans="2:5" x14ac:dyDescent="0.25">
      <c r="B42" s="16" t="s">
        <v>24</v>
      </c>
      <c r="C42" s="9">
        <v>2000000</v>
      </c>
      <c r="D42" s="9">
        <v>2000000</v>
      </c>
      <c r="E42" s="9">
        <v>2000000</v>
      </c>
    </row>
    <row r="43" spans="2:5" x14ac:dyDescent="0.25">
      <c r="B43" s="16" t="s">
        <v>20</v>
      </c>
      <c r="C43" s="9">
        <v>3192000</v>
      </c>
      <c r="D43" s="9">
        <v>4540800</v>
      </c>
      <c r="E43" s="9">
        <v>6955080</v>
      </c>
    </row>
    <row r="44" spans="2:5" x14ac:dyDescent="0.25">
      <c r="B44" s="16" t="s">
        <v>21</v>
      </c>
      <c r="C44" s="9">
        <v>60000</v>
      </c>
      <c r="D44" s="9">
        <v>120000</v>
      </c>
      <c r="E44" s="9">
        <v>240000</v>
      </c>
    </row>
    <row r="45" spans="2:5" x14ac:dyDescent="0.25">
      <c r="B45" s="16" t="s">
        <v>23</v>
      </c>
      <c r="C45" s="9">
        <v>1200000</v>
      </c>
      <c r="D45" s="9">
        <v>2000000</v>
      </c>
      <c r="E45" s="9">
        <v>3000000</v>
      </c>
    </row>
    <row r="46" spans="2:5" x14ac:dyDescent="0.25">
      <c r="B46" s="16" t="s">
        <v>22</v>
      </c>
      <c r="C46" s="9">
        <v>1200000</v>
      </c>
      <c r="D46" s="9">
        <v>2000000</v>
      </c>
      <c r="E46" s="9">
        <v>3000000</v>
      </c>
    </row>
    <row r="47" spans="2:5" x14ac:dyDescent="0.25">
      <c r="B47" s="16" t="s">
        <v>58</v>
      </c>
      <c r="C47" s="9">
        <v>600000</v>
      </c>
      <c r="D47" s="9"/>
      <c r="E47" s="9"/>
    </row>
    <row r="48" spans="2:5" x14ac:dyDescent="0.25">
      <c r="B48" s="16" t="s">
        <v>33</v>
      </c>
      <c r="C48" s="9"/>
      <c r="D48" s="9">
        <v>150000</v>
      </c>
      <c r="E48" s="9">
        <v>100000</v>
      </c>
    </row>
    <row r="49" spans="2:5" x14ac:dyDescent="0.25">
      <c r="B49" s="16" t="s">
        <v>38</v>
      </c>
      <c r="C49" s="9">
        <v>910000</v>
      </c>
      <c r="D49" s="9">
        <v>1520000</v>
      </c>
      <c r="E49" s="9">
        <v>2170000</v>
      </c>
    </row>
    <row r="50" spans="2:5" x14ac:dyDescent="0.25">
      <c r="C50" s="32">
        <f>SUM(C42:C49)</f>
        <v>9162000</v>
      </c>
      <c r="D50" s="32">
        <f>SUM(D42:D49)</f>
        <v>12330800</v>
      </c>
      <c r="E50" s="32">
        <f>SUM(E42:E49)</f>
        <v>17465080</v>
      </c>
    </row>
    <row r="53" spans="2:5" x14ac:dyDescent="0.25">
      <c r="B53" s="28" t="s">
        <v>59</v>
      </c>
    </row>
    <row r="54" spans="2:5" x14ac:dyDescent="0.25">
      <c r="B54" s="28"/>
    </row>
    <row r="55" spans="2:5" x14ac:dyDescent="0.25">
      <c r="B55" s="36" t="s">
        <v>59</v>
      </c>
      <c r="C55" s="8" t="s">
        <v>4</v>
      </c>
      <c r="D55" s="8" t="s">
        <v>5</v>
      </c>
      <c r="E55" s="8" t="s">
        <v>6</v>
      </c>
    </row>
    <row r="56" spans="2:5" x14ac:dyDescent="0.25">
      <c r="B56" s="16" t="s">
        <v>29</v>
      </c>
      <c r="C56" s="9">
        <f>C37</f>
        <v>8740000</v>
      </c>
      <c r="D56" s="9">
        <f>D37</f>
        <v>15850000</v>
      </c>
      <c r="E56" s="9">
        <f>E37</f>
        <v>24700000</v>
      </c>
    </row>
    <row r="57" spans="2:5" x14ac:dyDescent="0.25">
      <c r="B57" s="16" t="s">
        <v>19</v>
      </c>
      <c r="C57" s="9">
        <f>C50</f>
        <v>9162000</v>
      </c>
      <c r="D57" s="9">
        <f>D50</f>
        <v>12330800</v>
      </c>
      <c r="E57" s="9">
        <f>E50</f>
        <v>17465080</v>
      </c>
    </row>
    <row r="58" spans="2:5" x14ac:dyDescent="0.25">
      <c r="B58" s="16" t="s">
        <v>60</v>
      </c>
      <c r="C58" s="9">
        <f>C56-C57</f>
        <v>-422000</v>
      </c>
      <c r="D58" s="9">
        <f>D56-D57</f>
        <v>3519200</v>
      </c>
      <c r="E58" s="9">
        <f>E56-E57</f>
        <v>7234920</v>
      </c>
    </row>
    <row r="62" spans="2:5" x14ac:dyDescent="0.25">
      <c r="B62" s="12" t="s">
        <v>62</v>
      </c>
    </row>
    <row r="64" spans="2:5" x14ac:dyDescent="0.25">
      <c r="B64" s="8" t="s">
        <v>34</v>
      </c>
      <c r="C64" s="8" t="s">
        <v>61</v>
      </c>
      <c r="D64" s="8" t="s">
        <v>26</v>
      </c>
    </row>
    <row r="65" spans="2:4" x14ac:dyDescent="0.25">
      <c r="B65" s="16" t="s">
        <v>35</v>
      </c>
      <c r="C65" s="38">
        <f>D65/D67</f>
        <v>0.68309859154929575</v>
      </c>
      <c r="D65" s="10">
        <v>4850000</v>
      </c>
    </row>
    <row r="66" spans="2:4" x14ac:dyDescent="0.25">
      <c r="B66" s="16" t="s">
        <v>36</v>
      </c>
      <c r="C66" s="38">
        <f>D66/D67</f>
        <v>0.31690140845070425</v>
      </c>
      <c r="D66" s="10">
        <v>2250000</v>
      </c>
    </row>
    <row r="67" spans="2:4" x14ac:dyDescent="0.25">
      <c r="C67" s="39">
        <f>SUM(C65:C66)</f>
        <v>1</v>
      </c>
      <c r="D67" s="37">
        <f>SUM(D65:D66)</f>
        <v>7100000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Employee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2012-11-14T07:13:46Z</dcterms:created>
  <dcterms:modified xsi:type="dcterms:W3CDTF">2012-11-14T16:00:18Z</dcterms:modified>
</cp:coreProperties>
</file>